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P" sheetId="1" r:id="rId4"/>
    <sheet state="visible" name="HistoricalFS" sheetId="2" r:id="rId5"/>
    <sheet state="visible" name="Ratio Analysis" sheetId="3" r:id="rId6"/>
    <sheet state="visible" name="Common Size Statement" sheetId="4" r:id="rId7"/>
    <sheet state="visible" name="Forecasting" sheetId="5" r:id="rId8"/>
    <sheet state="visible" name="Regression Beta" sheetId="6" r:id="rId9"/>
    <sheet state="visible" name="WACC" sheetId="7" r:id="rId10"/>
    <sheet state="visible" name="DCF" sheetId="8" r:id="rId11"/>
    <sheet state="visible" name="Intrinsic Growth" sheetId="9" r:id="rId12"/>
    <sheet state="visible" name="Relative Valuation" sheetId="10" r:id="rId13"/>
    <sheet state="visible" name="VAR and Monte Carlo" sheetId="11" r:id="rId14"/>
    <sheet state="visible" name="DuPont And Altman Z" sheetId="12" r:id="rId15"/>
    <sheet state="hidden" name="Football Field Analysis" sheetId="13" r:id="rId16"/>
    <sheet state="visible" name="Data&gt;" sheetId="14" r:id="rId17"/>
    <sheet state="visible" name="Data Sheet" sheetId="15" r:id="rId18"/>
    <sheet state="hidden" name="Cash Flow Data" sheetId="16" r:id="rId19"/>
    <sheet state="hidden" name="One Page Profile" sheetId="17" r:id="rId20"/>
    <sheet state="hidden" name="Forecasting (2)" sheetId="18" r:id="rId21"/>
    <sheet state="hidden" name="List of Stocks" sheetId="19" r:id="rId22"/>
    <sheet state="hidden" name="Raw FS" sheetId="20" r:id="rId23"/>
    <sheet state="hidden" name="Rel Val" sheetId="21" r:id="rId24"/>
    <sheet state="hidden" name="WACC (2)" sheetId="22" r:id="rId25"/>
    <sheet state="hidden" name="Rm" sheetId="23" r:id="rId26"/>
    <sheet state="hidden" name="Regression Beta (2)" sheetId="24" r:id="rId27"/>
  </sheets>
  <externalReferences>
    <externalReference r:id="rId28"/>
  </externalReferences>
  <definedNames>
    <definedName name="UPDATE">'Data Sheet'!$E$1</definedName>
    <definedName name="_xlchart.v1.0">'VAR and Monte Carlo'!$H$4:$H$5003</definedName>
  </definedNames>
  <calcPr/>
  <extLst>
    <ext uri="GoogleSheetsCustomDataVersion2">
      <go:sheetsCustomData xmlns:go="http://customooxmlschemas.google.com/" r:id="rId29" roundtripDataChecksum="PugelBBhnQKMkqnAjQ0QzC4iNFJIjuAu6iLpY2aqtiU="/>
    </ext>
  </extLst>
</workbook>
</file>

<file path=xl/sharedStrings.xml><?xml version="1.0" encoding="utf-8"?>
<sst xmlns="http://schemas.openxmlformats.org/spreadsheetml/2006/main" count="17280" uniqueCount="8743">
  <si>
    <t>Infosys Ltd (Infosys) is a provider of technology-enabled business solutions. The company offers a wide range of services including business consulting, outsourcing and technology related services such as enterprise agile devops, applied AI, API economy and microservices, application development and maintenance, application modernization, blockchain, cloud - Infosys cobalt, data analytics and ai, digital commerce.</t>
  </si>
  <si>
    <t>INR (Cr.)</t>
  </si>
  <si>
    <t>Key Financial Metrics</t>
  </si>
  <si>
    <t>Share Price - 5Y</t>
  </si>
  <si>
    <t>Total Sales</t>
  </si>
  <si>
    <t>Sales Growth (y-o-y)</t>
  </si>
  <si>
    <t>Gross Profits</t>
  </si>
  <si>
    <t>GP Margins (%)</t>
  </si>
  <si>
    <t>EBITDA Margins (%)</t>
  </si>
  <si>
    <t>EBIT Margins (%)</t>
  </si>
  <si>
    <t>Net Profit Margins (%)</t>
  </si>
  <si>
    <t>Earning Per Share (in Rs.)</t>
  </si>
  <si>
    <t>EPS Growth (y-o-y)</t>
  </si>
  <si>
    <t>Dividend Per Share (in Rs.)</t>
  </si>
  <si>
    <t>DPS Growth (y-o-y)</t>
  </si>
  <si>
    <t>Key Financial Ratios</t>
  </si>
  <si>
    <t>Volume - 5Y</t>
  </si>
  <si>
    <t>Price to Earning</t>
  </si>
  <si>
    <t>EV / EBITDA</t>
  </si>
  <si>
    <t>EV / Sales</t>
  </si>
  <si>
    <t>Price to Book Value</t>
  </si>
  <si>
    <t>Return on Equity (%)</t>
  </si>
  <si>
    <t>Return on Capital Employed (%)</t>
  </si>
  <si>
    <t>Top 10 Shareholders</t>
  </si>
  <si>
    <t>Shares</t>
  </si>
  <si>
    <t>Holding (%)</t>
  </si>
  <si>
    <t>Market Value (in millions)</t>
  </si>
  <si>
    <t>Shareholding Pattern</t>
  </si>
  <si>
    <t>Managerial Remuneration</t>
  </si>
  <si>
    <t>Designation</t>
  </si>
  <si>
    <t>% Change</t>
  </si>
  <si>
    <t>X of Median Salary</t>
  </si>
  <si>
    <t>Capital Structure</t>
  </si>
  <si>
    <t>Nandan M. Nilekani</t>
  </si>
  <si>
    <t>Chairman</t>
  </si>
  <si>
    <t>--</t>
  </si>
  <si>
    <t>Share Price (24/06/24)</t>
  </si>
  <si>
    <t>Salil Parekh</t>
  </si>
  <si>
    <t>CEO &amp; MD</t>
  </si>
  <si>
    <t>Number of Shares O/s</t>
  </si>
  <si>
    <t>Nilanjan Roy</t>
  </si>
  <si>
    <t>CFO</t>
  </si>
  <si>
    <t>Market Capitalization</t>
  </si>
  <si>
    <t>A.G.S. Manikantha</t>
  </si>
  <si>
    <t>Secretary</t>
  </si>
  <si>
    <t>Less: Cash</t>
  </si>
  <si>
    <t xml:space="preserve">Nandan M. Nilekani voluntarily chose not to receive any remuneration for his services rendered to the Company. The percentage increase in median remuneration of employees in fiscal 2024, as compared to fiscal 2023, is 8.65%. </t>
  </si>
  <si>
    <t>Add: Debt</t>
  </si>
  <si>
    <t>Add: Minority Interest</t>
  </si>
  <si>
    <t>Enterprise Value</t>
  </si>
  <si>
    <t>Recent Updates</t>
  </si>
  <si>
    <t>Years</t>
  </si>
  <si>
    <t>LTM</t>
  </si>
  <si>
    <t>#</t>
  </si>
  <si>
    <t>Income Statement</t>
  </si>
  <si>
    <t>Sales</t>
  </si>
  <si>
    <t>Sales Growth</t>
  </si>
  <si>
    <t>-</t>
  </si>
  <si>
    <t>COGS</t>
  </si>
  <si>
    <t>COGS % Sales</t>
  </si>
  <si>
    <t>Gross Profit</t>
  </si>
  <si>
    <t>Gross Margins</t>
  </si>
  <si>
    <t>Selling &amp; General Expenses</t>
  </si>
  <si>
    <t>S&amp;G Exp % Sales</t>
  </si>
  <si>
    <t>EBITDA</t>
  </si>
  <si>
    <t>EBITDA Margins</t>
  </si>
  <si>
    <t>Interest</t>
  </si>
  <si>
    <t>Interest % Sales</t>
  </si>
  <si>
    <t>Depreciation</t>
  </si>
  <si>
    <t>Depreciation%Sales</t>
  </si>
  <si>
    <t>Earnings Before Tax</t>
  </si>
  <si>
    <t>EBT % Sales</t>
  </si>
  <si>
    <t>Tax</t>
  </si>
  <si>
    <t>Effective Tax Rate</t>
  </si>
  <si>
    <t>Net Profit</t>
  </si>
  <si>
    <t>Net Margins</t>
  </si>
  <si>
    <t>No of Equity Shares</t>
  </si>
  <si>
    <t>Earnings per Share</t>
  </si>
  <si>
    <t>EPS Growth %</t>
  </si>
  <si>
    <t>Dividend per Share</t>
  </si>
  <si>
    <t>Dividend payout ratio</t>
  </si>
  <si>
    <t>Retained Earnings</t>
  </si>
  <si>
    <t>Balance Sheet</t>
  </si>
  <si>
    <t>Equity Share Capital</t>
  </si>
  <si>
    <t>Reserves</t>
  </si>
  <si>
    <t>Borrowings</t>
  </si>
  <si>
    <t>Other Liabilities</t>
  </si>
  <si>
    <t>Total Liabilities</t>
  </si>
  <si>
    <t>Fixed Assets Net Block</t>
  </si>
  <si>
    <t>Capital Work in Progress</t>
  </si>
  <si>
    <t>Investments</t>
  </si>
  <si>
    <t>Other Assets</t>
  </si>
  <si>
    <t>Total Non Current Assets</t>
  </si>
  <si>
    <t>Receivables</t>
  </si>
  <si>
    <t>Inventory</t>
  </si>
  <si>
    <t>Cash &amp; Bank</t>
  </si>
  <si>
    <t>Total Current Assets</t>
  </si>
  <si>
    <t>Total Assets</t>
  </si>
  <si>
    <t>Check</t>
  </si>
  <si>
    <t>Cash Flow Statements</t>
  </si>
  <si>
    <t>Operating Activities</t>
  </si>
  <si>
    <t>Profit from operations</t>
  </si>
  <si>
    <t>Payables</t>
  </si>
  <si>
    <t>Loans Advances</t>
  </si>
  <si>
    <t>Other WC items</t>
  </si>
  <si>
    <t>Working capital changes</t>
  </si>
  <si>
    <t>Direct taxes</t>
  </si>
  <si>
    <t>Cash from Operating Activities</t>
  </si>
  <si>
    <t>Investing Activities</t>
  </si>
  <si>
    <t>Fixed assets purchased</t>
  </si>
  <si>
    <t>Fixed assets sold</t>
  </si>
  <si>
    <t>Investments purchased</t>
  </si>
  <si>
    <t>Investments sold</t>
  </si>
  <si>
    <t>Interest received</t>
  </si>
  <si>
    <t>Dividends received</t>
  </si>
  <si>
    <t>Acquisition of companies</t>
  </si>
  <si>
    <t>Inter corporate deposits</t>
  </si>
  <si>
    <t>Other investing items</t>
  </si>
  <si>
    <t>Cash from Investing Activities</t>
  </si>
  <si>
    <t>Financing Activities</t>
  </si>
  <si>
    <t>Proceeds from shares</t>
  </si>
  <si>
    <t>Dividends paid</t>
  </si>
  <si>
    <t>Financial liabilities</t>
  </si>
  <si>
    <t>Other financing items</t>
  </si>
  <si>
    <t>Cash from Financing Activities</t>
  </si>
  <si>
    <t>Net Cash Flow</t>
  </si>
  <si>
    <t>Trend</t>
  </si>
  <si>
    <t>Mean</t>
  </si>
  <si>
    <t>Median</t>
  </si>
  <si>
    <t>EBITDA Growth</t>
  </si>
  <si>
    <t>EBIT Growth</t>
  </si>
  <si>
    <t>Net Profit Growth</t>
  </si>
  <si>
    <t>Dividend Growth</t>
  </si>
  <si>
    <t>Gross Margin</t>
  </si>
  <si>
    <t>EBITDA Margin</t>
  </si>
  <si>
    <t>EBIT Margin</t>
  </si>
  <si>
    <t>EBT Margin</t>
  </si>
  <si>
    <t>Net Profit Margin</t>
  </si>
  <si>
    <t>SalesExpenses%Sales</t>
  </si>
  <si>
    <t>OperatingIncome%Sales</t>
  </si>
  <si>
    <t>Return on Capital Employed</t>
  </si>
  <si>
    <t>Retained Earnings%</t>
  </si>
  <si>
    <t>Return on Equity%</t>
  </si>
  <si>
    <t>Self Sustained Growth Rate</t>
  </si>
  <si>
    <t>Interest Coverage Ratio</t>
  </si>
  <si>
    <t>Debtor Turnover Ratio</t>
  </si>
  <si>
    <t>Creditor Turnover Ratio</t>
  </si>
  <si>
    <t>Inventory Turnover</t>
  </si>
  <si>
    <t>Fixed Asset Turnover</t>
  </si>
  <si>
    <t>Capital Turnover Ratio</t>
  </si>
  <si>
    <t>Debtor Days</t>
  </si>
  <si>
    <t>Payable Days</t>
  </si>
  <si>
    <t>Inventory Days</t>
  </si>
  <si>
    <t>Cash Conversion Cycle (in days)</t>
  </si>
  <si>
    <t>CFO/Sales</t>
  </si>
  <si>
    <t>CFO/Total Assets</t>
  </si>
  <si>
    <t>CFO/Total Debt</t>
  </si>
  <si>
    <t>Particulars</t>
  </si>
  <si>
    <t>Raw Material Cost</t>
  </si>
  <si>
    <t>Change in Inventory</t>
  </si>
  <si>
    <t>Power and Fuel</t>
  </si>
  <si>
    <t>Other Mfr. Exp</t>
  </si>
  <si>
    <t>Employee Cost</t>
  </si>
  <si>
    <t>Selling and admin</t>
  </si>
  <si>
    <t>Other Expenses</t>
  </si>
  <si>
    <t>Other Income</t>
  </si>
  <si>
    <t>Profit before tax</t>
  </si>
  <si>
    <t>Net profit</t>
  </si>
  <si>
    <t>Dividend Amount</t>
  </si>
  <si>
    <t>Net Block</t>
  </si>
  <si>
    <t>Year Weight</t>
  </si>
  <si>
    <t>Year</t>
  </si>
  <si>
    <t>Arithematic Growth</t>
  </si>
  <si>
    <t>Geometric Growth</t>
  </si>
  <si>
    <t>Standard Deviation</t>
  </si>
  <si>
    <t>Infosys Weekly Returns</t>
  </si>
  <si>
    <t>NIFTY Returns</t>
  </si>
  <si>
    <t>Beta Drifting</t>
  </si>
  <si>
    <t>Beta 1 [Finding Slope]</t>
  </si>
  <si>
    <t xml:space="preserve">Beta 2 [Covar / Var ] </t>
  </si>
  <si>
    <t>Date</t>
  </si>
  <si>
    <t>Closing Price</t>
  </si>
  <si>
    <t>Return</t>
  </si>
  <si>
    <t>Levered Raw Beta</t>
  </si>
  <si>
    <t>Raw Beta Weight</t>
  </si>
  <si>
    <t>Beta 3 [Regression]</t>
  </si>
  <si>
    <t>Market Beta</t>
  </si>
  <si>
    <t>SUMMARY OUTPUT</t>
  </si>
  <si>
    <t>Market Beta Weight</t>
  </si>
  <si>
    <t>Regression Statistics</t>
  </si>
  <si>
    <t>Adjusted Beta</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</si>
  <si>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</si>
  <si>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</si>
  <si>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</si>
  <si>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</si>
  <si>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</si>
  <si>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</si>
  <si>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</si>
  <si>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</si>
  <si>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</si>
  <si>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</si>
  <si>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</si>
  <si>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</si>
  <si>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</si>
  <si>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</si>
  <si>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</si>
  <si>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</si>
  <si>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</si>
  <si>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</si>
  <si>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</si>
  <si>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</si>
  <si>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</si>
  <si>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</si>
  <si>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X Variable 1</t>
  </si>
  <si>
    <t>All figures are in INR unless stated otherwise.</t>
  </si>
  <si>
    <t>Peer Comps</t>
  </si>
  <si>
    <t>Debt/</t>
  </si>
  <si>
    <t>Levered</t>
  </si>
  <si>
    <t>Unlevered</t>
  </si>
  <si>
    <t>Name</t>
  </si>
  <si>
    <t>Country</t>
  </si>
  <si>
    <t>Total Debt</t>
  </si>
  <si>
    <t>Total Equity</t>
  </si>
  <si>
    <r>
      <rPr>
        <rFont val="Calibri"/>
        <b/>
        <color rgb="FF000000"/>
        <sz val="11.0"/>
      </rPr>
      <t xml:space="preserve">Tax Rate </t>
    </r>
    <r>
      <rPr>
        <rFont val="calibri"/>
        <b/>
        <color rgb="FF000000"/>
        <sz val="11.0"/>
        <vertAlign val="superscript"/>
      </rPr>
      <t>1</t>
    </r>
  </si>
  <si>
    <t>Equity</t>
  </si>
  <si>
    <t>Capital</t>
  </si>
  <si>
    <r>
      <rPr>
        <rFont val="Calibri"/>
        <b/>
        <color rgb="FF000000"/>
        <sz val="11.0"/>
      </rPr>
      <t xml:space="preserve">Beta </t>
    </r>
    <r>
      <rPr>
        <rFont val="calibri"/>
        <b/>
        <color rgb="FF000000"/>
        <sz val="11.0"/>
        <vertAlign val="superscript"/>
      </rPr>
      <t>2</t>
    </r>
  </si>
  <si>
    <r>
      <rPr>
        <rFont val="Calibri"/>
        <b/>
        <color rgb="FF000000"/>
        <sz val="11.0"/>
      </rPr>
      <t xml:space="preserve">Beta </t>
    </r>
    <r>
      <rPr>
        <rFont val="calibri"/>
        <b/>
        <color rgb="FF000000"/>
        <sz val="11.0"/>
        <vertAlign val="superscript"/>
      </rPr>
      <t>3</t>
    </r>
  </si>
  <si>
    <t>Infosys</t>
  </si>
  <si>
    <t>India</t>
  </si>
  <si>
    <t>TCS</t>
  </si>
  <si>
    <t>HCL Technologies</t>
  </si>
  <si>
    <t>Wipro</t>
  </si>
  <si>
    <t>LTIMindtree</t>
  </si>
  <si>
    <t>Average</t>
  </si>
  <si>
    <t>Cost of Debt</t>
  </si>
  <si>
    <t>Cost of Equity</t>
  </si>
  <si>
    <t>Pre-tax Cost of Debt</t>
  </si>
  <si>
    <t>Risk Free Rate</t>
  </si>
  <si>
    <t>Tax Rate</t>
  </si>
  <si>
    <t>Equity Risk Premium</t>
  </si>
  <si>
    <t>After Tax Cost of Debt</t>
  </si>
  <si>
    <r>
      <rPr>
        <rFont val="Calibri"/>
        <color rgb="FF000000"/>
        <sz val="11.0"/>
      </rPr>
      <t xml:space="preserve">Levered Beta </t>
    </r>
    <r>
      <rPr>
        <rFont val="Calibri"/>
        <color rgb="FF000000"/>
        <sz val="11.0"/>
        <vertAlign val="superscript"/>
      </rPr>
      <t>4</t>
    </r>
  </si>
  <si>
    <t>Levered Beta</t>
  </si>
  <si>
    <t>Current</t>
  </si>
  <si>
    <t>Target</t>
  </si>
  <si>
    <t>Comps Median Unlevered Beta</t>
  </si>
  <si>
    <t>Target Debt/ Equity</t>
  </si>
  <si>
    <t>Total Capitalization</t>
  </si>
  <si>
    <t>Debt / Equity</t>
  </si>
  <si>
    <t>Weighted Average Cost of Capital</t>
  </si>
  <si>
    <t>Notes:</t>
  </si>
  <si>
    <t>Total Cost</t>
  </si>
  <si>
    <t>Total Weight</t>
  </si>
  <si>
    <t>1. Tax Rate considered as Marginal Tax Rate for the country</t>
  </si>
  <si>
    <t>Debt Capital</t>
  </si>
  <si>
    <t>2. Levered Beta is based on 5 year monthly data</t>
  </si>
  <si>
    <t>Equity Capital</t>
  </si>
  <si>
    <t>3. Unlevered Beta = Levered Beta/(1+(1-Tax Rate) x Debt/Equity)</t>
  </si>
  <si>
    <t>4. Levered Beta = Unlevered Beta*(1+(1-Tax Rate) x Debt/Equity)</t>
  </si>
  <si>
    <t>Calculation of PV of FCFF</t>
  </si>
  <si>
    <t>EBIT</t>
  </si>
  <si>
    <t>EBIT(1-T)</t>
  </si>
  <si>
    <t>Less: Reinvestment Rate</t>
  </si>
  <si>
    <t>Free Cash Flow to Firm (FCFF)</t>
  </si>
  <si>
    <t>Mid Year Convention</t>
  </si>
  <si>
    <t>Discounting Factor</t>
  </si>
  <si>
    <t>PV of FCFF</t>
  </si>
  <si>
    <t>Expected Growth</t>
  </si>
  <si>
    <t>Terminal Growth</t>
  </si>
  <si>
    <t>WACC</t>
  </si>
  <si>
    <t>Sensitivity Analysis - Value of Operating Assets</t>
  </si>
  <si>
    <t>Calculation of Terminal Value</t>
  </si>
  <si>
    <t>FCFF (n+1)</t>
  </si>
  <si>
    <t>Terminal Growth Rate</t>
  </si>
  <si>
    <t>Terminal Value</t>
  </si>
  <si>
    <t>GROWTH</t>
  </si>
  <si>
    <t>Calculation of Equity Value per Share</t>
  </si>
  <si>
    <t>Sensitivity Analysis - Equity Value Per Share</t>
  </si>
  <si>
    <t>PV of Terminal Value</t>
  </si>
  <si>
    <t>Value of Operating Assets</t>
  </si>
  <si>
    <t>Add: Cash</t>
  </si>
  <si>
    <t>Less: Debt</t>
  </si>
  <si>
    <t>Value of Equity</t>
  </si>
  <si>
    <t>No of Shares</t>
  </si>
  <si>
    <t>Equity Value per Share</t>
  </si>
  <si>
    <t>Share price</t>
  </si>
  <si>
    <t>Discount/Premium</t>
  </si>
  <si>
    <t>Calculation of ROIC</t>
  </si>
  <si>
    <t>Current Assets</t>
  </si>
  <si>
    <t>Trade receivables</t>
  </si>
  <si>
    <t>Short term loans</t>
  </si>
  <si>
    <t>Other asset items</t>
  </si>
  <si>
    <t>Current Liabilities</t>
  </si>
  <si>
    <t>Trade Payables</t>
  </si>
  <si>
    <t>Total Current Liabilities</t>
  </si>
  <si>
    <t>Net Working Capital</t>
  </si>
  <si>
    <t>Non Current Assets</t>
  </si>
  <si>
    <t>Net Non Current Assets</t>
  </si>
  <si>
    <t>Invested Capital</t>
  </si>
  <si>
    <t>ROIC</t>
  </si>
  <si>
    <t>Calculation of Reinvestment Rate</t>
  </si>
  <si>
    <t>Net Capex</t>
  </si>
  <si>
    <t>Change in Working Capital</t>
  </si>
  <si>
    <t>Marginal Tax Rate</t>
  </si>
  <si>
    <t>EBIT*(1-T)</t>
  </si>
  <si>
    <t>Reinvestment</t>
  </si>
  <si>
    <t>Reinvestment Rate</t>
  </si>
  <si>
    <t>4 Year Average</t>
  </si>
  <si>
    <t>4 Year Median</t>
  </si>
  <si>
    <t>Calculation of Growth Rate</t>
  </si>
  <si>
    <t>Intrinsic Growth</t>
  </si>
  <si>
    <t>Amount in crores</t>
  </si>
  <si>
    <t>Comparable Company Valuation</t>
  </si>
  <si>
    <t>Market Data</t>
  </si>
  <si>
    <t>Financials</t>
  </si>
  <si>
    <t>Valuation</t>
  </si>
  <si>
    <t>Company</t>
  </si>
  <si>
    <t>Ticker</t>
  </si>
  <si>
    <t>Share Price</t>
  </si>
  <si>
    <t>Shares Outstanding</t>
  </si>
  <si>
    <t>Equity Value</t>
  </si>
  <si>
    <t>Net Debt</t>
  </si>
  <si>
    <t>Revenue</t>
  </si>
  <si>
    <t>Net Income</t>
  </si>
  <si>
    <t>EV/Revenue</t>
  </si>
  <si>
    <t>EV/EBITDA</t>
  </si>
  <si>
    <t>P/E</t>
  </si>
  <si>
    <t>INFY</t>
  </si>
  <si>
    <t>HCLTECH</t>
  </si>
  <si>
    <t>WIPRO</t>
  </si>
  <si>
    <t>LTIM</t>
  </si>
  <si>
    <t>TECHM</t>
  </si>
  <si>
    <t>PERSISTENT</t>
  </si>
  <si>
    <t>High</t>
  </si>
  <si>
    <t>75th Percentile</t>
  </si>
  <si>
    <t>25th Percentile</t>
  </si>
  <si>
    <t>Low</t>
  </si>
  <si>
    <t>Infosys Comparable Valuation</t>
  </si>
  <si>
    <t>Implied Enterprise Value</t>
  </si>
  <si>
    <t>Implied Market Value</t>
  </si>
  <si>
    <t>Implied Value per Share</t>
  </si>
  <si>
    <t>Adj Close</t>
  </si>
  <si>
    <t>Sorted Returns</t>
  </si>
  <si>
    <t>Replication</t>
  </si>
  <si>
    <t>Simulated Returns</t>
  </si>
  <si>
    <t>Calculation of Value at Risk - Infosys (Historical)</t>
  </si>
  <si>
    <t>Std Deviation</t>
  </si>
  <si>
    <t>Min</t>
  </si>
  <si>
    <t>Max</t>
  </si>
  <si>
    <t>CMP</t>
  </si>
  <si>
    <t>Percentile</t>
  </si>
  <si>
    <t>Confidence</t>
  </si>
  <si>
    <t>VAR %</t>
  </si>
  <si>
    <t>Stock Price</t>
  </si>
  <si>
    <t>VAR (INR)</t>
  </si>
  <si>
    <t>Calculation of Monte Carlo - Infosys</t>
  </si>
  <si>
    <t>Monte Carlo Simulation</t>
  </si>
  <si>
    <t xml:space="preserve">   52 Week (High - INR 1843 &amp; Low - 1333)</t>
  </si>
  <si>
    <t>About The Company</t>
  </si>
  <si>
    <t>Infosys Limited is an Indian multinational information technology company that provides business consulting, information technology and outsourcing services. The company was founded in Pune and is headquartered in Bangalore. Infosys is the second-largest Indian IT company, by 2024 revenue figures.</t>
  </si>
  <si>
    <t xml:space="preserve"> </t>
  </si>
  <si>
    <t>Financial Summary</t>
  </si>
  <si>
    <t>Return on Equity (ROE)</t>
  </si>
  <si>
    <t>Average Shareholder Equity</t>
  </si>
  <si>
    <t>Return on Equity</t>
  </si>
  <si>
    <t>ROE - Dupont Equation</t>
  </si>
  <si>
    <t>Net Profit Margin (A)</t>
  </si>
  <si>
    <t>Average Total Asset</t>
  </si>
  <si>
    <t>Asset Turnover Ratio (B)</t>
  </si>
  <si>
    <t>Equity Multiplier (C)</t>
  </si>
  <si>
    <t>Return on Equity (A*B*C)</t>
  </si>
  <si>
    <t>Return on Asset</t>
  </si>
  <si>
    <t>ROA - Dupont Equation</t>
  </si>
  <si>
    <t>Return on Asset (A*B)</t>
  </si>
  <si>
    <t>Working Capital / Total Assets</t>
  </si>
  <si>
    <t>Working Capital</t>
  </si>
  <si>
    <t>Working Capital / Total Assets (A)</t>
  </si>
  <si>
    <t>Retained Earnings / Total Assets</t>
  </si>
  <si>
    <t>Retained Earnings / Total Assets (B)</t>
  </si>
  <si>
    <t>EBIT / Total Assets</t>
  </si>
  <si>
    <t>EBIT/Total Assets (C)</t>
  </si>
  <si>
    <t>Market Cap / Long term Liabilities</t>
  </si>
  <si>
    <t>Market Cap</t>
  </si>
  <si>
    <t>Long term Liabilities</t>
  </si>
  <si>
    <t>Market Cap / Long term Liabilities (D)</t>
  </si>
  <si>
    <t>Sales / Total Assets</t>
  </si>
  <si>
    <t>Return on Asset (E)</t>
  </si>
  <si>
    <t>Altman's Z Score</t>
  </si>
  <si>
    <t>Final Score</t>
  </si>
  <si>
    <t>Financial Stability</t>
  </si>
  <si>
    <t>Football Field Analysis - Data</t>
  </si>
  <si>
    <t>OpenLow</t>
  </si>
  <si>
    <t>OpenHigh</t>
  </si>
  <si>
    <t>Comps</t>
  </si>
  <si>
    <t>DCF Bear</t>
  </si>
  <si>
    <t>DCF Base</t>
  </si>
  <si>
    <t>DCF Bull</t>
  </si>
  <si>
    <t>52W H/L</t>
  </si>
  <si>
    <t>COMPANY NAME</t>
  </si>
  <si>
    <t>INFOSYS LTD</t>
  </si>
  <si>
    <t>LATEST VERSION</t>
  </si>
  <si>
    <t>PLEASE DO NOT MAKE ANY CHANGES TO THIS SHEET</t>
  </si>
  <si>
    <t>CURRENT VERSION</t>
  </si>
  <si>
    <t>META</t>
  </si>
  <si>
    <t>Number of shares</t>
  </si>
  <si>
    <t>Face Value</t>
  </si>
  <si>
    <t>Current Price</t>
  </si>
  <si>
    <t>PROFIT &amp; LOSS</t>
  </si>
  <si>
    <t>Report Date</t>
  </si>
  <si>
    <t>Quarters</t>
  </si>
  <si>
    <t>Expenses</t>
  </si>
  <si>
    <t>Operating Profit</t>
  </si>
  <si>
    <t>BALANCE SHEET</t>
  </si>
  <si>
    <t>No. of Equity Shares</t>
  </si>
  <si>
    <t>New Bonus Shares</t>
  </si>
  <si>
    <t>Face value</t>
  </si>
  <si>
    <t>CASH FLOW:</t>
  </si>
  <si>
    <t>Cash from Operating Activity</t>
  </si>
  <si>
    <t>Cash from Investing Activity</t>
  </si>
  <si>
    <t>Cash from Financing Activity</t>
  </si>
  <si>
    <t>PRICE:</t>
  </si>
  <si>
    <t>DERIVED:</t>
  </si>
  <si>
    <t>Adjusted Equity Shares in Cr</t>
  </si>
  <si>
    <t>Cash from Operating Activity -</t>
  </si>
  <si>
    <t>Cash from Investing Activity -</t>
  </si>
  <si>
    <t>Cash from Financing Activity -</t>
  </si>
  <si>
    <t>Volume</t>
  </si>
  <si>
    <t>SCREENER.IN</t>
  </si>
  <si>
    <t>Narration</t>
  </si>
  <si>
    <t>Trailing</t>
  </si>
  <si>
    <t>Best Case</t>
  </si>
  <si>
    <t>Worst Case</t>
  </si>
  <si>
    <t>EPS</t>
  </si>
  <si>
    <t>Price to earning</t>
  </si>
  <si>
    <t>Price</t>
  </si>
  <si>
    <t>RATIOS:</t>
  </si>
  <si>
    <t>Dividend Payout</t>
  </si>
  <si>
    <t>OPM</t>
  </si>
  <si>
    <t>TRENDS:</t>
  </si>
  <si>
    <t>10 YEARS</t>
  </si>
  <si>
    <t>7 YEARS</t>
  </si>
  <si>
    <t>5 YEARS</t>
  </si>
  <si>
    <t>3 YEARS</t>
  </si>
  <si>
    <t>RECENT</t>
  </si>
  <si>
    <t>BEST</t>
  </si>
  <si>
    <t>WORST</t>
  </si>
  <si>
    <t>Debtors</t>
  </si>
  <si>
    <t>Return on Capital Emp</t>
  </si>
  <si>
    <t>debt</t>
  </si>
  <si>
    <t>cash</t>
  </si>
  <si>
    <t>EV</t>
  </si>
  <si>
    <t>EV Ebitda</t>
  </si>
  <si>
    <t>EV Sales</t>
  </si>
  <si>
    <t>Book Value</t>
  </si>
  <si>
    <t>Price to BV</t>
  </si>
  <si>
    <t>EV EBITDA</t>
  </si>
  <si>
    <t>Shareholder's name</t>
  </si>
  <si>
    <t>Total Shares Held</t>
  </si>
  <si>
    <t>Shareholding (%)</t>
  </si>
  <si>
    <t>Quarter Ending</t>
  </si>
  <si>
    <t>Life Insurance Corporation of India</t>
  </si>
  <si>
    <t>SBI MUTUAL FUND</t>
  </si>
  <si>
    <t>ICICI PRUDENTIAL MUTUAL FUND</t>
  </si>
  <si>
    <t>SUDHA GOPALAKRISHNAN</t>
  </si>
  <si>
    <t>HDFC MUTUAL FUND</t>
  </si>
  <si>
    <t>National Pension System Trust</t>
  </si>
  <si>
    <t>UTI MUTUAL FUND</t>
  </si>
  <si>
    <t>ROHAN MURTY</t>
  </si>
  <si>
    <t>GOVERNMENT OF SINGAPORE</t>
  </si>
  <si>
    <t>GOVERNMENT PENSION FUND GLOBAL</t>
  </si>
  <si>
    <t xml:space="preserve">Promoters </t>
  </si>
  <si>
    <t xml:space="preserve">FIIs </t>
  </si>
  <si>
    <t xml:space="preserve">DIIs </t>
  </si>
  <si>
    <t xml:space="preserve">Government </t>
  </si>
  <si>
    <t xml:space="preserve">Public </t>
  </si>
  <si>
    <t xml:space="preserve">Others </t>
  </si>
  <si>
    <t>No. of Shareholders</t>
  </si>
  <si>
    <t>COMPANY_NAME</t>
  </si>
  <si>
    <t>BSE</t>
  </si>
  <si>
    <t>NSE</t>
  </si>
  <si>
    <t>Industry</t>
  </si>
  <si>
    <t>20 MICRONS LTD</t>
  </si>
  <si>
    <t>20MICRONS</t>
  </si>
  <si>
    <t>Mining</t>
  </si>
  <si>
    <t>21ST CENTURY MANAGEMENT SERVICES LTD</t>
  </si>
  <si>
    <t>21STCENMGM</t>
  </si>
  <si>
    <t>Other Financial Services</t>
  </si>
  <si>
    <t>3I INFOTECH LTD</t>
  </si>
  <si>
    <t>3IINFOTECH</t>
  </si>
  <si>
    <t>IT Consulting &amp; Software</t>
  </si>
  <si>
    <t>3M (INDIA) LTD</t>
  </si>
  <si>
    <t>3M(INDIA)</t>
  </si>
  <si>
    <t>Diversified</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</si>
  <si>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</si>
  <si>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</si>
  <si>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</si>
  <si>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</si>
  <si>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</si>
  <si>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</si>
  <si>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</si>
  <si>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</si>
  <si>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</si>
  <si>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</si>
  <si>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</si>
  <si>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</si>
  <si>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</si>
  <si>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</si>
  <si>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</si>
  <si>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</si>
  <si>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</si>
  <si>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</si>
  <si>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</si>
  <si>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</si>
  <si>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</si>
  <si>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</si>
  <si>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</si>
  <si>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</si>
  <si>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</si>
  <si>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</si>
  <si>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</si>
  <si>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</si>
  <si>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</si>
  <si>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</si>
  <si>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</si>
  <si>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</si>
  <si>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</si>
  <si>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</si>
  <si>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</si>
  <si>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</si>
  <si>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AADHAAR VENTURES (INDIA) LTD</t>
  </si>
  <si>
    <t>AADHAAR VENTURES INDIA LTD</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</si>
  <si>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</si>
  <si>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</si>
  <si>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</si>
  <si>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</si>
  <si>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</si>
  <si>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</si>
  <si>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</si>
  <si>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</si>
  <si>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</si>
  <si>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</si>
  <si>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</si>
  <si>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</si>
  <si>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</si>
  <si>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</si>
  <si>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</si>
  <si>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</si>
  <si>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</si>
  <si>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</si>
  <si>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</si>
  <si>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</si>
  <si>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</si>
  <si>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AARV INFRATEL LTD</t>
  </si>
  <si>
    <t>AARVEE DENIMS &amp; EXPORTS LTD</t>
  </si>
  <si>
    <t>AARVEEDEN</t>
  </si>
  <si>
    <t>AARVI ENCON LTD</t>
  </si>
  <si>
    <t>AARVI</t>
  </si>
  <si>
    <t>AASHEE INFOTECH LTD</t>
  </si>
  <si>
    <t>AASWA TRADING &amp; EXPORTS LTD</t>
  </si>
  <si>
    <t>AAVAS FINANCIERS LTD</t>
  </si>
  <si>
    <t>AAVAS</t>
  </si>
  <si>
    <t>Housing Finance</t>
  </si>
  <si>
    <t>AAYUSH FOOD AND HERBS LTD</t>
  </si>
  <si>
    <t>Packaged Foods</t>
  </si>
  <si>
    <t>ABAN OFFSHORE LTD</t>
  </si>
  <si>
    <t>ABAN</t>
  </si>
  <si>
    <t>Exploration &amp; Production</t>
  </si>
  <si>
    <t>ABANS ENTERPRISES LTD</t>
  </si>
  <si>
    <t>ABB INDIA LTD</t>
  </si>
  <si>
    <t>ABB</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</si>
  <si>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</si>
  <si>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</si>
  <si>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</si>
  <si>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</si>
  <si>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</si>
  <si>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</si>
  <si>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</si>
  <si>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</si>
  <si>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</si>
  <si>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</si>
  <si>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</si>
  <si>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</si>
  <si>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</si>
  <si>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</si>
  <si>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</si>
  <si>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</si>
  <si>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</si>
  <si>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</si>
  <si>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</si>
  <si>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</si>
  <si>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</si>
  <si>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</si>
  <si>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</si>
  <si>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</si>
  <si>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</si>
  <si>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</si>
  <si>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</si>
  <si>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</si>
  <si>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</si>
  <si>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</si>
  <si>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</si>
  <si>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</si>
  <si>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</si>
  <si>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</si>
  <si>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</si>
  <si>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</si>
  <si>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</si>
  <si>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</si>
  <si>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Education</t>
  </si>
  <si>
    <t>ACE INTEGRATED SOLUTIONS LTD</t>
  </si>
  <si>
    <t>ACEINTEG</t>
  </si>
  <si>
    <t>ACE MEN ENGG WORKS LTD</t>
  </si>
  <si>
    <t>ACE SOFTWARE EXPORTS LTD</t>
  </si>
  <si>
    <t>Achal Investments Ltd</t>
  </si>
  <si>
    <t>ACHAL</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</si>
  <si>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</si>
  <si>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</si>
  <si>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</si>
  <si>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</si>
  <si>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</si>
  <si>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</si>
  <si>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</si>
  <si>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</si>
  <si>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</si>
  <si>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</si>
  <si>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</si>
  <si>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</si>
  <si>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</si>
  <si>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</si>
  <si>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</si>
  <si>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</si>
  <si>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</si>
  <si>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</si>
  <si>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</si>
  <si>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</si>
  <si>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</si>
  <si>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</si>
  <si>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</si>
  <si>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</si>
  <si>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</si>
  <si>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</si>
  <si>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</si>
  <si>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</si>
  <si>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</si>
  <si>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</si>
  <si>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ADARSH MERCANTILE LTD</t>
  </si>
  <si>
    <t>ADARSH PLANT PROTECT LTD</t>
  </si>
  <si>
    <t>Agrochemicals</t>
  </si>
  <si>
    <t>ADC INDIA COMMUNICATIONS LTD</t>
  </si>
  <si>
    <t>Telecom Equipment</t>
  </si>
  <si>
    <t>ADCON CAPITAL SERVICES LTD</t>
  </si>
  <si>
    <t>ADDI INDUSTRIES LTD</t>
  </si>
  <si>
    <t>ADD-SHOP PROMOTIONS LTD</t>
  </si>
  <si>
    <t>ADF FOODS LTD</t>
  </si>
  <si>
    <t>ADFFOODS</t>
  </si>
  <si>
    <t>ADHARSHILA CAPITAL SERVICES LTD</t>
  </si>
  <si>
    <t>ADHBHUT INFRASTRUCTURE LTD</t>
  </si>
  <si>
    <t>ADHIRAJ DISTRIBUTORS LTD</t>
  </si>
  <si>
    <t>ADHUNIK INDUSTRIES LTD</t>
  </si>
  <si>
    <t>ADHUNIKIND</t>
  </si>
  <si>
    <t>ADHUNIK METALIKS LTD</t>
  </si>
  <si>
    <t>ADHUNIK</t>
  </si>
  <si>
    <t>ADI RASAYAN LTD</t>
  </si>
  <si>
    <t>Specialty Chemicals</t>
  </si>
  <si>
    <t>ADINATH EXIM RESOURCES LTD</t>
  </si>
  <si>
    <t>ADINATH TEXTILES LTD</t>
  </si>
  <si>
    <t>ADITRI INDUSTRIES LTD</t>
  </si>
  <si>
    <t>ADITYA BIRLA CAPITAL LTD</t>
  </si>
  <si>
    <t>ABCAPITAL</t>
  </si>
  <si>
    <t>Holding Companies</t>
  </si>
  <si>
    <t>ADITYA BIRLA FASHION AND RETAIL LTD</t>
  </si>
  <si>
    <t>ABFRL</t>
  </si>
  <si>
    <t>Department Stores</t>
  </si>
  <si>
    <t>ADITYA BIRLA MONEY LTD</t>
  </si>
  <si>
    <t>BIRLAMONEY</t>
  </si>
  <si>
    <t>ADITYA CONSUMER MARKETING LTD</t>
  </si>
  <si>
    <t>ADITYA ISPAT LTD</t>
  </si>
  <si>
    <t>ADITYA SPINNERS LTD</t>
  </si>
  <si>
    <t>ADITYA VISION LTD</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</si>
  <si>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</si>
  <si>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</si>
  <si>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</si>
  <si>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</si>
  <si>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</si>
  <si>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</si>
  <si>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</si>
  <si>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</si>
  <si>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</si>
  <si>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</si>
  <si>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</si>
  <si>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</si>
  <si>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</si>
  <si>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</si>
  <si>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</si>
  <si>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</si>
  <si>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</si>
  <si>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</si>
  <si>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</si>
  <si>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</si>
  <si>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</si>
  <si>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</si>
  <si>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</si>
  <si>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</si>
  <si>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</si>
  <si>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</si>
  <si>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</si>
  <si>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</si>
  <si>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</si>
  <si>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</si>
  <si>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</si>
  <si>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</si>
  <si>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</si>
  <si>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</si>
  <si>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</si>
  <si>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AFFORDABLE ROBOTIC &amp; AUTOMATION LTD</t>
  </si>
  <si>
    <t>AGARWAL INDUSTRIAL CORPORATION LTD</t>
  </si>
  <si>
    <t>AGARIND</t>
  </si>
  <si>
    <t>Petrochemicals</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</si>
  <si>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</si>
  <si>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</si>
  <si>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</si>
  <si>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</si>
  <si>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</si>
  <si>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</si>
  <si>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</si>
  <si>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</si>
  <si>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</si>
  <si>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</si>
  <si>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</si>
  <si>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</si>
  <si>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</si>
  <si>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</si>
  <si>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</si>
  <si>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</si>
  <si>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</si>
  <si>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</si>
  <si>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</si>
  <si>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</si>
  <si>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</si>
  <si>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</si>
  <si>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</si>
  <si>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</si>
  <si>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</si>
  <si>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</si>
  <si>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</si>
  <si>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</si>
  <si>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</si>
  <si>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</si>
  <si>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</si>
  <si>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</si>
  <si>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</si>
  <si>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</si>
  <si>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</si>
  <si>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</si>
  <si>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</si>
  <si>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</si>
  <si>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</si>
  <si>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</si>
  <si>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</si>
  <si>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</si>
  <si>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</si>
  <si>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</si>
  <si>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</si>
  <si>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</si>
  <si>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</si>
  <si>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</si>
  <si>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</si>
  <si>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</si>
  <si>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</si>
  <si>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</si>
  <si>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</si>
  <si>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</si>
  <si>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</si>
  <si>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</si>
  <si>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</si>
  <si>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</si>
  <si>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</si>
  <si>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</si>
  <si>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</si>
  <si>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</si>
  <si>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</si>
  <si>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</si>
  <si>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</si>
  <si>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</si>
  <si>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</si>
  <si>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</si>
  <si>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</si>
  <si>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</si>
  <si>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</si>
  <si>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</si>
  <si>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</si>
  <si>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</si>
  <si>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</si>
  <si>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</si>
  <si>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</si>
  <si>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</si>
  <si>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</si>
  <si>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</si>
  <si>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</si>
  <si>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</si>
  <si>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</si>
  <si>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Other Elect.Equip./ Prod.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</si>
  <si>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</si>
  <si>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</si>
  <si>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</si>
  <si>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</si>
  <si>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</si>
  <si>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</si>
  <si>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</si>
  <si>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</si>
  <si>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</si>
  <si>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</si>
  <si>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</si>
  <si>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</si>
  <si>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</si>
  <si>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</si>
  <si>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</si>
  <si>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ALKYL AMINES CHEMICALS LTD</t>
  </si>
  <si>
    <t>ALKYLAMINE</t>
  </si>
  <si>
    <t>ALLAHABAD BANK</t>
  </si>
  <si>
    <t>ALBK</t>
  </si>
  <si>
    <t>Banks</t>
  </si>
  <si>
    <t>ALLCARGO LOGISTICS LTD</t>
  </si>
  <si>
    <t>ALLCARGO</t>
  </si>
  <si>
    <t>Transportation - Logistics</t>
  </si>
  <si>
    <t>ALLIANCE INTEGRATED METALIKS LTD</t>
  </si>
  <si>
    <t>Iron &amp; Steel Products</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</si>
  <si>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</si>
  <si>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</si>
  <si>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</si>
  <si>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</si>
  <si>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</si>
  <si>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</si>
  <si>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</si>
  <si>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</si>
  <si>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</si>
  <si>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</si>
  <si>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</si>
  <si>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</si>
  <si>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</si>
  <si>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</si>
  <si>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</si>
  <si>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</si>
  <si>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</si>
  <si>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</si>
  <si>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</si>
  <si>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ALPINE HOUSING DEVELOPMENT CORPORATION LTD</t>
  </si>
  <si>
    <t>ALPS INDUSTRIES LTD</t>
  </si>
  <si>
    <t>ALPSINDUS</t>
  </si>
  <si>
    <t>Alps Motor Finance Ltd</t>
  </si>
  <si>
    <t>ALPSMOTOR</t>
  </si>
  <si>
    <t>ALSTONE TEXTILES (INDIA) LTD</t>
  </si>
  <si>
    <t>ALSTONE TEXTILES INDIA LTD</t>
  </si>
  <si>
    <t>ALUFLUORIDE LTD</t>
  </si>
  <si>
    <t>AMAL LTD</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</si>
  <si>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</si>
  <si>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</si>
  <si>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</si>
  <si>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</si>
  <si>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</si>
  <si>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</si>
  <si>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</si>
  <si>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</si>
  <si>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</si>
  <si>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</si>
  <si>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</si>
  <si>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</si>
  <si>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</si>
  <si>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</si>
  <si>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</si>
  <si>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</si>
  <si>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</si>
  <si>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</si>
  <si>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</si>
  <si>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AMBIKA COTTON MILLS LTD</t>
  </si>
  <si>
    <t>AMBIKCO</t>
  </si>
  <si>
    <t>AMBITION MICA LTD</t>
  </si>
  <si>
    <t>AMBUJA CEMENTS LTD</t>
  </si>
  <si>
    <t>AMBUJACEM</t>
  </si>
  <si>
    <t>AMCO (INDIA) LTD</t>
  </si>
  <si>
    <t>Fibres &amp; Plastics</t>
  </si>
  <si>
    <t>AMCO INDIA LTD</t>
  </si>
  <si>
    <t>AMD INDUSTRIES LTD</t>
  </si>
  <si>
    <t>AMDIND</t>
  </si>
  <si>
    <t>AMFORGE INDUSTRIES LTD</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</si>
  <si>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</si>
  <si>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</si>
  <si>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</si>
  <si>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</si>
  <si>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</si>
  <si>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</si>
  <si>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</si>
  <si>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</si>
  <si>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</si>
  <si>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</si>
  <si>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</si>
  <si>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</si>
  <si>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</si>
  <si>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</si>
  <si>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</si>
  <si>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</si>
  <si>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</si>
  <si>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</si>
  <si>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</si>
  <si>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</si>
  <si>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</si>
  <si>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</si>
  <si>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</si>
  <si>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</si>
  <si>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</si>
  <si>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</si>
  <si>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</si>
  <si>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</si>
  <si>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</si>
  <si>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</si>
  <si>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</si>
  <si>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</si>
  <si>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</si>
  <si>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</si>
  <si>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</si>
  <si>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</si>
  <si>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</si>
  <si>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</si>
  <si>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</si>
  <si>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</si>
  <si>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</si>
  <si>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</si>
  <si>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</si>
  <si>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</si>
  <si>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</si>
  <si>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</si>
  <si>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</si>
  <si>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</si>
  <si>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</si>
  <si>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</si>
  <si>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</si>
  <si>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</si>
  <si>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</si>
  <si>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</si>
  <si>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</si>
  <si>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</si>
  <si>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</si>
  <si>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</si>
  <si>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</si>
  <si>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</si>
  <si>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</si>
  <si>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</si>
  <si>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</si>
  <si>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ANUBHAV INDUSTRIAL RESOURCES LTD</t>
  </si>
  <si>
    <t>Real Estate Investment</t>
  </si>
  <si>
    <t>ANUBHAV INFRASTRUCTURE LTD</t>
  </si>
  <si>
    <t>ANUH PHARMA LTD</t>
  </si>
  <si>
    <t>ANUP MALLEABLE LTD</t>
  </si>
  <si>
    <t>ANUPAM FINSERV LTD</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</si>
  <si>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</si>
  <si>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</si>
  <si>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</si>
  <si>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</si>
  <si>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</si>
  <si>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</si>
  <si>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</si>
  <si>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</si>
  <si>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</si>
  <si>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</si>
  <si>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</si>
  <si>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</si>
  <si>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</si>
  <si>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</si>
  <si>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</si>
  <si>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</si>
  <si>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</si>
  <si>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</si>
  <si>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</si>
  <si>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</si>
  <si>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</si>
  <si>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</si>
  <si>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</si>
  <si>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</si>
  <si>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</si>
  <si>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</si>
  <si>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</si>
  <si>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</si>
  <si>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</si>
  <si>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</si>
  <si>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</si>
  <si>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</si>
  <si>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</si>
  <si>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</si>
  <si>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</si>
  <si>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APUNKA INVEST COMMERCIAL LTD</t>
  </si>
  <si>
    <t>AQUA PUMPS INFRA VENTURES LTD</t>
  </si>
  <si>
    <t>ARAMBHAN HOSPITALITY SERVICES LTD</t>
  </si>
  <si>
    <t>Restaurants</t>
  </si>
  <si>
    <t>ARC FINANCE LTD</t>
  </si>
  <si>
    <t>ARCEE INDUSTRIES LTD</t>
  </si>
  <si>
    <t>ARCHANA SOFTWARE LTD</t>
  </si>
  <si>
    <t>ARCHIDPLY INDUSTRIES LTD</t>
  </si>
  <si>
    <t>ARCHIDPLY</t>
  </si>
  <si>
    <t>Forest Products</t>
  </si>
  <si>
    <t>ARCHIES LTD</t>
  </si>
  <si>
    <t>ARCHIES</t>
  </si>
  <si>
    <t>Gift Articles-Toys &amp; Cards</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</si>
  <si>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</si>
  <si>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</si>
  <si>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</si>
  <si>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</si>
  <si>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</si>
  <si>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</si>
  <si>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</si>
  <si>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</si>
  <si>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</si>
  <si>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</si>
  <si>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</si>
  <si>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</si>
  <si>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</si>
  <si>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</si>
  <si>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</si>
  <si>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</si>
  <si>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</si>
  <si>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</si>
  <si>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</si>
  <si>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</si>
  <si>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</si>
  <si>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</si>
  <si>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</si>
  <si>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</si>
  <si>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</si>
  <si>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</si>
  <si>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</si>
  <si>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</si>
  <si>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</si>
  <si>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</si>
  <si>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</si>
  <si>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</si>
  <si>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</si>
  <si>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</si>
  <si>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</si>
  <si>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</si>
  <si>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</si>
  <si>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</si>
  <si>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</si>
  <si>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</si>
  <si>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</si>
  <si>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</si>
  <si>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</si>
  <si>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</si>
  <si>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</si>
  <si>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</si>
  <si>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</si>
  <si>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</si>
  <si>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</si>
  <si>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</si>
  <si>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</si>
  <si>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</si>
  <si>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</si>
  <si>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</si>
  <si>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</si>
  <si>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</si>
  <si>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</si>
  <si>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</si>
  <si>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</si>
  <si>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</si>
  <si>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</si>
  <si>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</si>
  <si>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</si>
  <si>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</si>
  <si>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</si>
  <si>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</si>
  <si>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</si>
  <si>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</si>
  <si>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</si>
  <si>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</si>
  <si>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</si>
  <si>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</si>
  <si>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</si>
  <si>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</si>
  <si>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</si>
  <si>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</si>
  <si>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</si>
  <si>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</si>
  <si>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</si>
  <si>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</si>
  <si>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</si>
  <si>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</si>
  <si>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</si>
  <si>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</si>
  <si>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</si>
  <si>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</si>
  <si>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</si>
  <si>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</si>
  <si>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</si>
  <si>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</si>
  <si>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</si>
  <si>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</si>
  <si>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</si>
  <si>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</si>
  <si>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</si>
  <si>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</si>
  <si>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</si>
  <si>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</si>
  <si>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</si>
  <si>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</si>
  <si>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</si>
  <si>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</si>
  <si>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</si>
  <si>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</si>
  <si>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</si>
  <si>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</si>
  <si>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</si>
  <si>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</si>
  <si>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</si>
  <si>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</si>
  <si>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</si>
  <si>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</si>
  <si>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</si>
  <si>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</si>
  <si>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</si>
  <si>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</si>
  <si>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</si>
  <si>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</si>
  <si>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</si>
  <si>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</si>
  <si>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</si>
  <si>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</si>
  <si>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</si>
  <si>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</si>
  <si>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</si>
  <si>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</si>
  <si>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</si>
  <si>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</si>
  <si>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</si>
  <si>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</si>
  <si>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</si>
  <si>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</si>
  <si>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</si>
  <si>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</si>
  <si>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</si>
  <si>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</si>
  <si>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</si>
  <si>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</si>
  <si>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</si>
  <si>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</si>
  <si>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</si>
  <si>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</si>
  <si>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</si>
  <si>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</si>
  <si>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</si>
  <si>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</si>
  <si>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</si>
  <si>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</si>
  <si>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</si>
  <si>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</si>
  <si>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</si>
  <si>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</si>
  <si>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</si>
  <si>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</si>
  <si>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</si>
  <si>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</si>
  <si>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</si>
  <si>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</si>
  <si>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</si>
  <si>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</si>
  <si>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</si>
  <si>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</si>
  <si>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</si>
  <si>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</si>
  <si>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</si>
  <si>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</si>
  <si>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</si>
  <si>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</si>
  <si>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</si>
  <si>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</si>
  <si>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</si>
  <si>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</si>
  <si>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</si>
  <si>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</si>
  <si>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</si>
  <si>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</si>
  <si>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</si>
  <si>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</si>
  <si>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</si>
  <si>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</si>
  <si>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</si>
  <si>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</si>
  <si>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</si>
  <si>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</si>
  <si>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</si>
  <si>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</si>
  <si>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</si>
  <si>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</si>
  <si>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</si>
  <si>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</si>
  <si>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</si>
  <si>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</si>
  <si>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</si>
  <si>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</si>
  <si>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</si>
  <si>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</si>
  <si>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</si>
  <si>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</si>
  <si>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</si>
  <si>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</si>
  <si>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</si>
  <si>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</si>
  <si>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</si>
  <si>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</si>
  <si>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</si>
  <si>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</si>
  <si>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ITC LTD</t>
  </si>
  <si>
    <t>ITC</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</si>
  <si>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</si>
  <si>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</si>
  <si>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</si>
  <si>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</si>
  <si>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</si>
  <si>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</si>
  <si>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</si>
  <si>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</si>
  <si>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</si>
  <si>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</si>
  <si>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AVSL INDUSTRIES LTD</t>
  </si>
  <si>
    <t>AVSL</t>
  </si>
  <si>
    <t>AVT NATURAL PRODUCTS LTD</t>
  </si>
  <si>
    <t>AVTNPL</t>
  </si>
  <si>
    <t>AVTIL ENTERPRISE LTD</t>
  </si>
  <si>
    <t>AXEL POLYMERS LTD</t>
  </si>
  <si>
    <t>AXIS BANK LTD</t>
  </si>
  <si>
    <t>AXISBANK</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</si>
  <si>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</si>
  <si>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</si>
  <si>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</si>
  <si>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</si>
  <si>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</si>
  <si>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</si>
  <si>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</si>
  <si>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</si>
  <si>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</si>
  <si>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</si>
  <si>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</si>
  <si>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</si>
  <si>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</si>
  <si>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</si>
  <si>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</si>
  <si>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</si>
  <si>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</si>
  <si>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</si>
  <si>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</si>
  <si>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</si>
  <si>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</si>
  <si>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</si>
  <si>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</si>
  <si>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</si>
  <si>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</si>
  <si>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</si>
  <si>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</si>
  <si>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</si>
  <si>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</si>
  <si>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</si>
  <si>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</si>
  <si>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</si>
  <si>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</si>
  <si>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</si>
  <si>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</si>
  <si>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</si>
  <si>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</si>
  <si>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</si>
  <si>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</si>
  <si>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</si>
  <si>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</si>
  <si>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</si>
  <si>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</si>
  <si>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</si>
  <si>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</si>
  <si>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</si>
  <si>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</si>
  <si>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</si>
  <si>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</si>
  <si>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</si>
  <si>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</si>
  <si>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</si>
  <si>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</si>
  <si>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</si>
  <si>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</si>
  <si>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</si>
  <si>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</si>
  <si>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</si>
  <si>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</si>
  <si>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</si>
  <si>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</si>
  <si>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</si>
  <si>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</si>
  <si>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</si>
  <si>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</si>
  <si>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</si>
  <si>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</si>
  <si>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</si>
  <si>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</si>
  <si>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</si>
  <si>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</si>
  <si>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</si>
  <si>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</si>
  <si>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</si>
  <si>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</si>
  <si>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</si>
  <si>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</si>
  <si>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</si>
  <si>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</si>
  <si>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</si>
  <si>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</si>
  <si>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</si>
  <si>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</si>
  <si>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</si>
  <si>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</si>
  <si>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</si>
  <si>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</si>
  <si>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</si>
  <si>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</si>
  <si>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</si>
  <si>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</si>
  <si>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</si>
  <si>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</si>
  <si>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</si>
  <si>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</si>
  <si>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</si>
  <si>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</si>
  <si>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</si>
  <si>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</si>
  <si>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</si>
  <si>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</si>
  <si>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</si>
  <si>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</si>
  <si>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</si>
  <si>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</si>
  <si>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</si>
  <si>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</si>
  <si>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</si>
  <si>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BARODA EXTRUSION LTD</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</si>
  <si>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</si>
  <si>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</si>
  <si>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</si>
  <si>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</si>
  <si>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</si>
  <si>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</si>
  <si>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</si>
  <si>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</si>
  <si>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</si>
  <si>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</si>
  <si>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</si>
  <si>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</si>
  <si>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</si>
  <si>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</si>
  <si>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</si>
  <si>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</si>
  <si>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</si>
  <si>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</si>
  <si>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</si>
  <si>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</si>
  <si>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</si>
  <si>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</si>
  <si>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</si>
  <si>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</si>
  <si>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</si>
  <si>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</si>
  <si>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</si>
  <si>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</si>
  <si>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</si>
  <si>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</si>
  <si>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</si>
  <si>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</si>
  <si>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</si>
  <si>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</si>
  <si>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</si>
  <si>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</si>
  <si>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</si>
  <si>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</si>
  <si>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</si>
  <si>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</si>
  <si>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</si>
  <si>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</si>
  <si>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</si>
  <si>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</si>
  <si>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</si>
  <si>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</si>
  <si>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</si>
  <si>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</si>
  <si>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</si>
  <si>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</si>
  <si>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</si>
  <si>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</si>
  <si>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</si>
  <si>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</si>
  <si>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</si>
  <si>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</si>
  <si>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</si>
  <si>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</si>
  <si>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</si>
  <si>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</si>
  <si>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</si>
  <si>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</si>
  <si>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</si>
  <si>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</si>
  <si>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</si>
  <si>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</si>
  <si>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</si>
  <si>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</si>
  <si>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</si>
  <si>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</si>
  <si>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</si>
  <si>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</si>
  <si>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</si>
  <si>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</si>
  <si>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</si>
  <si>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</si>
  <si>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</si>
  <si>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</si>
  <si>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</si>
  <si>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</si>
  <si>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</si>
  <si>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</si>
  <si>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</si>
  <si>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</si>
  <si>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</si>
  <si>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</si>
  <si>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</si>
  <si>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</si>
  <si>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</si>
  <si>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</si>
  <si>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</si>
  <si>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</si>
  <si>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</si>
  <si>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</si>
  <si>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</si>
  <si>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</si>
  <si>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</si>
  <si>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</si>
  <si>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</si>
  <si>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</si>
  <si>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</si>
  <si>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</si>
  <si>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</si>
  <si>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</si>
  <si>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</si>
  <si>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</si>
  <si>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</si>
  <si>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</si>
  <si>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</si>
  <si>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</si>
  <si>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</si>
  <si>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</si>
  <si>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</si>
  <si>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</si>
  <si>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BHARTIYA INTERNATIONAL LTD</t>
  </si>
  <si>
    <t>BIL</t>
  </si>
  <si>
    <t>BHASKAR AGROCHEMICALS LTD</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</si>
  <si>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</si>
  <si>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</si>
  <si>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</si>
  <si>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</si>
  <si>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</si>
  <si>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</si>
  <si>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</si>
  <si>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</si>
  <si>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</si>
  <si>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</si>
  <si>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</si>
  <si>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</si>
  <si>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</si>
  <si>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</si>
  <si>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</si>
  <si>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</si>
  <si>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</si>
  <si>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</si>
  <si>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</si>
  <si>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</si>
  <si>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</si>
  <si>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</si>
  <si>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</si>
  <si>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</si>
  <si>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</si>
  <si>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</si>
  <si>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</si>
  <si>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</si>
  <si>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</si>
  <si>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</si>
  <si>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</si>
  <si>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</si>
  <si>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</si>
  <si>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</si>
  <si>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</si>
  <si>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</si>
  <si>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</si>
  <si>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</si>
  <si>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BIRLASOFT LTD</t>
  </si>
  <si>
    <t>BSOFT</t>
  </si>
  <si>
    <t>BKM INDUSTRIES LTD</t>
  </si>
  <si>
    <t>BKMINDST</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</si>
  <si>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</si>
  <si>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</si>
  <si>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</si>
  <si>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</si>
  <si>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</si>
  <si>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</si>
  <si>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</si>
  <si>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</si>
  <si>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</si>
  <si>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</si>
  <si>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</si>
  <si>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</si>
  <si>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</si>
  <si>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</si>
  <si>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</si>
  <si>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</si>
  <si>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</si>
  <si>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</si>
  <si>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</si>
  <si>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</si>
  <si>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</si>
  <si>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</si>
  <si>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</si>
  <si>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</si>
  <si>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</si>
  <si>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</si>
  <si>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</si>
  <si>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</si>
  <si>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</si>
  <si>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</si>
  <si>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</si>
  <si>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</si>
  <si>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</si>
  <si>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</si>
  <si>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</si>
  <si>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</si>
  <si>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</si>
  <si>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</si>
  <si>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</si>
  <si>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</si>
  <si>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</si>
  <si>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</si>
  <si>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</si>
  <si>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</si>
  <si>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</si>
  <si>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</si>
  <si>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</si>
  <si>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</si>
  <si>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</si>
  <si>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</si>
  <si>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</si>
  <si>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BOROSIL GLASS WORKS LTD</t>
  </si>
  <si>
    <t>BOROSIL</t>
  </si>
  <si>
    <t>Houseware</t>
  </si>
  <si>
    <t>BOSCH LTD</t>
  </si>
  <si>
    <t>BOSCHLTD</t>
  </si>
  <si>
    <t>BOSTON TEKNOWSYS (INDIA) LTD</t>
  </si>
  <si>
    <t>BOSTON TEKNOWSYS INDIA LTD</t>
  </si>
  <si>
    <t>BOTHRA METALS &amp; ALLOYS LTD</t>
  </si>
  <si>
    <t>BPL LTD</t>
  </si>
  <si>
    <t>BPL</t>
  </si>
  <si>
    <t>BRADY &amp; MORRIS ENGINEERING CO LTD</t>
  </si>
  <si>
    <t>BRAHMAPUTRA INFRASTRUCTURE LTD</t>
  </si>
  <si>
    <t>BRAND CONCEPTS LTD</t>
  </si>
  <si>
    <t>BCONCEPTS</t>
  </si>
  <si>
    <t>BRAND REALTY SERVICES LTD</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</si>
  <si>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</si>
  <si>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</si>
  <si>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</si>
  <si>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</si>
  <si>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</si>
  <si>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</si>
  <si>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</si>
  <si>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</si>
  <si>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</si>
  <si>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</si>
  <si>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</si>
  <si>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</si>
  <si>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</si>
  <si>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</si>
  <si>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</si>
  <si>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</si>
  <si>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</si>
  <si>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</si>
  <si>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</si>
  <si>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</si>
  <si>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</si>
  <si>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</si>
  <si>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</si>
  <si>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</si>
  <si>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</si>
  <si>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</si>
  <si>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</si>
  <si>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</si>
  <si>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</si>
  <si>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</si>
  <si>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</si>
  <si>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</si>
  <si>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</si>
  <si>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</si>
  <si>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</si>
  <si>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</si>
  <si>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</si>
  <si>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</si>
  <si>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</si>
  <si>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</si>
  <si>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</si>
  <si>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</si>
  <si>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</si>
  <si>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</si>
  <si>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</si>
  <si>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</si>
  <si>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</si>
  <si>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</si>
  <si>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</si>
  <si>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</si>
  <si>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</si>
  <si>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</si>
  <si>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</si>
  <si>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</si>
  <si>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</si>
  <si>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</si>
  <si>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</si>
  <si>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</si>
  <si>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</si>
  <si>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</si>
  <si>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</si>
  <si>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</si>
  <si>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</si>
  <si>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</si>
  <si>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</si>
  <si>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</si>
  <si>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</si>
  <si>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</si>
  <si>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</si>
  <si>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</si>
  <si>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</si>
  <si>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</si>
  <si>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</si>
  <si>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</si>
  <si>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</si>
  <si>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</si>
  <si>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</si>
  <si>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</si>
  <si>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</si>
  <si>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</si>
  <si>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</si>
  <si>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</si>
  <si>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</si>
  <si>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</si>
  <si>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</si>
  <si>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</si>
  <si>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</si>
  <si>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</si>
  <si>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</si>
  <si>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</si>
  <si>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</si>
  <si>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</si>
  <si>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</si>
  <si>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</si>
  <si>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</si>
  <si>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</si>
  <si>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</si>
  <si>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</si>
  <si>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</si>
  <si>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</si>
  <si>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</si>
  <si>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</si>
  <si>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</si>
  <si>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</si>
  <si>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</si>
  <si>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</si>
  <si>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</si>
  <si>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</si>
  <si>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</si>
  <si>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</si>
  <si>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</si>
  <si>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</si>
  <si>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</si>
  <si>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</si>
  <si>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</si>
  <si>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</si>
  <si>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</si>
  <si>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</si>
  <si>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</si>
  <si>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</si>
  <si>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</si>
  <si>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</si>
  <si>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</si>
  <si>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</si>
  <si>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</si>
  <si>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</si>
  <si>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</si>
  <si>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</si>
  <si>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</si>
  <si>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</si>
  <si>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</si>
  <si>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</si>
  <si>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</si>
  <si>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</si>
  <si>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</si>
  <si>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</si>
  <si>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</si>
  <si>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</si>
  <si>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</si>
  <si>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</si>
  <si>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</si>
  <si>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</si>
  <si>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</si>
  <si>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</si>
  <si>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</si>
  <si>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</si>
  <si>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</si>
  <si>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</si>
  <si>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</si>
  <si>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</si>
  <si>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</si>
  <si>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</si>
  <si>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</si>
  <si>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</si>
  <si>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</si>
  <si>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</si>
  <si>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</si>
  <si>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</si>
  <si>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</si>
  <si>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</si>
  <si>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</si>
  <si>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</si>
  <si>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</si>
  <si>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</si>
  <si>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</si>
  <si>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CHEMCRUX ENTERPRISES LTD</t>
  </si>
  <si>
    <t>CHEMFAB ALKALIS LTD</t>
  </si>
  <si>
    <t>CHEMFAB</t>
  </si>
  <si>
    <t>CHEMIESYNTH VAPI LTD</t>
  </si>
  <si>
    <t>CHEMO PHARMA LABORATORIES LTD</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</si>
  <si>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</si>
  <si>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</si>
  <si>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</si>
  <si>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</si>
  <si>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</si>
  <si>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</si>
  <si>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</si>
  <si>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</si>
  <si>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</si>
  <si>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</si>
  <si>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</si>
  <si>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</si>
  <si>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</si>
  <si>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</si>
  <si>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</si>
  <si>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</si>
  <si>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</si>
  <si>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</si>
  <si>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</si>
  <si>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</si>
  <si>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</si>
  <si>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</si>
  <si>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</si>
  <si>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</si>
  <si>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</si>
  <si>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</si>
  <si>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</si>
  <si>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</si>
  <si>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</si>
  <si>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</si>
  <si>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</si>
  <si>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</si>
  <si>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</si>
  <si>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</si>
  <si>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</si>
  <si>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</si>
  <si>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</si>
  <si>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</si>
  <si>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</si>
  <si>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</si>
  <si>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</si>
  <si>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</si>
  <si>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</si>
  <si>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</si>
  <si>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</si>
  <si>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</si>
  <si>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</si>
  <si>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</si>
  <si>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</si>
  <si>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UNION BANK LTD</t>
  </si>
  <si>
    <t>CUB</t>
  </si>
  <si>
    <t>CITYMAN LTD</t>
  </si>
  <si>
    <t>CITYON SYSTEMS (INDIA) LTD</t>
  </si>
  <si>
    <t>CITYON SYSTEMS INDIA LTD</t>
  </si>
  <si>
    <t>CKP LEISURE LTD</t>
  </si>
  <si>
    <t>CKPLEISURE</t>
  </si>
  <si>
    <t>CKP PRODUCTS LTD</t>
  </si>
  <si>
    <t>CKPPRODUCT</t>
  </si>
  <si>
    <t>CL EDUCATE LTD</t>
  </si>
  <si>
    <t>CLEDUCATE</t>
  </si>
  <si>
    <t>CLARIANT CHEMICALS (INDIA) LTD</t>
  </si>
  <si>
    <t>CLN(INDIA)</t>
  </si>
  <si>
    <t>CLARIANT CHEMICALS INDIA LTD</t>
  </si>
  <si>
    <t>CLNINDIA</t>
  </si>
  <si>
    <t>CLASSIC ELECTRICALS LTD</t>
  </si>
  <si>
    <t>CLASSIC FILAMENTS LTD</t>
  </si>
  <si>
    <t>CLASSIC GLOBAL FINANCE &amp; CAPITAL LTD</t>
  </si>
  <si>
    <t>CLASSIC LEASING &amp; FINANCE LTD</t>
  </si>
  <si>
    <t>CLIO INFOTECH LTD</t>
  </si>
  <si>
    <t>CMI FPE LTD</t>
  </si>
  <si>
    <t>CMI LTD</t>
  </si>
  <si>
    <t>CMICABLES</t>
  </si>
  <si>
    <t>CMM INFRAPROJECTS LTD</t>
  </si>
  <si>
    <t>CMMIPL</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</si>
  <si>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</si>
  <si>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</si>
  <si>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</si>
  <si>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</si>
  <si>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</si>
  <si>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</si>
  <si>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</si>
  <si>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</si>
  <si>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</si>
  <si>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</si>
  <si>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</si>
  <si>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</si>
  <si>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</si>
  <si>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</si>
  <si>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</si>
  <si>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</si>
  <si>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</si>
  <si>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</si>
  <si>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</si>
  <si>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</si>
  <si>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</si>
  <si>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</si>
  <si>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</si>
  <si>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</si>
  <si>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</si>
  <si>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</si>
  <si>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</si>
  <si>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</si>
  <si>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</si>
  <si>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</si>
  <si>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</si>
  <si>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</si>
  <si>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</si>
  <si>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</si>
  <si>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</si>
  <si>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</si>
  <si>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</si>
  <si>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</si>
  <si>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</si>
  <si>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</si>
  <si>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</si>
  <si>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</si>
  <si>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</si>
  <si>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</si>
  <si>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</si>
  <si>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</si>
  <si>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</si>
  <si>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</si>
  <si>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</si>
  <si>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</si>
  <si>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</si>
  <si>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</si>
  <si>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</si>
  <si>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</si>
  <si>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</si>
  <si>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</si>
  <si>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</si>
  <si>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</si>
  <si>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</si>
  <si>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</si>
  <si>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</si>
  <si>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</si>
  <si>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</si>
  <si>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</si>
  <si>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</si>
  <si>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</si>
  <si>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</si>
  <si>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</si>
  <si>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</si>
  <si>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</si>
  <si>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</si>
  <si>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</si>
  <si>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</si>
  <si>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</si>
  <si>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</si>
  <si>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</si>
  <si>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</si>
  <si>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</si>
  <si>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</si>
  <si>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</si>
  <si>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</si>
  <si>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</si>
  <si>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</si>
  <si>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</si>
  <si>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</si>
  <si>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</si>
  <si>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</si>
  <si>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</si>
  <si>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</si>
  <si>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</si>
  <si>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</si>
  <si>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</si>
  <si>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</si>
  <si>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</si>
  <si>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</si>
  <si>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</si>
  <si>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</si>
  <si>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</si>
  <si>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</si>
  <si>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</si>
  <si>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</si>
  <si>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</si>
  <si>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</si>
  <si>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</si>
  <si>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</si>
  <si>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</si>
  <si>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</si>
  <si>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</si>
  <si>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</si>
  <si>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</si>
  <si>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</si>
  <si>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</si>
  <si>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</si>
  <si>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</si>
  <si>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</si>
  <si>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</si>
  <si>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</si>
  <si>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</si>
  <si>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</si>
  <si>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</si>
  <si>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CSL FINANCE LTD</t>
  </si>
  <si>
    <t>CUBEX TUBINGS LTD</t>
  </si>
  <si>
    <t>CUBEXTUB</t>
  </si>
  <si>
    <t>CUBICAL FINANCIAL SERVICES LTD</t>
  </si>
  <si>
    <t>CUMMINS (INDIA) LTD</t>
  </si>
  <si>
    <t>CUMMINSIND</t>
  </si>
  <si>
    <t>CUMMINS INDIA LTD</t>
  </si>
  <si>
    <t>CUPID LTD</t>
  </si>
  <si>
    <t>CUPID</t>
  </si>
  <si>
    <t>CURA TECHNOLOGIES LTD</t>
  </si>
  <si>
    <t>CURATECH</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</si>
  <si>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</si>
  <si>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</si>
  <si>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</si>
  <si>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</si>
  <si>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</si>
  <si>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</si>
  <si>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</si>
  <si>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</si>
  <si>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</si>
  <si>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</si>
  <si>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</si>
  <si>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</si>
  <si>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</si>
  <si>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</si>
  <si>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</si>
  <si>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</si>
  <si>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</si>
  <si>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</si>
  <si>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</si>
  <si>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</si>
  <si>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</si>
  <si>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</si>
  <si>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</si>
  <si>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</si>
  <si>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</si>
  <si>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</si>
  <si>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</si>
  <si>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</si>
  <si>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</si>
  <si>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</si>
  <si>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</si>
  <si>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</si>
  <si>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</si>
  <si>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</si>
  <si>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</si>
  <si>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</si>
  <si>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</si>
  <si>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</si>
  <si>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</si>
  <si>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</si>
  <si>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</si>
  <si>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DATAMATICS GLOBAL SERVICES LTD</t>
  </si>
  <si>
    <t>DATAMATICS</t>
  </si>
  <si>
    <t>DAULAT SECURITIES LTD</t>
  </si>
  <si>
    <t>DB INTERNATIONAL STOCK BROKERS LTD</t>
  </si>
  <si>
    <t>DBSTOCKBRO</t>
  </si>
  <si>
    <t>DCB BANK LTD</t>
  </si>
  <si>
    <t>DCBBANK</t>
  </si>
  <si>
    <t>DCM FINANCIAL SERVICES LTD</t>
  </si>
  <si>
    <t>DCMFINSERV</t>
  </si>
  <si>
    <t>DCM LTD</t>
  </si>
  <si>
    <t>DCM</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</si>
  <si>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</si>
  <si>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</si>
  <si>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</si>
  <si>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</si>
  <si>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</si>
  <si>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</si>
  <si>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</si>
  <si>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</si>
  <si>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</si>
  <si>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</si>
  <si>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</si>
  <si>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</si>
  <si>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</si>
  <si>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</si>
  <si>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</si>
  <si>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</si>
  <si>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</si>
  <si>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</si>
  <si>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</si>
  <si>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</si>
  <si>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</si>
  <si>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</si>
  <si>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</si>
  <si>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</si>
  <si>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POLYMERS LTD</t>
  </si>
  <si>
    <t>DEEPAK FERTILIZERS AND PETROCHEMICALS CORPORATION LTD</t>
  </si>
  <si>
    <t>DEEPAKFERT</t>
  </si>
  <si>
    <t>DEEPAK NITRITE LTD</t>
  </si>
  <si>
    <t>DEEPAKNTR</t>
  </si>
  <si>
    <t>DEEPAK SPINNERS LTD</t>
  </si>
  <si>
    <t>DEEPTI ALLOY STEEL LTD</t>
  </si>
  <si>
    <t>DEKSON CASTINGS LTD</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</si>
  <si>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</si>
  <si>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</si>
  <si>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</si>
  <si>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</si>
  <si>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</si>
  <si>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</si>
  <si>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</si>
  <si>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</si>
  <si>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</si>
  <si>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</si>
  <si>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</si>
  <si>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</si>
  <si>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</si>
  <si>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</si>
  <si>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</si>
  <si>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DEVHARI EXPORTS (INDIA) LTD</t>
  </si>
  <si>
    <t>DEVHARI EXPORTS INDIA LTD</t>
  </si>
  <si>
    <t>DEVINE IMPEX LTD</t>
  </si>
  <si>
    <t>DEVINSU TRADING LTD</t>
  </si>
  <si>
    <t>DEVKI LEASING &amp; FINANCE LTD</t>
  </si>
  <si>
    <t>DEVOTED CONSTRUCTION LTD</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</si>
  <si>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</si>
  <si>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</si>
  <si>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</si>
  <si>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</si>
  <si>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</si>
  <si>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</si>
  <si>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</si>
  <si>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</si>
  <si>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</si>
  <si>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</si>
  <si>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</si>
  <si>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</si>
  <si>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</si>
  <si>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</si>
  <si>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</si>
  <si>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</si>
  <si>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</si>
  <si>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</si>
  <si>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</si>
  <si>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</si>
  <si>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</si>
  <si>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</si>
  <si>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</si>
  <si>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</si>
  <si>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</si>
  <si>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</si>
  <si>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</si>
  <si>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</si>
  <si>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</si>
  <si>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</si>
  <si>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</si>
  <si>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</si>
  <si>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</si>
  <si>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</si>
  <si>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</si>
  <si>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</si>
  <si>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</si>
  <si>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</si>
  <si>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</si>
  <si>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</si>
  <si>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</si>
  <si>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</si>
  <si>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</si>
  <si>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</si>
  <si>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</si>
  <si>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</si>
  <si>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</si>
  <si>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</si>
  <si>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</si>
  <si>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</si>
  <si>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</si>
  <si>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</si>
  <si>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</si>
  <si>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</si>
  <si>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</si>
  <si>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</si>
  <si>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</si>
  <si>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</si>
  <si>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</si>
  <si>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</si>
  <si>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</si>
  <si>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</si>
  <si>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</si>
  <si>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</si>
  <si>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Advertising &amp; 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</si>
  <si>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</si>
  <si>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</si>
  <si>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</si>
  <si>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</si>
  <si>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</si>
  <si>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</si>
  <si>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</si>
  <si>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</si>
  <si>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</si>
  <si>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</si>
  <si>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</si>
  <si>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</si>
  <si>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</si>
  <si>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</si>
  <si>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</si>
  <si>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</si>
  <si>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</si>
  <si>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</si>
  <si>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</si>
  <si>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DLF LTD</t>
  </si>
  <si>
    <t>DLF</t>
  </si>
  <si>
    <t>D-LINK (INDIA) LTD</t>
  </si>
  <si>
    <t>DLINK(INDIA)</t>
  </si>
  <si>
    <t>IT Networking Equipment</t>
  </si>
  <si>
    <t>D-LINK INDIA LTD</t>
  </si>
  <si>
    <t>DLINKINDIA</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</si>
  <si>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</si>
  <si>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</si>
  <si>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</si>
  <si>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</si>
  <si>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</si>
  <si>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</si>
  <si>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</si>
  <si>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</si>
  <si>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</si>
  <si>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</si>
  <si>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</si>
  <si>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</si>
  <si>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</si>
  <si>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</si>
  <si>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</si>
  <si>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</si>
  <si>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</si>
  <si>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</si>
  <si>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</si>
  <si>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</si>
  <si>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</si>
  <si>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</si>
  <si>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</si>
  <si>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</si>
  <si>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</si>
  <si>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</si>
  <si>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</si>
  <si>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</si>
  <si>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</si>
  <si>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</si>
  <si>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</si>
  <si>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</si>
  <si>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</si>
  <si>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</si>
  <si>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</si>
  <si>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</si>
  <si>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</si>
  <si>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</si>
  <si>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</si>
  <si>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</si>
  <si>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</si>
  <si>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</si>
  <si>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</si>
  <si>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</si>
  <si>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</si>
  <si>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</si>
  <si>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</si>
  <si>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</si>
  <si>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</si>
  <si>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</si>
  <si>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EAST BUILDTECH LTD</t>
  </si>
  <si>
    <t>EAST COAST STEEL LTD</t>
  </si>
  <si>
    <t>EAST INDIA SECURITIES LTD</t>
  </si>
  <si>
    <t>EASTERN SILK INDUSTRIES LTD</t>
  </si>
  <si>
    <t>EASTSILK</t>
  </si>
  <si>
    <t>EASTERN TREADS LTD</t>
  </si>
  <si>
    <t>EASUN REYROLLE LTD</t>
  </si>
  <si>
    <t>EASUNREYRL</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</si>
  <si>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</si>
  <si>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</si>
  <si>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</si>
  <si>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</si>
  <si>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</si>
  <si>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</si>
  <si>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</si>
  <si>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</si>
  <si>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</si>
  <si>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</si>
  <si>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</si>
  <si>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</si>
  <si>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</si>
  <si>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EDUCOMP SOLUTIONS LTD</t>
  </si>
  <si>
    <t>EDUCOMP</t>
  </si>
  <si>
    <t>EDUEXEL INFOTAINMENT LTD</t>
  </si>
  <si>
    <t>EDYNAMICS SOLUTIONS LTD</t>
  </si>
  <si>
    <t>EICHER MOTORS LTD</t>
  </si>
  <si>
    <t>EICHERMOT</t>
  </si>
  <si>
    <t>EID PARRY (INDIA) LTD</t>
  </si>
  <si>
    <t>EIDPARRY</t>
  </si>
  <si>
    <t>EID PARRY INDIA LTD</t>
  </si>
  <si>
    <t>EIH ASSOCIATED HOTELS LTD</t>
  </si>
  <si>
    <t>EIHAHOTELS</t>
  </si>
  <si>
    <t>EIH LTD</t>
  </si>
  <si>
    <t>EIHOTEL</t>
  </si>
  <si>
    <t>EIMCO ELECON (INDIA) LTD</t>
  </si>
  <si>
    <t>EIMCOELECO</t>
  </si>
  <si>
    <t>EIMCO ELECON INDIA LTD</t>
  </si>
  <si>
    <t>Ejecta Marketing Ltd</t>
  </si>
  <si>
    <t>EML</t>
  </si>
  <si>
    <t>EKAM LEASING &amp; FINANCE CO LTD</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</si>
  <si>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</si>
  <si>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</si>
  <si>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</si>
  <si>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</si>
  <si>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</si>
  <si>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</si>
  <si>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</si>
  <si>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</si>
  <si>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</si>
  <si>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</si>
  <si>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</si>
  <si>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</si>
  <si>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</si>
  <si>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</si>
  <si>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</si>
  <si>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</si>
  <si>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</si>
  <si>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</si>
  <si>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</si>
  <si>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</si>
  <si>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</si>
  <si>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</si>
  <si>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</si>
  <si>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</si>
  <si>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</si>
  <si>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</si>
  <si>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</si>
  <si>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</si>
  <si>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</si>
  <si>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</si>
  <si>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</si>
  <si>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</si>
  <si>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</si>
  <si>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</si>
  <si>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</si>
  <si>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</si>
  <si>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</si>
  <si>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</si>
  <si>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</si>
  <si>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</si>
  <si>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</si>
  <si>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</si>
  <si>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</si>
  <si>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</si>
  <si>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</si>
  <si>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</si>
  <si>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</si>
  <si>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</si>
  <si>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</si>
  <si>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</si>
  <si>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</si>
  <si>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</si>
  <si>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</si>
  <si>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</si>
  <si>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</si>
  <si>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</si>
  <si>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</si>
  <si>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</si>
  <si>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</si>
  <si>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</si>
  <si>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</si>
  <si>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</si>
  <si>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</si>
  <si>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</si>
  <si>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</si>
  <si>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</si>
  <si>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</si>
  <si>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</si>
  <si>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</si>
  <si>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</si>
  <si>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</si>
  <si>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</si>
  <si>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</si>
  <si>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</si>
  <si>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</si>
  <si>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</si>
  <si>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</si>
  <si>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</si>
  <si>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</si>
  <si>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</si>
  <si>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</si>
  <si>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</si>
  <si>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</si>
  <si>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</si>
  <si>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</si>
  <si>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</si>
  <si>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</si>
  <si>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</si>
  <si>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</si>
  <si>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</si>
  <si>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</si>
  <si>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</si>
  <si>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</si>
  <si>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</si>
  <si>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</si>
  <si>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</si>
  <si>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</si>
  <si>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</si>
  <si>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</si>
  <si>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Household Products</t>
  </si>
  <si>
    <t>ESSAR SECURITIES LTD</t>
  </si>
  <si>
    <t>ESSAR SHIPPING LTD</t>
  </si>
  <si>
    <t>ESSARSHPNG</t>
  </si>
  <si>
    <t>ESSEL PROPACK LTD</t>
  </si>
  <si>
    <t>ESSELPACK</t>
  </si>
  <si>
    <t>ESTEEM BIO ORGANIC FOOD PROCESSING LTD</t>
  </si>
  <si>
    <t>ESTER INDUSTRIES LTD</t>
  </si>
  <si>
    <t>ESTER</t>
  </si>
  <si>
    <t>ETT LTD</t>
  </si>
  <si>
    <t>EUREKA INDUSTRIES LTD</t>
  </si>
  <si>
    <t>EURO ASIA EXPORTS LTD</t>
  </si>
  <si>
    <t>EURO CERAMICS LTD</t>
  </si>
  <si>
    <t>EUROCERA</t>
  </si>
  <si>
    <t>EURO INDIA FRESH FOODS LTD</t>
  </si>
  <si>
    <t>EIFFL</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</si>
  <si>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</si>
  <si>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</si>
  <si>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</si>
  <si>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</si>
  <si>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</si>
  <si>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</si>
  <si>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</si>
  <si>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</si>
  <si>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</si>
  <si>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</si>
  <si>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</si>
  <si>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</si>
  <si>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</si>
  <si>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</si>
  <si>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</si>
  <si>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</si>
  <si>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</si>
  <si>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</si>
  <si>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</si>
  <si>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</si>
  <si>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</si>
  <si>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</si>
  <si>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</si>
  <si>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</si>
  <si>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</si>
  <si>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</si>
  <si>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</si>
  <si>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</si>
  <si>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</si>
  <si>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F MEC INTERNATIONAL FINANCIAL SERVICES LTD</t>
  </si>
  <si>
    <t>FACOR ALLOYS LTD</t>
  </si>
  <si>
    <t>FAIR DEAL FILAMENTS LTD</t>
  </si>
  <si>
    <t>FAIRCHEM SPECIALITY LTD</t>
  </si>
  <si>
    <t>FAIRCHEM</t>
  </si>
  <si>
    <t>FAZE THREE LTD</t>
  </si>
  <si>
    <t>FCS SOFTWARE SOLUTIONS LTD</t>
  </si>
  <si>
    <t>FCSSOFT</t>
  </si>
  <si>
    <t>FDC LTD</t>
  </si>
  <si>
    <t>FDC</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</si>
  <si>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</si>
  <si>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</si>
  <si>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</si>
  <si>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</si>
  <si>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</si>
  <si>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</si>
  <si>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</si>
  <si>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</si>
  <si>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</si>
  <si>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</si>
  <si>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</si>
  <si>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</si>
  <si>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</si>
  <si>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</si>
  <si>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</si>
  <si>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</si>
  <si>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</si>
  <si>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</si>
  <si>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</si>
  <si>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</si>
  <si>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</si>
  <si>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</si>
  <si>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</si>
  <si>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</si>
  <si>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</si>
  <si>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</si>
  <si>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</si>
  <si>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</si>
  <si>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</si>
  <si>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</si>
  <si>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</si>
  <si>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</si>
  <si>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</si>
  <si>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</si>
  <si>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</si>
  <si>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</si>
  <si>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</si>
  <si>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</si>
  <si>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</si>
  <si>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</si>
  <si>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</si>
  <si>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</si>
  <si>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</si>
  <si>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</si>
  <si>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</si>
  <si>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</si>
  <si>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</si>
  <si>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</si>
  <si>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INDUSTRIAL RESOURCES LTD</t>
  </si>
  <si>
    <t>FOCUS LIGHTING AND FIXTURES LTD</t>
  </si>
  <si>
    <t>FOCUS</t>
  </si>
  <si>
    <t>FOCUS SUITES SOLUTIONS &amp; SERVICES LTD</t>
  </si>
  <si>
    <t>FOMENTO RESORTS &amp; HOTELS LTD</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</si>
  <si>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</si>
  <si>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</si>
  <si>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</si>
  <si>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</si>
  <si>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</si>
  <si>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</si>
  <si>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</si>
  <si>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</si>
  <si>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</si>
  <si>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</si>
  <si>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</si>
  <si>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</si>
  <si>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</si>
  <si>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</si>
  <si>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</si>
  <si>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</si>
  <si>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</si>
  <si>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</si>
  <si>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</si>
  <si>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</si>
  <si>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</si>
  <si>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</si>
  <si>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</si>
  <si>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</si>
  <si>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</si>
  <si>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</si>
  <si>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</si>
  <si>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</si>
  <si>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</si>
  <si>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</si>
  <si>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</si>
  <si>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</si>
  <si>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</si>
  <si>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</si>
  <si>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</si>
  <si>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</si>
  <si>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</si>
  <si>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</si>
  <si>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</si>
  <si>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</si>
  <si>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</si>
  <si>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</si>
  <si>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</si>
  <si>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</si>
  <si>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</si>
  <si>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</si>
  <si>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</si>
  <si>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</si>
  <si>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S AUTO INTERNATIONAL LTD</t>
  </si>
  <si>
    <t>G. K. P. Printing &amp;amp; Packaging Ltd</t>
  </si>
  <si>
    <t>GKP</t>
  </si>
  <si>
    <t>Containers &amp;amp; Packaging</t>
  </si>
  <si>
    <t>GABRIEL (INDIA) LTD</t>
  </si>
  <si>
    <t>GABRIEL</t>
  </si>
  <si>
    <t>GABRIEL INDIA LTD</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</si>
  <si>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</si>
  <si>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</si>
  <si>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</si>
  <si>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</si>
  <si>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</si>
  <si>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</si>
  <si>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</si>
  <si>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</si>
  <si>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</si>
  <si>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</si>
  <si>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</si>
  <si>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</si>
  <si>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</si>
  <si>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</si>
  <si>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</si>
  <si>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</si>
  <si>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</si>
  <si>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</si>
  <si>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</si>
  <si>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</si>
  <si>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</si>
  <si>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</si>
  <si>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</si>
  <si>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</si>
  <si>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</si>
  <si>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</si>
  <si>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</si>
  <si>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</si>
  <si>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</si>
  <si>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</si>
  <si>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</si>
  <si>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</si>
  <si>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</si>
  <si>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</si>
  <si>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</si>
  <si>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</si>
  <si>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</si>
  <si>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</si>
  <si>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</si>
  <si>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</si>
  <si>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</si>
  <si>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</si>
  <si>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</si>
  <si>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</si>
  <si>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</si>
  <si>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</si>
  <si>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</si>
  <si>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</si>
  <si>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</si>
  <si>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</si>
  <si>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</si>
  <si>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</si>
  <si>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</si>
  <si>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</si>
  <si>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</si>
  <si>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</si>
  <si>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</si>
  <si>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</si>
  <si>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</si>
  <si>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</si>
  <si>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</si>
  <si>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</si>
  <si>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</si>
  <si>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</si>
  <si>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GATI LTD</t>
  </si>
  <si>
    <t>GATI</t>
  </si>
  <si>
    <t>GAURAV MERCANTILES LTD</t>
  </si>
  <si>
    <t>GAUTAM EXIM LTD</t>
  </si>
  <si>
    <t>GAUTAM GEMS LTD</t>
  </si>
  <si>
    <t>GAYATRI BIOORGANICS LTD</t>
  </si>
  <si>
    <t>GAYATRI HIGHWAYS LTD</t>
  </si>
  <si>
    <t>GAYAHWS</t>
  </si>
  <si>
    <t>GAYATRI PROJECTS LTD</t>
  </si>
  <si>
    <t>GAYAPROJ</t>
  </si>
  <si>
    <t>GAYATRI SUGARS LTD</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</si>
  <si>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</si>
  <si>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</si>
  <si>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</si>
  <si>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</si>
  <si>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</si>
  <si>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</si>
  <si>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</si>
  <si>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</si>
  <si>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</si>
  <si>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</si>
  <si>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</si>
  <si>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</si>
  <si>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</si>
  <si>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</si>
  <si>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</si>
  <si>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</si>
  <si>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</si>
  <si>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</si>
  <si>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</si>
  <si>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</si>
  <si>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</si>
  <si>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</si>
  <si>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</si>
  <si>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</si>
  <si>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</si>
  <si>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</si>
  <si>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</si>
  <si>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</si>
  <si>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</si>
  <si>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</si>
  <si>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</si>
  <si>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</si>
  <si>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</si>
  <si>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</si>
  <si>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GENUS PAPER &amp; BOARDS LTD</t>
  </si>
  <si>
    <t>GENUSPAPER</t>
  </si>
  <si>
    <t>GENUS POWER INFRASTRUCTURES LTD</t>
  </si>
  <si>
    <t>GENUSPOWER</t>
  </si>
  <si>
    <t>GEOJIT FINANCIAL SERVICES LTD</t>
  </si>
  <si>
    <t>GEOJITFSL</t>
  </si>
  <si>
    <t>GHCL LTD</t>
  </si>
  <si>
    <t>GHCL</t>
  </si>
  <si>
    <t>GI ENGINEERING SOLUTIONS LTD</t>
  </si>
  <si>
    <t>GISOLUTION</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</si>
  <si>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</si>
  <si>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</si>
  <si>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</si>
  <si>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</si>
  <si>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</si>
  <si>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</si>
  <si>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</si>
  <si>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</si>
  <si>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</si>
  <si>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</si>
  <si>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</si>
  <si>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</si>
  <si>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</si>
  <si>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</si>
  <si>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</si>
  <si>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</si>
  <si>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</si>
  <si>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</si>
  <si>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</si>
  <si>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GLAXOSMITHKLINE CONSUMER HEALTHCARE LTD</t>
  </si>
  <si>
    <t>GSKCONS</t>
  </si>
  <si>
    <t>GLAXOSMITHKLINE PHARMACEUTICALS LTD</t>
  </si>
  <si>
    <t>GLAXO</t>
  </si>
  <si>
    <t>Gleam Fabmat Ltd</t>
  </si>
  <si>
    <t>GLEAM</t>
  </si>
  <si>
    <t>GLENMARK PHARMACEUTICALS LTD</t>
  </si>
  <si>
    <t>GLENMARK</t>
  </si>
  <si>
    <t>GLITTEK GRANITES LTD</t>
  </si>
  <si>
    <t>GLOBAL CAPITAL MARKETS LTD</t>
  </si>
  <si>
    <t>GLOBAL EDUCATION LTD</t>
  </si>
  <si>
    <t>GLOBAL</t>
  </si>
  <si>
    <t>GLOBAL INFRATECH &amp; FINANCE LTD</t>
  </si>
  <si>
    <t>GLOBAL LAND MASTERS CORPORATION LTD</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</si>
  <si>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</si>
  <si>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</si>
  <si>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</si>
  <si>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</si>
  <si>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</si>
  <si>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</si>
  <si>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</si>
  <si>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</si>
  <si>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</si>
  <si>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</si>
  <si>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</si>
  <si>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</si>
  <si>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</si>
  <si>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</si>
  <si>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</si>
  <si>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</si>
  <si>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</si>
  <si>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</si>
  <si>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</si>
  <si>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</si>
  <si>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</si>
  <si>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</si>
  <si>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</si>
  <si>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</si>
  <si>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</si>
  <si>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</si>
  <si>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GNA AXLES LTD</t>
  </si>
  <si>
    <t>GNA</t>
  </si>
  <si>
    <t>GOA CARBON LTD</t>
  </si>
  <si>
    <t>GOACARBON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</si>
  <si>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</si>
  <si>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</si>
  <si>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</si>
  <si>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</si>
  <si>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</si>
  <si>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</si>
  <si>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</si>
  <si>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</si>
  <si>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</si>
  <si>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</si>
  <si>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</si>
  <si>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</si>
  <si>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</si>
  <si>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</si>
  <si>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</si>
  <si>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</si>
  <si>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</si>
  <si>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</si>
  <si>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</si>
  <si>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</si>
  <si>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</si>
  <si>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</si>
  <si>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</si>
  <si>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</si>
  <si>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</si>
  <si>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</si>
  <si>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</si>
  <si>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</si>
  <si>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</si>
  <si>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</si>
  <si>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</si>
  <si>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</si>
  <si>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</si>
  <si>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</si>
  <si>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</si>
  <si>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</si>
  <si>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</si>
  <si>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</si>
  <si>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</si>
  <si>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</si>
  <si>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</si>
  <si>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</si>
  <si>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</si>
  <si>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</si>
  <si>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</si>
  <si>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</si>
  <si>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</si>
  <si>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</si>
  <si>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</si>
  <si>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</si>
  <si>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</si>
  <si>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</si>
  <si>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</si>
  <si>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</si>
  <si>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</si>
  <si>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</si>
  <si>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</si>
  <si>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</si>
  <si>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</si>
  <si>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</si>
  <si>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</si>
  <si>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</si>
  <si>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</si>
  <si>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</si>
  <si>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</si>
  <si>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</si>
  <si>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</si>
  <si>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</si>
  <si>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</si>
  <si>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</si>
  <si>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</si>
  <si>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</si>
  <si>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</si>
  <si>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</si>
  <si>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</si>
  <si>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</si>
  <si>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</si>
  <si>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</si>
  <si>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</si>
  <si>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</si>
  <si>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</si>
  <si>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</si>
  <si>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</si>
  <si>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</si>
  <si>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</si>
  <si>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</si>
  <si>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</si>
  <si>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</si>
  <si>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</si>
  <si>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</si>
  <si>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</si>
  <si>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</si>
  <si>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</si>
  <si>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GREENPLY INDUSTRIES LTD</t>
  </si>
  <si>
    <t>GREENPLY</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</si>
  <si>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</si>
  <si>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</si>
  <si>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</si>
  <si>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</si>
  <si>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</si>
  <si>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</si>
  <si>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</si>
  <si>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</si>
  <si>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</si>
  <si>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</si>
  <si>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</si>
  <si>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</si>
  <si>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</si>
  <si>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</si>
  <si>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</si>
  <si>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</si>
  <si>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</si>
  <si>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</si>
  <si>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</si>
  <si>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</si>
  <si>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</si>
  <si>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</si>
  <si>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</si>
  <si>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</si>
  <si>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</si>
  <si>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</si>
  <si>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</si>
  <si>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</si>
  <si>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</si>
  <si>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</si>
  <si>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</si>
  <si>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</si>
  <si>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</si>
  <si>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</si>
  <si>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</si>
  <si>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</si>
  <si>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</si>
  <si>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</si>
  <si>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</si>
  <si>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</si>
  <si>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</si>
  <si>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</si>
  <si>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</si>
  <si>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</si>
  <si>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</si>
  <si>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</si>
  <si>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</si>
  <si>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</si>
  <si>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</si>
  <si>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</si>
  <si>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</si>
  <si>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</si>
  <si>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</si>
  <si>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</si>
  <si>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</si>
  <si>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</si>
  <si>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</si>
  <si>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</si>
  <si>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</si>
  <si>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</si>
  <si>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</si>
  <si>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</si>
  <si>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</si>
  <si>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</si>
  <si>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</si>
  <si>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</si>
  <si>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</si>
  <si>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</si>
  <si>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</si>
  <si>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</si>
  <si>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</si>
  <si>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</si>
  <si>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</si>
  <si>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</si>
  <si>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</si>
  <si>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</si>
  <si>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</si>
  <si>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</si>
  <si>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</si>
  <si>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</si>
  <si>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</si>
  <si>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</si>
  <si>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</si>
  <si>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</si>
  <si>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</si>
  <si>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</si>
  <si>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</si>
  <si>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</si>
  <si>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</si>
  <si>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</si>
  <si>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</si>
  <si>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</si>
  <si>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</si>
  <si>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</si>
  <si>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</si>
  <si>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</si>
  <si>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</si>
  <si>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</si>
  <si>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</si>
  <si>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</si>
  <si>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</si>
  <si>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</si>
  <si>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HARDCASTLE &amp; WAUD MFG CO LTD</t>
  </si>
  <si>
    <t>HARI GOVIND INTERNATIONAL LTD</t>
  </si>
  <si>
    <t>HARIA APPARELS LTD</t>
  </si>
  <si>
    <t>HARIA EXPORTS LTD</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</si>
  <si>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</si>
  <si>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</si>
  <si>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</si>
  <si>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</si>
  <si>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</si>
  <si>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</si>
  <si>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</si>
  <si>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</si>
  <si>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</si>
  <si>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</si>
  <si>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</si>
  <si>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</si>
  <si>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</si>
  <si>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</si>
  <si>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</si>
  <si>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</si>
  <si>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</si>
  <si>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</si>
  <si>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</si>
  <si>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</si>
  <si>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</si>
  <si>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</si>
  <si>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</si>
  <si>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</si>
  <si>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</si>
  <si>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</si>
  <si>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</si>
  <si>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</si>
  <si>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</si>
  <si>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</si>
  <si>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</si>
  <si>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</si>
  <si>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</si>
  <si>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</si>
  <si>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</si>
  <si>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</si>
  <si>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</si>
  <si>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</si>
  <si>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HDFC ASSET MANAGEMENT COMPANY LTD</t>
  </si>
  <si>
    <t>HDFCAMC</t>
  </si>
  <si>
    <t>Asset Management Cos.</t>
  </si>
  <si>
    <t>HDFC BANK LTD</t>
  </si>
  <si>
    <t>HDFCBANK</t>
  </si>
  <si>
    <t>HDFC Mutual Fund - HDFC Gold Exchange Traded Fund</t>
  </si>
  <si>
    <t>HDFCMFGETF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</si>
  <si>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</si>
  <si>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</si>
  <si>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</si>
  <si>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</si>
  <si>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</si>
  <si>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</si>
  <si>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</si>
  <si>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</si>
  <si>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</si>
  <si>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</si>
  <si>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</si>
  <si>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</si>
  <si>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</si>
  <si>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</si>
  <si>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</si>
  <si>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</si>
  <si>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</si>
  <si>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</si>
  <si>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HEMO ORGANIC LTD</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</si>
  <si>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</si>
  <si>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</si>
  <si>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</si>
  <si>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</si>
  <si>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</si>
  <si>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</si>
  <si>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</si>
  <si>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</si>
  <si>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</si>
  <si>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</si>
  <si>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</si>
  <si>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</si>
  <si>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</si>
  <si>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</si>
  <si>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</si>
  <si>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</si>
  <si>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</si>
  <si>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</si>
  <si>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</si>
  <si>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</si>
  <si>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</si>
  <si>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</si>
  <si>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</si>
  <si>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</si>
  <si>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</si>
  <si>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</si>
  <si>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</si>
  <si>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</si>
  <si>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</si>
  <si>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</si>
  <si>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</si>
  <si>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</si>
  <si>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</si>
  <si>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</si>
  <si>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</si>
  <si>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</si>
  <si>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</si>
  <si>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</si>
  <si>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</si>
  <si>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</si>
  <si>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</si>
  <si>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</si>
  <si>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</si>
  <si>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</si>
  <si>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</si>
  <si>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</si>
  <si>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</si>
  <si>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</si>
  <si>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</si>
  <si>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</si>
  <si>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</si>
  <si>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</si>
  <si>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</si>
  <si>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</si>
  <si>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</si>
  <si>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</si>
  <si>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</si>
  <si>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</si>
  <si>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</si>
  <si>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</si>
  <si>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</si>
  <si>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</si>
  <si>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</si>
  <si>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</si>
  <si>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</si>
  <si>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</si>
  <si>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</si>
  <si>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</si>
  <si>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</si>
  <si>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</si>
  <si>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</si>
  <si>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</si>
  <si>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</si>
  <si>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</si>
  <si>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</si>
  <si>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</si>
  <si>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</si>
  <si>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</si>
  <si>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</si>
  <si>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</si>
  <si>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</si>
  <si>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</si>
  <si>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</si>
  <si>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</si>
  <si>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</si>
  <si>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</si>
  <si>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</si>
  <si>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</si>
  <si>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</si>
  <si>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</si>
  <si>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</si>
  <si>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</si>
  <si>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</si>
  <si>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</si>
  <si>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</si>
  <si>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</si>
  <si>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</si>
  <si>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</si>
  <si>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</si>
  <si>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</si>
  <si>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</si>
  <si>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Winding Systems Ltd</t>
  </si>
  <si>
    <t>HITECHWIND</t>
  </si>
  <si>
    <t>HITTCO TOOLS LTD</t>
  </si>
  <si>
    <t>HMT LTD</t>
  </si>
  <si>
    <t>HMT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</si>
  <si>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</si>
  <si>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</si>
  <si>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</si>
  <si>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</si>
  <si>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</si>
  <si>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</si>
  <si>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</si>
  <si>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</si>
  <si>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</si>
  <si>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</si>
  <si>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</si>
  <si>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</si>
  <si>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</si>
  <si>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</si>
  <si>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</si>
  <si>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</si>
  <si>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</si>
  <si>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</si>
  <si>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</si>
  <si>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</si>
  <si>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</si>
  <si>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</si>
  <si>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</si>
  <si>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</si>
  <si>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</si>
  <si>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</si>
  <si>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</si>
  <si>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</si>
  <si>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</si>
  <si>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</si>
  <si>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</si>
  <si>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</si>
  <si>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</si>
  <si>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</si>
  <si>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</si>
  <si>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</si>
  <si>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ICE MAKE REFRIGERATION LTD</t>
  </si>
  <si>
    <t>ICEMAKE</t>
  </si>
  <si>
    <t>ICICI BANK LTD</t>
  </si>
  <si>
    <t>ICICIBANK</t>
  </si>
  <si>
    <t>ICICI LOMBARD GENERAL INSURANCE COMPANY LTD</t>
  </si>
  <si>
    <t>ICICIGI</t>
  </si>
  <si>
    <t>ICICI Prudential Gold ETF</t>
  </si>
  <si>
    <t>ICICIGOLD</t>
  </si>
  <si>
    <t>ICICI PRUDENTIAL LIFE INSURANCE COMPANY LTD</t>
  </si>
  <si>
    <t>ICICIPRULI</t>
  </si>
  <si>
    <t>ICICI Prudential Sensex ETF</t>
  </si>
  <si>
    <t>ICICISENSX</t>
  </si>
  <si>
    <t>ICICI SECURITIES LTD</t>
  </si>
  <si>
    <t>ISEC</t>
  </si>
  <si>
    <t>ICRA LTD</t>
  </si>
  <si>
    <t>ICRA</t>
  </si>
  <si>
    <t>ICSA (INDIA) LTD</t>
  </si>
  <si>
    <t>ICSA</t>
  </si>
  <si>
    <t>ICSA INDIA LTD</t>
  </si>
  <si>
    <t>IDBI BANK LTD</t>
  </si>
  <si>
    <t>IDBI</t>
  </si>
  <si>
    <t>IDFC BANK LTD</t>
  </si>
  <si>
    <t>IDFCBANK</t>
  </si>
  <si>
    <t>IDFC First Bank LTD</t>
  </si>
  <si>
    <t>IDFCFIRSTB</t>
  </si>
  <si>
    <t>IDFC LTD</t>
  </si>
  <si>
    <t>IDFC</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</si>
  <si>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</si>
  <si>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</si>
  <si>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</si>
  <si>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</si>
  <si>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</si>
  <si>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</si>
  <si>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</si>
  <si>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</si>
  <si>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</si>
  <si>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</si>
  <si>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</si>
  <si>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</si>
  <si>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</si>
  <si>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</si>
  <si>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</si>
  <si>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</si>
  <si>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</si>
  <si>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</si>
  <si>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</si>
  <si>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</si>
  <si>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</si>
  <si>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</si>
  <si>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</si>
  <si>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</si>
  <si>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</si>
  <si>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</si>
  <si>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</si>
  <si>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</si>
  <si>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</si>
  <si>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</si>
  <si>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</si>
  <si>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</si>
  <si>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</si>
  <si>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</si>
  <si>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</si>
  <si>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</si>
  <si>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</si>
  <si>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</si>
  <si>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</si>
  <si>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</si>
  <si>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</si>
  <si>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</si>
  <si>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</si>
  <si>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</si>
  <si>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</si>
  <si>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</si>
  <si>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</si>
  <si>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</si>
  <si>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</si>
  <si>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</si>
  <si>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</si>
  <si>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</si>
  <si>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</si>
  <si>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</si>
  <si>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</si>
  <si>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</si>
  <si>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</si>
  <si>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MOTOR PARTS AND ACCESSORIES LTD</t>
  </si>
  <si>
    <t>IMPAL</t>
  </si>
  <si>
    <t>INDIA NIPPON ELECTRICALS LTD</t>
  </si>
  <si>
    <t>INDNIPPON</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</si>
  <si>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</si>
  <si>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</si>
  <si>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</si>
  <si>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</si>
  <si>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</si>
  <si>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</si>
  <si>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</si>
  <si>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</si>
  <si>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</si>
  <si>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</si>
  <si>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</si>
  <si>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</si>
  <si>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</si>
  <si>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</si>
  <si>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</si>
  <si>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</si>
  <si>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</si>
  <si>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</si>
  <si>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</si>
  <si>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</si>
  <si>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</si>
  <si>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</si>
  <si>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</si>
  <si>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</si>
  <si>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</si>
  <si>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</si>
  <si>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</si>
  <si>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</si>
  <si>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</si>
  <si>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</si>
  <si>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SUCROSE LTD</t>
  </si>
  <si>
    <t>INDIAN TERRAIN FASHIONS LTD</t>
  </si>
  <si>
    <t>INDTERRAIN</t>
  </si>
  <si>
    <t>INDIAN TONERS &amp; DEVELOPERS LTD</t>
  </si>
  <si>
    <t>INDIANIVESH LTD</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</si>
  <si>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</si>
  <si>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</si>
  <si>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</si>
  <si>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</si>
  <si>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</si>
  <si>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</si>
  <si>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</si>
  <si>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</si>
  <si>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</si>
  <si>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</si>
  <si>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</si>
  <si>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</si>
  <si>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</si>
  <si>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</si>
  <si>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</si>
  <si>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</si>
  <si>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</si>
  <si>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</si>
  <si>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</si>
  <si>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</si>
  <si>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</si>
  <si>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</si>
  <si>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</si>
  <si>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</si>
  <si>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</si>
  <si>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</si>
  <si>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</si>
  <si>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</si>
  <si>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</si>
  <si>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</si>
  <si>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</si>
  <si>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</si>
  <si>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</si>
  <si>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</si>
  <si>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</si>
  <si>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</si>
  <si>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</si>
  <si>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</si>
  <si>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</si>
  <si>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</si>
  <si>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</si>
  <si>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</si>
  <si>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</si>
  <si>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</si>
  <si>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</si>
  <si>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</si>
  <si>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</si>
  <si>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</si>
  <si>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</si>
  <si>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</si>
  <si>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</si>
  <si>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</si>
  <si>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</si>
  <si>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</si>
  <si>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</si>
  <si>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</si>
  <si>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</si>
  <si>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</si>
  <si>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</si>
  <si>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</si>
  <si>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</si>
  <si>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</si>
  <si>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</si>
  <si>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</si>
  <si>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</si>
  <si>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</si>
  <si>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</si>
  <si>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</si>
  <si>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</si>
  <si>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INFORMED TECHNOLOGIES (INDIA) LTD</t>
  </si>
  <si>
    <t>INFORMED TECHNOLOGIES INDIA LTD</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</si>
  <si>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</si>
  <si>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</si>
  <si>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</si>
  <si>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</si>
  <si>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</si>
  <si>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</si>
  <si>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</si>
  <si>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</si>
  <si>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</si>
  <si>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</si>
  <si>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</si>
  <si>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</si>
  <si>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</si>
  <si>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</si>
  <si>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</si>
  <si>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</si>
  <si>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</si>
  <si>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</si>
  <si>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</si>
  <si>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</si>
  <si>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</si>
  <si>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</si>
  <si>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</si>
  <si>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</si>
  <si>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</si>
  <si>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</si>
  <si>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</si>
  <si>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</si>
  <si>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</si>
  <si>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</si>
  <si>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</si>
  <si>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</si>
  <si>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</si>
  <si>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</si>
  <si>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</si>
  <si>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</si>
  <si>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</si>
  <si>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</si>
  <si>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</si>
  <si>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</si>
  <si>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</si>
  <si>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</si>
  <si>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</si>
  <si>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</si>
  <si>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</si>
  <si>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</si>
  <si>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</si>
  <si>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</si>
  <si>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</si>
  <si>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</si>
  <si>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</si>
  <si>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</si>
  <si>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</si>
  <si>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</si>
  <si>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</si>
  <si>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</si>
  <si>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</si>
  <si>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</si>
  <si>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</si>
  <si>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</si>
  <si>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</si>
  <si>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</si>
  <si>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</si>
  <si>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</si>
  <si>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</si>
  <si>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</si>
  <si>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</si>
  <si>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</si>
  <si>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</si>
  <si>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</si>
  <si>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</si>
  <si>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</si>
  <si>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</si>
  <si>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</si>
  <si>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</si>
  <si>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</si>
  <si>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</si>
  <si>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</si>
  <si>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</si>
  <si>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</si>
  <si>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</si>
  <si>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</si>
  <si>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</si>
  <si>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</si>
  <si>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</si>
  <si>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</si>
  <si>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</si>
  <si>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</si>
  <si>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</si>
  <si>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</si>
  <si>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</si>
  <si>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</si>
  <si>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</si>
  <si>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</si>
  <si>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</si>
  <si>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</si>
  <si>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</si>
  <si>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</si>
  <si>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</si>
  <si>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</si>
  <si>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</si>
  <si>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</si>
  <si>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</si>
  <si>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</si>
  <si>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</si>
  <si>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</si>
  <si>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</si>
  <si>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</si>
  <si>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</si>
  <si>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</si>
  <si>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</si>
  <si>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</si>
  <si>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</si>
  <si>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</si>
  <si>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</si>
  <si>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</si>
  <si>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</si>
  <si>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</si>
  <si>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</si>
  <si>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</si>
  <si>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</si>
  <si>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</si>
  <si>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</si>
  <si>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</si>
  <si>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</si>
  <si>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</si>
  <si>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</si>
  <si>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</si>
  <si>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</si>
  <si>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</si>
  <si>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</si>
  <si>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</si>
  <si>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</si>
  <si>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</si>
  <si>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</si>
  <si>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</si>
  <si>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</si>
  <si>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</si>
  <si>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</si>
  <si>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</si>
  <si>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</si>
  <si>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</si>
  <si>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</si>
  <si>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</si>
  <si>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</si>
  <si>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</si>
  <si>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</si>
  <si>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</si>
  <si>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</si>
  <si>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</si>
  <si>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</si>
  <si>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</si>
  <si>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</si>
  <si>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</si>
  <si>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</si>
  <si>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</si>
  <si>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</si>
  <si>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</si>
  <si>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</si>
  <si>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</si>
  <si>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</si>
  <si>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</si>
  <si>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</si>
  <si>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</si>
  <si>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</si>
  <si>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</si>
  <si>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</si>
  <si>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</si>
  <si>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</si>
  <si>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</si>
  <si>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</si>
  <si>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</si>
  <si>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</si>
  <si>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</si>
  <si>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</si>
  <si>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</si>
  <si>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</si>
  <si>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</si>
  <si>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</si>
  <si>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</si>
  <si>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</si>
  <si>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</si>
  <si>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</si>
  <si>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</si>
  <si>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</si>
  <si>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</si>
  <si>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</si>
  <si>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</si>
  <si>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</si>
  <si>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</si>
  <si>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</si>
  <si>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</si>
  <si>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</si>
  <si>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</si>
  <si>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</si>
  <si>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</si>
  <si>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</si>
  <si>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</si>
  <si>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</si>
  <si>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</si>
  <si>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</si>
  <si>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</si>
  <si>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</si>
  <si>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</si>
  <si>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</si>
  <si>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</si>
  <si>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</si>
  <si>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</si>
  <si>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INFRAVENTURE LTD</t>
  </si>
  <si>
    <t>JET KNITWEARS LTD</t>
  </si>
  <si>
    <t>JETKNIT</t>
  </si>
  <si>
    <t>JETKING INFOTRAIN LTD</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</si>
  <si>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</si>
  <si>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</si>
  <si>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</si>
  <si>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</si>
  <si>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</si>
  <si>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</si>
  <si>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</si>
  <si>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</si>
  <si>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</si>
  <si>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</si>
  <si>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</si>
  <si>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</si>
  <si>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</si>
  <si>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</si>
  <si>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</si>
  <si>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</si>
  <si>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</si>
  <si>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</si>
  <si>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</si>
  <si>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</si>
  <si>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</si>
  <si>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</si>
  <si>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</si>
  <si>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</si>
  <si>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</si>
  <si>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</si>
  <si>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</si>
  <si>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</si>
  <si>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</si>
  <si>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</si>
  <si>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</si>
  <si>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</si>
  <si>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</si>
  <si>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</si>
  <si>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</si>
  <si>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</si>
  <si>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</si>
  <si>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</si>
  <si>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</si>
  <si>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</si>
  <si>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</si>
  <si>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</si>
  <si>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</si>
  <si>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</si>
  <si>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</si>
  <si>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</si>
  <si>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</si>
  <si>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</si>
  <si>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</si>
  <si>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</si>
  <si>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</si>
  <si>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</si>
  <si>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</si>
  <si>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</si>
  <si>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</si>
  <si>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</si>
  <si>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</si>
  <si>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</si>
  <si>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</si>
  <si>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</si>
  <si>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</si>
  <si>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</si>
  <si>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</si>
  <si>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</si>
  <si>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</si>
  <si>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</si>
  <si>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</si>
  <si>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</si>
  <si>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</si>
  <si>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</si>
  <si>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</si>
  <si>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</si>
  <si>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</si>
  <si>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</si>
  <si>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</si>
  <si>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</si>
  <si>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</si>
  <si>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</si>
  <si>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</si>
  <si>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</si>
  <si>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</si>
  <si>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</si>
  <si>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</si>
  <si>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</si>
  <si>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</si>
  <si>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</si>
  <si>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</si>
  <si>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</si>
  <si>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</si>
  <si>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</si>
  <si>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</si>
  <si>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</si>
  <si>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</si>
  <si>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</si>
  <si>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</si>
  <si>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</si>
  <si>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</si>
  <si>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</si>
  <si>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</si>
  <si>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</si>
  <si>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</si>
  <si>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</si>
  <si>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</si>
  <si>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</si>
  <si>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</si>
  <si>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</si>
  <si>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</si>
  <si>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</si>
  <si>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</si>
  <si>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</si>
  <si>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</si>
  <si>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</si>
  <si>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</si>
  <si>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</si>
  <si>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</si>
  <si>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</si>
  <si>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</si>
  <si>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</si>
  <si>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</si>
  <si>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</si>
  <si>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</si>
  <si>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</si>
  <si>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</si>
  <si>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</si>
  <si>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</si>
  <si>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</si>
  <si>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</si>
  <si>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</si>
  <si>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</si>
  <si>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</si>
  <si>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</si>
  <si>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</si>
  <si>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</si>
  <si>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</si>
  <si>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</si>
  <si>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</si>
  <si>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</si>
  <si>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</si>
  <si>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</si>
  <si>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</si>
  <si>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</si>
  <si>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</si>
  <si>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</si>
  <si>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</si>
  <si>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</si>
  <si>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</si>
  <si>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</si>
  <si>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</si>
  <si>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</si>
  <si>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</si>
  <si>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</si>
  <si>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</si>
  <si>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</si>
  <si>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</si>
  <si>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</si>
  <si>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</si>
  <si>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</si>
  <si>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</si>
  <si>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</si>
  <si>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</si>
  <si>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</si>
  <si>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</si>
  <si>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</si>
  <si>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</si>
  <si>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</si>
  <si>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</si>
  <si>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</si>
  <si>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</si>
  <si>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</si>
  <si>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</si>
  <si>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</si>
  <si>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</si>
  <si>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</si>
  <si>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</si>
  <si>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</si>
  <si>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</si>
  <si>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</si>
  <si>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</si>
  <si>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</si>
  <si>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</si>
  <si>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</si>
  <si>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</si>
  <si>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</si>
  <si>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</si>
  <si>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</si>
  <si>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</si>
  <si>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</si>
  <si>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</si>
  <si>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</si>
  <si>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</si>
  <si>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</si>
  <si>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</si>
  <si>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</si>
  <si>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</si>
  <si>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</si>
  <si>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</si>
  <si>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</si>
  <si>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</si>
  <si>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</si>
  <si>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</si>
  <si>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</si>
  <si>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</si>
  <si>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</si>
  <si>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</si>
  <si>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</si>
  <si>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</si>
  <si>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</si>
  <si>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</si>
  <si>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</si>
  <si>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</si>
  <si>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</si>
  <si>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</si>
  <si>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</si>
  <si>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</si>
  <si>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</si>
  <si>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</si>
  <si>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</si>
  <si>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</si>
  <si>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</si>
  <si>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</si>
  <si>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</si>
  <si>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</si>
  <si>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</si>
  <si>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</si>
  <si>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</si>
  <si>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</si>
  <si>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</si>
  <si>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</si>
  <si>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</si>
  <si>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</si>
  <si>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</si>
  <si>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</si>
  <si>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</si>
  <si>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</si>
  <si>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</si>
  <si>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</si>
  <si>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</si>
  <si>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</si>
  <si>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</si>
  <si>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</si>
  <si>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</si>
  <si>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</si>
  <si>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</si>
  <si>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</si>
  <si>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</si>
  <si>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</si>
  <si>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</si>
  <si>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</si>
  <si>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</si>
  <si>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</si>
  <si>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</si>
  <si>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</si>
  <si>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</si>
  <si>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</si>
  <si>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</si>
  <si>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</si>
  <si>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</si>
  <si>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</si>
  <si>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</si>
  <si>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</si>
  <si>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</si>
  <si>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</si>
  <si>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</si>
  <si>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</si>
  <si>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</si>
  <si>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</si>
  <si>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</si>
  <si>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</si>
  <si>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</si>
  <si>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</si>
  <si>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</si>
  <si>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</si>
  <si>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</si>
  <si>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</si>
  <si>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</si>
  <si>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</si>
  <si>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</si>
  <si>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</si>
  <si>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</si>
  <si>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</si>
  <si>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</si>
  <si>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</si>
  <si>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</si>
  <si>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</si>
  <si>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</si>
  <si>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</si>
  <si>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</si>
  <si>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</si>
  <si>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</si>
  <si>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</si>
  <si>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</si>
  <si>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</si>
  <si>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</si>
  <si>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</si>
  <si>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</si>
  <si>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</si>
  <si>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</si>
  <si>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</si>
  <si>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</si>
  <si>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</si>
  <si>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</si>
  <si>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</si>
  <si>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</si>
  <si>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</si>
  <si>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</si>
  <si>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</si>
  <si>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</si>
  <si>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</si>
  <si>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</si>
  <si>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</si>
  <si>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</si>
  <si>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</si>
  <si>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</si>
  <si>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</si>
  <si>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</si>
  <si>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</si>
  <si>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</si>
  <si>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</si>
  <si>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</si>
  <si>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</si>
  <si>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</si>
  <si>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</si>
  <si>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</si>
  <si>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</si>
  <si>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</si>
  <si>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</si>
  <si>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</si>
  <si>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</si>
  <si>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</si>
  <si>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</si>
  <si>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</si>
  <si>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</si>
  <si>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</si>
  <si>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</si>
  <si>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</si>
  <si>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</si>
  <si>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KOTAK MAHINDRA BANK LTD</t>
  </si>
  <si>
    <t>KOTAKBANK</t>
  </si>
  <si>
    <t>KOTAK MAHINDRA MUTUAL FUND - KOTAK GOLD EXCHANGE TRADED FUND</t>
  </si>
  <si>
    <t>KOTAKGOLD</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</si>
  <si>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</si>
  <si>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</si>
  <si>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</si>
  <si>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</si>
  <si>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</si>
  <si>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</si>
  <si>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</si>
  <si>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</si>
  <si>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</si>
  <si>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</si>
  <si>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</si>
  <si>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</si>
  <si>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</si>
  <si>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</si>
  <si>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</si>
  <si>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</si>
  <si>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</si>
  <si>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</si>
  <si>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</si>
  <si>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</si>
  <si>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</si>
  <si>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</si>
  <si>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</si>
  <si>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</si>
  <si>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</si>
  <si>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</si>
  <si>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</si>
  <si>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</si>
  <si>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</si>
  <si>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</si>
  <si>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</si>
  <si>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</si>
  <si>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</si>
  <si>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</si>
  <si>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</si>
  <si>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VENTURES LTD</t>
  </si>
  <si>
    <t>KRITI INDUSTRIES (INDIA) LTD</t>
  </si>
  <si>
    <t>KRITI INDUSTRIES INDIA LTD</t>
  </si>
  <si>
    <t>KRITI NUTRIENTS LTD</t>
  </si>
  <si>
    <t>KRITIKA WIRES LTD</t>
  </si>
  <si>
    <t>KRITIKA</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</si>
  <si>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</si>
  <si>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</si>
  <si>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</si>
  <si>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</si>
  <si>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</si>
  <si>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</si>
  <si>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</si>
  <si>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</si>
  <si>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</si>
  <si>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</si>
  <si>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</si>
  <si>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</si>
  <si>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</si>
  <si>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</si>
  <si>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</si>
  <si>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</si>
  <si>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</si>
  <si>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</si>
  <si>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</si>
  <si>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</si>
  <si>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</si>
  <si>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</si>
  <si>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</si>
  <si>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</si>
  <si>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</si>
  <si>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</si>
  <si>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</si>
  <si>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</si>
  <si>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</si>
  <si>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</si>
  <si>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</si>
  <si>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</si>
  <si>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</si>
  <si>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</si>
  <si>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</si>
  <si>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</si>
  <si>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</si>
  <si>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</si>
  <si>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</si>
  <si>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</si>
  <si>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</si>
  <si>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</si>
  <si>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</si>
  <si>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</si>
  <si>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</si>
  <si>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</si>
  <si>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</si>
  <si>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</si>
  <si>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</si>
  <si>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</si>
  <si>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</si>
  <si>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</si>
  <si>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</si>
  <si>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</si>
  <si>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</si>
  <si>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</si>
  <si>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</si>
  <si>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</si>
  <si>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</si>
  <si>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</si>
  <si>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</si>
  <si>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</si>
  <si>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</si>
  <si>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</si>
  <si>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</si>
  <si>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</si>
  <si>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</si>
  <si>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</si>
  <si>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</si>
  <si>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</si>
  <si>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LATTEYS INDUSTRIES LTD</t>
  </si>
  <si>
    <t>LATTEYS</t>
  </si>
  <si>
    <t>LAURUS LABS LTD</t>
  </si>
  <si>
    <t>LAURUSLABS</t>
  </si>
  <si>
    <t>LAWRESHWAR POLYMERS LTD</t>
  </si>
  <si>
    <t>LAXMI COTSPIN LTD</t>
  </si>
  <si>
    <t>LAXMICOT</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</si>
  <si>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</si>
  <si>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</si>
  <si>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</si>
  <si>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</si>
  <si>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</si>
  <si>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</si>
  <si>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</si>
  <si>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</si>
  <si>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</si>
  <si>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</si>
  <si>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</si>
  <si>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</si>
  <si>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</si>
  <si>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</si>
  <si>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</si>
  <si>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</si>
  <si>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</si>
  <si>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</si>
  <si>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</si>
  <si>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</si>
  <si>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</si>
  <si>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</si>
  <si>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</si>
  <si>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</si>
  <si>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</si>
  <si>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</si>
  <si>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</si>
  <si>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LIKHAMI CONSULTING LTD</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</si>
  <si>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</si>
  <si>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</si>
  <si>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</si>
  <si>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</si>
  <si>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</si>
  <si>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</si>
  <si>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</si>
  <si>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</si>
  <si>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</si>
  <si>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</si>
  <si>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</si>
  <si>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</si>
  <si>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</si>
  <si>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</si>
  <si>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</si>
  <si>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</si>
  <si>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</si>
  <si>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</si>
  <si>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</si>
  <si>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</si>
  <si>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</si>
  <si>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</si>
  <si>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</si>
  <si>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</si>
  <si>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</si>
  <si>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</si>
  <si>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</si>
  <si>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</si>
  <si>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</si>
  <si>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</si>
  <si>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</si>
  <si>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</si>
  <si>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</si>
  <si>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</si>
  <si>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</si>
  <si>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</si>
  <si>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</si>
  <si>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</si>
  <si>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</si>
  <si>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</si>
  <si>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</si>
  <si>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</si>
  <si>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</si>
  <si>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</si>
  <si>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</si>
  <si>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</si>
  <si>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</si>
  <si>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</si>
  <si>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</si>
  <si>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</si>
  <si>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</si>
  <si>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</si>
  <si>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</si>
  <si>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</si>
  <si>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</si>
  <si>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</si>
  <si>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</si>
  <si>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</si>
  <si>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</si>
  <si>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</si>
  <si>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</si>
  <si>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</si>
  <si>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</si>
  <si>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</si>
  <si>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</si>
  <si>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</si>
  <si>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</si>
  <si>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</si>
  <si>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</si>
  <si>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</si>
  <si>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</si>
  <si>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</si>
  <si>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</si>
  <si>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</si>
  <si>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</si>
  <si>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</si>
  <si>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</si>
  <si>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</si>
  <si>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</si>
  <si>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</si>
  <si>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</si>
  <si>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</si>
  <si>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</si>
  <si>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</si>
  <si>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</si>
  <si>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</si>
  <si>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</si>
  <si>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</si>
  <si>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</si>
  <si>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</si>
  <si>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</si>
  <si>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</si>
  <si>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</si>
  <si>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</si>
  <si>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</si>
  <si>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</si>
  <si>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</si>
  <si>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</si>
  <si>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</si>
  <si>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</si>
  <si>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</si>
  <si>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</si>
  <si>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</si>
  <si>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</si>
  <si>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</si>
  <si>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</si>
  <si>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</si>
  <si>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</si>
  <si>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</si>
  <si>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</si>
  <si>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</si>
  <si>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</si>
  <si>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</si>
  <si>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</si>
  <si>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</si>
  <si>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</si>
  <si>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</si>
  <si>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</si>
  <si>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</si>
  <si>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</si>
  <si>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</si>
  <si>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</si>
  <si>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</si>
  <si>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</si>
  <si>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</si>
  <si>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</si>
  <si>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</si>
  <si>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</si>
  <si>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</si>
  <si>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</si>
  <si>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</si>
  <si>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</si>
  <si>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</si>
  <si>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</si>
  <si>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</si>
  <si>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</si>
  <si>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</si>
  <si>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</si>
  <si>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</si>
  <si>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</si>
  <si>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</si>
  <si>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</si>
  <si>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</si>
  <si>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</si>
  <si>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</si>
  <si>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</si>
  <si>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</si>
  <si>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</si>
  <si>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</si>
  <si>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</si>
  <si>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</si>
  <si>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</si>
  <si>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</si>
  <si>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</si>
  <si>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</si>
  <si>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</si>
  <si>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</si>
  <si>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</si>
  <si>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</si>
  <si>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</si>
  <si>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</si>
  <si>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</si>
  <si>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</si>
  <si>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</si>
  <si>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</si>
  <si>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</si>
  <si>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</si>
  <si>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</si>
  <si>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</si>
  <si>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</si>
  <si>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</si>
  <si>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</si>
  <si>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</si>
  <si>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</si>
  <si>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</si>
  <si>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</si>
  <si>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</si>
  <si>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</si>
  <si>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</si>
  <si>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</si>
  <si>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</si>
  <si>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</si>
  <si>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</si>
  <si>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</si>
  <si>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</si>
  <si>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</si>
  <si>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</si>
  <si>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</si>
  <si>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</si>
  <si>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</si>
  <si>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</si>
  <si>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</si>
  <si>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</si>
  <si>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</si>
  <si>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</si>
  <si>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</si>
  <si>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</si>
  <si>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</si>
  <si>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</si>
  <si>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</si>
  <si>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</si>
  <si>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</si>
  <si>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</si>
  <si>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</si>
  <si>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</si>
  <si>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</si>
  <si>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</si>
  <si>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</si>
  <si>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</si>
  <si>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</si>
  <si>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</si>
  <si>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</si>
  <si>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</si>
  <si>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</si>
  <si>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</si>
  <si>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</si>
  <si>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</si>
  <si>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</si>
  <si>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</si>
  <si>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</si>
  <si>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MARKSANS PHARMA LTD</t>
  </si>
  <si>
    <t>MARKSANS</t>
  </si>
  <si>
    <t>MARSHALL MACHINES LTD</t>
  </si>
  <si>
    <t>MARSHALL</t>
  </si>
  <si>
    <t>MARSONS LTD</t>
  </si>
  <si>
    <t>MARTIN BURN LTD</t>
  </si>
  <si>
    <t>MARUTI INFRASTRUCTURE LTD</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</si>
  <si>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</si>
  <si>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</si>
  <si>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</si>
  <si>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</si>
  <si>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</si>
  <si>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</si>
  <si>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</si>
  <si>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</si>
  <si>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</si>
  <si>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</si>
  <si>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</si>
  <si>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</si>
  <si>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</si>
  <si>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</si>
  <si>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</si>
  <si>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</si>
  <si>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</si>
  <si>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</si>
  <si>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</si>
  <si>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</si>
  <si>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</si>
  <si>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</si>
  <si>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</si>
  <si>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</si>
  <si>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</si>
  <si>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</si>
  <si>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</si>
  <si>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INDIA LTD</t>
  </si>
  <si>
    <t>MAXINDIA</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</si>
  <si>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</si>
  <si>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</si>
  <si>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</si>
  <si>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</si>
  <si>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</si>
  <si>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</si>
  <si>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</si>
  <si>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</si>
  <si>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</si>
  <si>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</si>
  <si>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</si>
  <si>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</si>
  <si>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</si>
  <si>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</si>
  <si>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</si>
  <si>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</si>
  <si>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</si>
  <si>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</si>
  <si>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</si>
  <si>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</si>
  <si>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</si>
  <si>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</si>
  <si>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MEDICAMEN BIOTECH LTD</t>
  </si>
  <si>
    <t>MEDI-CAPS LTD</t>
  </si>
  <si>
    <t>Medico Intercontinental Ltd</t>
  </si>
  <si>
    <t>MIL</t>
  </si>
  <si>
    <t>MEDICO REMEDIES LTD</t>
  </si>
  <si>
    <t>MEDINOVA DIAGNOSTIC SERVICES LTD</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</si>
  <si>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</si>
  <si>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</si>
  <si>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</si>
  <si>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</si>
  <si>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</si>
  <si>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</si>
  <si>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</si>
  <si>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</si>
  <si>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</si>
  <si>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</si>
  <si>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</si>
  <si>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</si>
  <si>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ORGANICS LTD</t>
  </si>
  <si>
    <t>MEGH</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</si>
  <si>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</si>
  <si>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</si>
  <si>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</si>
  <si>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</si>
  <si>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</si>
  <si>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</si>
  <si>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</si>
  <si>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</si>
  <si>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</si>
  <si>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</si>
  <si>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</si>
  <si>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</si>
  <si>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</si>
  <si>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</si>
  <si>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</si>
  <si>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</si>
  <si>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</si>
  <si>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</si>
  <si>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</si>
  <si>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</si>
  <si>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</si>
  <si>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</si>
  <si>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</si>
  <si>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</si>
  <si>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</si>
  <si>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</si>
  <si>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</si>
  <si>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</si>
  <si>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</si>
  <si>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</si>
  <si>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</si>
  <si>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</si>
  <si>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</si>
  <si>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</si>
  <si>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</si>
  <si>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</si>
  <si>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</si>
  <si>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</si>
  <si>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</si>
  <si>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</si>
  <si>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</si>
  <si>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</si>
  <si>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</si>
  <si>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</si>
  <si>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</si>
  <si>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</si>
  <si>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</si>
  <si>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</si>
  <si>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</si>
  <si>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</si>
  <si>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</si>
  <si>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</si>
  <si>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</si>
  <si>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</si>
  <si>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</si>
  <si>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</si>
  <si>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</si>
  <si>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</si>
  <si>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</si>
  <si>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</si>
  <si>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</si>
  <si>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</si>
  <si>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</si>
  <si>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</si>
  <si>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</si>
  <si>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</si>
  <si>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MINDTECK (INDIA) LTD</t>
  </si>
  <si>
    <t>MINDTECK</t>
  </si>
  <si>
    <t>MINDTECK INDIA LTD</t>
  </si>
  <si>
    <t>MINDTREE LTD</t>
  </si>
  <si>
    <t>MINDTREE</t>
  </si>
  <si>
    <t>MINI DIAMONDS (INDIA) LTD</t>
  </si>
  <si>
    <t>MINI DIAMONDS INDIA LTD</t>
  </si>
  <si>
    <t>MINOLTA FINANCE LTD</t>
  </si>
  <si>
    <t>MIPCO SEAMLESS RINGS GUJARAT LTD</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</si>
  <si>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</si>
  <si>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</si>
  <si>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</si>
  <si>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</si>
  <si>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</si>
  <si>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</si>
  <si>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</si>
  <si>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</si>
  <si>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</si>
  <si>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</si>
  <si>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</si>
  <si>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</si>
  <si>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</si>
  <si>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</si>
  <si>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</si>
  <si>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</si>
  <si>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</si>
  <si>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</si>
  <si>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</si>
  <si>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</si>
  <si>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</si>
  <si>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</si>
  <si>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</si>
  <si>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</si>
  <si>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</si>
  <si>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</si>
  <si>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</si>
  <si>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</si>
  <si>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</si>
  <si>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</si>
  <si>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</si>
  <si>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</si>
  <si>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</si>
  <si>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</si>
  <si>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</si>
  <si>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</si>
  <si>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</si>
  <si>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</si>
  <si>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</si>
  <si>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</si>
  <si>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</si>
  <si>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</si>
  <si>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</si>
  <si>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</si>
  <si>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</si>
  <si>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</si>
  <si>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</si>
  <si>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</si>
  <si>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</si>
  <si>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</si>
  <si>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</si>
  <si>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</si>
  <si>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</si>
  <si>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</si>
  <si>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</si>
  <si>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</si>
  <si>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</si>
  <si>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</si>
  <si>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</si>
  <si>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</si>
  <si>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</si>
  <si>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</si>
  <si>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</si>
  <si>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</si>
  <si>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</si>
  <si>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</si>
  <si>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</si>
  <si>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</si>
  <si>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</si>
  <si>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</si>
  <si>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</si>
  <si>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</si>
  <si>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</si>
  <si>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</si>
  <si>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</si>
  <si>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</si>
  <si>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</si>
  <si>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</si>
  <si>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</si>
  <si>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</si>
  <si>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</si>
  <si>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</si>
  <si>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</si>
  <si>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</si>
  <si>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</si>
  <si>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</si>
  <si>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</si>
  <si>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</si>
  <si>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</si>
  <si>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MOTILAL OSWAL FINANCIAL SERVICES LTD</t>
  </si>
  <si>
    <t>MOTILALOFS</t>
  </si>
  <si>
    <t>Motilal Oswal MOSt Shares M50 ETF</t>
  </si>
  <si>
    <t>M50</t>
  </si>
  <si>
    <t>Motilal Oswal MOSt Shares NASDAQ-100 ETF</t>
  </si>
  <si>
    <t>N100</t>
  </si>
  <si>
    <t>MOUNT SHIVALIK INDUSTRIES LTD</t>
  </si>
  <si>
    <t>MPHASIS LTD</t>
  </si>
  <si>
    <t>MPHASIS</t>
  </si>
  <si>
    <t>MPIL CORPORATION LTD</t>
  </si>
  <si>
    <t>MPL PLASTICS LTD</t>
  </si>
  <si>
    <t>MPS LTD</t>
  </si>
  <si>
    <t>MPSLTD</t>
  </si>
  <si>
    <t>MRC EXIM LTD</t>
  </si>
  <si>
    <t>MRF LTD</t>
  </si>
  <si>
    <t>MRF</t>
  </si>
  <si>
    <t>MRO-TEK REALTY LTD</t>
  </si>
  <si>
    <t>MRO-TEK</t>
  </si>
  <si>
    <t>MRUGESH TRADING LTD</t>
  </si>
  <si>
    <t>MSP STEEL &amp; POWER LTD</t>
  </si>
  <si>
    <t>MSPL</t>
  </si>
  <si>
    <t>MSR (INDIA) LTD</t>
  </si>
  <si>
    <t>MSR INDIA LTD</t>
  </si>
  <si>
    <t>Mstc LTD</t>
  </si>
  <si>
    <t>MSTCLTD</t>
  </si>
  <si>
    <t>MSTC Ltd</t>
  </si>
  <si>
    <t>MSTC</t>
  </si>
  <si>
    <t>MT EDUCARE LTD</t>
  </si>
  <si>
    <t>MTEDUCARE</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</si>
  <si>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</si>
  <si>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</si>
  <si>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</si>
  <si>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</si>
  <si>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</si>
  <si>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</si>
  <si>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</si>
  <si>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</si>
  <si>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</si>
  <si>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</si>
  <si>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</si>
  <si>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</si>
  <si>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</si>
  <si>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</si>
  <si>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</si>
  <si>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</si>
  <si>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</si>
  <si>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</si>
  <si>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</si>
  <si>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</si>
  <si>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</si>
  <si>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</si>
  <si>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</si>
  <si>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</si>
  <si>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</si>
  <si>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</si>
  <si>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</si>
  <si>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</si>
  <si>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</si>
  <si>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</si>
  <si>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</si>
  <si>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</si>
  <si>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</si>
  <si>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</si>
  <si>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</si>
  <si>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</si>
  <si>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</si>
  <si>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</si>
  <si>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</si>
  <si>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</si>
  <si>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</si>
  <si>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</si>
  <si>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</si>
  <si>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</si>
  <si>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</si>
  <si>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</si>
  <si>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</si>
  <si>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</si>
  <si>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</si>
  <si>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</si>
  <si>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</si>
  <si>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</si>
  <si>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</si>
  <si>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</si>
  <si>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</si>
  <si>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</si>
  <si>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</si>
  <si>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</si>
  <si>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</si>
  <si>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</si>
  <si>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</si>
  <si>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</si>
  <si>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</si>
  <si>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</si>
  <si>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</si>
  <si>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</si>
  <si>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</si>
  <si>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</si>
  <si>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</si>
  <si>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</si>
  <si>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</si>
  <si>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</si>
  <si>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</si>
  <si>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</si>
  <si>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</si>
  <si>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</si>
  <si>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</si>
  <si>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</si>
  <si>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</si>
  <si>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</si>
  <si>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</si>
  <si>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</si>
  <si>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</si>
  <si>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</si>
  <si>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</si>
  <si>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</si>
  <si>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</si>
  <si>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</si>
  <si>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</si>
  <si>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</si>
  <si>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</si>
  <si>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</si>
  <si>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</si>
  <si>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</si>
  <si>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</si>
  <si>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</si>
  <si>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</si>
  <si>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</si>
  <si>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</si>
  <si>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</si>
  <si>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</si>
  <si>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</si>
  <si>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</si>
  <si>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</si>
  <si>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</si>
  <si>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</si>
  <si>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</si>
  <si>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</si>
  <si>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</si>
  <si>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</si>
  <si>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</si>
  <si>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</si>
  <si>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</si>
  <si>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</si>
  <si>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</si>
  <si>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</si>
  <si>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</si>
  <si>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</si>
  <si>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</si>
  <si>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</si>
  <si>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</si>
  <si>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</si>
  <si>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</si>
  <si>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</si>
  <si>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</si>
  <si>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</si>
  <si>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</si>
  <si>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</si>
  <si>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</si>
  <si>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</si>
  <si>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</si>
  <si>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NAYSAA SECURITIES LTD</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</si>
  <si>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</si>
  <si>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</si>
  <si>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</si>
  <si>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</si>
  <si>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</si>
  <si>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</si>
  <si>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</si>
  <si>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</si>
  <si>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</si>
  <si>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</si>
  <si>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</si>
  <si>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</si>
  <si>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</si>
  <si>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</si>
  <si>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</si>
  <si>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</si>
  <si>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</si>
  <si>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</si>
  <si>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</si>
  <si>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</si>
  <si>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</si>
  <si>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</si>
  <si>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</si>
  <si>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</si>
  <si>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</si>
  <si>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</si>
  <si>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</si>
  <si>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</si>
  <si>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</si>
  <si>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</si>
  <si>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</si>
  <si>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</si>
  <si>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</si>
  <si>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</si>
  <si>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NESTLE INDIA LTD</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</si>
  <si>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</si>
  <si>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</si>
  <si>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</si>
  <si>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</si>
  <si>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</si>
  <si>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</si>
  <si>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</si>
  <si>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</si>
  <si>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</si>
  <si>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</si>
  <si>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</si>
  <si>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</si>
  <si>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</si>
  <si>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</si>
  <si>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</si>
  <si>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</si>
  <si>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</si>
  <si>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</si>
  <si>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</si>
  <si>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</si>
  <si>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</si>
  <si>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</si>
  <si>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</si>
  <si>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</si>
  <si>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</si>
  <si>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</si>
  <si>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</si>
  <si>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</si>
  <si>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</si>
  <si>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</si>
  <si>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</si>
  <si>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</si>
  <si>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</si>
  <si>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</si>
  <si>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</si>
  <si>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</si>
  <si>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</si>
  <si>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</si>
  <si>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</si>
  <si>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</si>
  <si>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</si>
  <si>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</si>
  <si>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</si>
  <si>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</si>
  <si>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</si>
  <si>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</si>
  <si>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</si>
  <si>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</si>
  <si>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</si>
  <si>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NIRAJ CEMENT STRUCTURALS LTD</t>
  </si>
  <si>
    <t>NIRAJ ISPAT INDUSTRIES LTD</t>
  </si>
  <si>
    <t>NIRAJISPAT</t>
  </si>
  <si>
    <t>NIRAV COMMERCIALS LTD</t>
  </si>
  <si>
    <t>NIRLON LTD</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</si>
  <si>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</si>
  <si>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</si>
  <si>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</si>
  <si>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</si>
  <si>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</si>
  <si>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</si>
  <si>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</si>
  <si>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</si>
  <si>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</si>
  <si>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</si>
  <si>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</si>
  <si>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</si>
  <si>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</si>
  <si>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</si>
  <si>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</si>
  <si>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</si>
  <si>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</si>
  <si>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</si>
  <si>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</si>
  <si>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</si>
  <si>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</si>
  <si>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</si>
  <si>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</si>
  <si>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</si>
  <si>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</si>
  <si>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</si>
  <si>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</si>
  <si>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</si>
  <si>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</si>
  <si>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</si>
  <si>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</si>
  <si>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</si>
  <si>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</si>
  <si>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</si>
  <si>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</si>
  <si>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</si>
  <si>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</si>
  <si>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</si>
  <si>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</si>
  <si>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</si>
  <si>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</si>
  <si>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</si>
  <si>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</si>
  <si>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</si>
  <si>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</si>
  <si>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</si>
  <si>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</si>
  <si>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</si>
  <si>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</si>
  <si>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</si>
  <si>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</si>
  <si>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</si>
  <si>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</si>
  <si>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</si>
  <si>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</si>
  <si>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</si>
  <si>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</si>
  <si>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</si>
  <si>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NUTECH GLOBAL LTD</t>
  </si>
  <si>
    <t>NUTRAPLUS (INDIA) LTD</t>
  </si>
  <si>
    <t>NUTRAPLUS INDIA LTD</t>
  </si>
  <si>
    <t>NUTRICIRCLE LTD</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</si>
  <si>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</si>
  <si>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</si>
  <si>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</si>
  <si>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</si>
  <si>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</si>
  <si>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</si>
  <si>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</si>
  <si>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</si>
  <si>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</si>
  <si>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</si>
  <si>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</si>
  <si>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</si>
  <si>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</si>
  <si>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</si>
  <si>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</si>
  <si>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</si>
  <si>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</si>
  <si>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</si>
  <si>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</si>
  <si>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</si>
  <si>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</si>
  <si>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</si>
  <si>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</si>
  <si>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</si>
  <si>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</si>
  <si>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</si>
  <si>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</si>
  <si>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</si>
  <si>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</si>
  <si>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</si>
  <si>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</si>
  <si>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</si>
  <si>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</si>
  <si>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</si>
  <si>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</si>
  <si>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</si>
  <si>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</si>
  <si>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</si>
  <si>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</si>
  <si>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</si>
  <si>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</si>
  <si>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</si>
  <si>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</si>
  <si>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</si>
  <si>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</si>
  <si>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</si>
  <si>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</si>
  <si>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</si>
  <si>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</si>
  <si>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OMNITEX INDUSTRIES (INDIA) LTD</t>
  </si>
  <si>
    <t>OMNITEX INDUSTRIES INDIA LTD</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</si>
  <si>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</si>
  <si>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</si>
  <si>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</si>
  <si>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</si>
  <si>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</si>
  <si>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</si>
  <si>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</si>
  <si>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</si>
  <si>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</si>
  <si>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</si>
  <si>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</si>
  <si>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</si>
  <si>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</si>
  <si>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</si>
  <si>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</si>
  <si>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</si>
  <si>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</si>
  <si>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</si>
  <si>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</si>
  <si>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</si>
  <si>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</si>
  <si>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</si>
  <si>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</si>
  <si>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</si>
  <si>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</si>
  <si>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</si>
  <si>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</si>
  <si>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</si>
  <si>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</si>
  <si>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</si>
  <si>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</si>
  <si>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</si>
  <si>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</si>
  <si>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</si>
  <si>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</si>
  <si>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</si>
  <si>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</si>
  <si>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</si>
  <si>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</si>
  <si>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</si>
  <si>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</si>
  <si>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</si>
  <si>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</si>
  <si>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</si>
  <si>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</si>
  <si>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</si>
  <si>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</si>
  <si>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</si>
  <si>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</si>
  <si>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</si>
  <si>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</si>
  <si>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</si>
  <si>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</si>
  <si>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</si>
  <si>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</si>
  <si>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</si>
  <si>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</si>
  <si>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</si>
  <si>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</si>
  <si>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</si>
  <si>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</si>
  <si>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</si>
  <si>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</si>
  <si>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</si>
  <si>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</si>
  <si>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</si>
  <si>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</si>
  <si>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</si>
  <si>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</si>
  <si>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</si>
  <si>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</si>
  <si>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</si>
  <si>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</si>
  <si>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</si>
  <si>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</si>
  <si>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</si>
  <si>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</si>
  <si>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</si>
  <si>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</si>
  <si>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</si>
  <si>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</si>
  <si>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</si>
  <si>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</si>
  <si>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</si>
  <si>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</si>
  <si>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</si>
  <si>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</si>
  <si>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</si>
  <si>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</si>
  <si>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</si>
  <si>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</si>
  <si>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</si>
  <si>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</si>
  <si>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</si>
  <si>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</si>
  <si>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</si>
  <si>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</si>
  <si>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</si>
  <si>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</si>
  <si>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</si>
  <si>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</si>
  <si>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</si>
  <si>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</si>
  <si>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</si>
  <si>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</si>
  <si>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</si>
  <si>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</si>
  <si>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</si>
  <si>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</si>
  <si>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</si>
  <si>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</si>
  <si>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</si>
  <si>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</si>
  <si>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</si>
  <si>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</si>
  <si>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PANKAJ PIYUSH TRADE &amp; INVESTMENT LTD</t>
  </si>
  <si>
    <t>PANKAJ POLYMERS LTD</t>
  </si>
  <si>
    <t>PANKAJ POLYPACK LTD</t>
  </si>
  <si>
    <t>PANSARI DEVELOPERS LTD</t>
  </si>
  <si>
    <t>PANSARI</t>
  </si>
  <si>
    <t>PANTH INFINITY LTD</t>
  </si>
  <si>
    <t>PANYAM CEMENTS &amp; MINERAL INDUSTRIES LTD</t>
  </si>
  <si>
    <t>Parab Infra Ltd</t>
  </si>
  <si>
    <t>PARINFRA</t>
  </si>
  <si>
    <t>PARABOLIC DRUGS LTD</t>
  </si>
  <si>
    <t>PARABDRUGS</t>
  </si>
  <si>
    <t>PARAG MILK FOODS LTD</t>
  </si>
  <si>
    <t>PARAGMILK</t>
  </si>
  <si>
    <t>PARAGON FINANCE LTD</t>
  </si>
  <si>
    <t>PARAMOUNT COMMUNICATIONS LTD</t>
  </si>
  <si>
    <t>PARACABLES</t>
  </si>
  <si>
    <t>PARAMOUNT COSMETICS (INDIA) LTD</t>
  </si>
  <si>
    <t>PARAMOUNT COSMETICS INDIA LTD</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</si>
  <si>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</si>
  <si>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</si>
  <si>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</si>
  <si>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</si>
  <si>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</si>
  <si>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</si>
  <si>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</si>
  <si>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</si>
  <si>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</si>
  <si>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</si>
  <si>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</si>
  <si>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</si>
  <si>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</si>
  <si>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</si>
  <si>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</si>
  <si>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</si>
  <si>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</si>
  <si>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</si>
  <si>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</si>
  <si>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</si>
  <si>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</si>
  <si>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</si>
  <si>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</si>
  <si>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</si>
  <si>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</si>
  <si>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</si>
  <si>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</si>
  <si>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</si>
  <si>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</si>
  <si>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</si>
  <si>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</si>
  <si>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</si>
  <si>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</si>
  <si>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</si>
  <si>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</si>
  <si>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</si>
  <si>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</si>
  <si>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</si>
  <si>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</si>
  <si>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</si>
  <si>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</si>
  <si>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</si>
  <si>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</si>
  <si>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</si>
  <si>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</si>
  <si>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</si>
  <si>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</si>
  <si>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</si>
  <si>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</si>
  <si>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</si>
  <si>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</si>
  <si>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</si>
  <si>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</si>
  <si>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</si>
  <si>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</si>
  <si>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</si>
  <si>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</si>
  <si>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</si>
  <si>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</si>
  <si>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</si>
  <si>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</si>
  <si>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</si>
  <si>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</si>
  <si>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</si>
  <si>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</si>
  <si>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</si>
  <si>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</si>
  <si>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</si>
  <si>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</si>
  <si>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</si>
  <si>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</si>
  <si>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PERVASIVE COMMODITIES LTD</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</si>
  <si>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</si>
  <si>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</si>
  <si>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</si>
  <si>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</si>
  <si>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</si>
  <si>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</si>
  <si>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</si>
  <si>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</si>
  <si>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</si>
  <si>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</si>
  <si>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</si>
  <si>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</si>
  <si>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</si>
  <si>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</si>
  <si>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</si>
  <si>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</si>
  <si>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</si>
  <si>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</si>
  <si>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</si>
  <si>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</si>
  <si>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</si>
  <si>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</si>
  <si>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</si>
  <si>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</si>
  <si>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</si>
  <si>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</si>
  <si>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</si>
  <si>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</si>
  <si>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</si>
  <si>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</si>
  <si>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</si>
  <si>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</si>
  <si>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</si>
  <si>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</si>
  <si>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</si>
  <si>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</si>
  <si>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</si>
  <si>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</si>
  <si>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</si>
  <si>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</si>
  <si>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</si>
  <si>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</si>
  <si>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</si>
  <si>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</si>
  <si>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</si>
  <si>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</si>
  <si>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</si>
  <si>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</si>
  <si>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</si>
  <si>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</si>
  <si>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</si>
  <si>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</si>
  <si>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</si>
  <si>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</si>
  <si>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</si>
  <si>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</si>
  <si>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</si>
  <si>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</si>
  <si>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</si>
  <si>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</si>
  <si>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</si>
  <si>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</si>
  <si>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</si>
  <si>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</si>
  <si>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</si>
  <si>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</si>
  <si>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</si>
  <si>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</si>
  <si>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</si>
  <si>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</si>
  <si>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</si>
  <si>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</si>
  <si>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</si>
  <si>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</si>
  <si>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</si>
  <si>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</si>
  <si>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</si>
  <si>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</si>
  <si>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</si>
  <si>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</si>
  <si>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</si>
  <si>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</si>
  <si>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</si>
  <si>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</si>
  <si>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</si>
  <si>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</si>
  <si>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</si>
  <si>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</si>
  <si>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</si>
  <si>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</si>
  <si>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</si>
  <si>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</si>
  <si>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</si>
  <si>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</si>
  <si>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</si>
  <si>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</si>
  <si>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</si>
  <si>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</si>
  <si>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</si>
  <si>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</si>
  <si>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</si>
  <si>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</si>
  <si>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</si>
  <si>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</si>
  <si>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</si>
  <si>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</si>
  <si>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</si>
  <si>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</si>
  <si>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</si>
  <si>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</si>
  <si>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</si>
  <si>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</si>
  <si>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</si>
  <si>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</si>
  <si>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</si>
  <si>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</si>
  <si>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</si>
  <si>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</si>
  <si>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</si>
  <si>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</si>
  <si>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</si>
  <si>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</si>
  <si>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</si>
  <si>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</si>
  <si>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</si>
  <si>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</si>
  <si>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</si>
  <si>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</si>
  <si>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</si>
  <si>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</si>
  <si>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</si>
  <si>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</si>
  <si>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</si>
  <si>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</si>
  <si>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</si>
  <si>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</si>
  <si>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</si>
  <si>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</si>
  <si>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</si>
  <si>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</si>
  <si>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</si>
  <si>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</si>
  <si>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</si>
  <si>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</si>
  <si>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</si>
  <si>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</si>
  <si>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</si>
  <si>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</si>
  <si>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</si>
  <si>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</si>
  <si>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</si>
  <si>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</si>
  <si>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</si>
  <si>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</si>
  <si>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</si>
  <si>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</si>
  <si>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</si>
  <si>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</si>
  <si>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</si>
  <si>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</si>
  <si>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</si>
  <si>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</si>
  <si>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</si>
  <si>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</si>
  <si>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</si>
  <si>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</si>
  <si>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</si>
  <si>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</si>
  <si>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</si>
  <si>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</si>
  <si>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</si>
  <si>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</si>
  <si>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</si>
  <si>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</si>
  <si>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</si>
  <si>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</si>
  <si>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</si>
  <si>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</si>
  <si>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</si>
  <si>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</si>
  <si>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</si>
  <si>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</si>
  <si>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</si>
  <si>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</si>
  <si>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</si>
  <si>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</si>
  <si>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</si>
  <si>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</si>
  <si>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</si>
  <si>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</si>
  <si>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</si>
  <si>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</si>
  <si>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</si>
  <si>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</si>
  <si>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</si>
  <si>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</si>
  <si>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</si>
  <si>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</si>
  <si>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</si>
  <si>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</si>
  <si>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</si>
  <si>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</si>
  <si>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</si>
  <si>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</si>
  <si>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</si>
  <si>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</si>
  <si>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</si>
  <si>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</si>
  <si>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PROSEED (INDIA) LTD</t>
  </si>
  <si>
    <t>PROSEED</t>
  </si>
  <si>
    <t>PROSEED INDIA LTD</t>
  </si>
  <si>
    <t>PROVESTMENT SERVICES LTD</t>
  </si>
  <si>
    <t>PROVOGUE (INDIA) LTD</t>
  </si>
  <si>
    <t>PROVOGE</t>
  </si>
  <si>
    <t>PROVOGUE INDIA LTD</t>
  </si>
  <si>
    <t>PROZONE INTU PROPERTIES LTD</t>
  </si>
  <si>
    <t>PROZONINTU</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</si>
  <si>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</si>
  <si>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</si>
  <si>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</si>
  <si>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</si>
  <si>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</si>
  <si>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</si>
  <si>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</si>
  <si>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</si>
  <si>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</si>
  <si>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</si>
  <si>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</si>
  <si>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</si>
  <si>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</si>
  <si>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</si>
  <si>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</si>
  <si>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</si>
  <si>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</si>
  <si>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</si>
  <si>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</si>
  <si>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</si>
  <si>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</si>
  <si>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</si>
  <si>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</si>
  <si>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</si>
  <si>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</si>
  <si>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</si>
  <si>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</si>
  <si>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</si>
  <si>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</si>
  <si>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</si>
  <si>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</si>
  <si>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</si>
  <si>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</si>
  <si>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</si>
  <si>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</si>
  <si>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</si>
  <si>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</si>
  <si>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</si>
  <si>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</si>
  <si>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</si>
  <si>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</si>
  <si>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</si>
  <si>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</si>
  <si>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</si>
  <si>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</si>
  <si>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</si>
  <si>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QUADRANT TELEVENTURES LTD</t>
  </si>
  <si>
    <t>QUANTUM BUILD-TECH LTD</t>
  </si>
  <si>
    <t>QUANTUM DIGITAL VISION (INDIA) LTD</t>
  </si>
  <si>
    <t>QUANTUM DIGITAL VISION INDIA LTD</t>
  </si>
  <si>
    <t>QUANTUM GOLD FUND - EXCHANGE TRADED FUND (ETF)</t>
  </si>
  <si>
    <t>QGOLDHALF</t>
  </si>
  <si>
    <t>QUANTUM MUTUAL FUND - QUANTUM INDEX FUND ETF</t>
  </si>
  <si>
    <t>QNIFTY</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</si>
  <si>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</si>
  <si>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</si>
  <si>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</si>
  <si>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</si>
  <si>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</si>
  <si>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</si>
  <si>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</si>
  <si>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</si>
  <si>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</si>
  <si>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</si>
  <si>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</si>
  <si>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</si>
  <si>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</si>
  <si>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</si>
  <si>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</si>
  <si>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</si>
  <si>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</si>
  <si>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</si>
  <si>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</si>
  <si>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</si>
  <si>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</si>
  <si>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</si>
  <si>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</si>
  <si>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</si>
  <si>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</si>
  <si>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</si>
  <si>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</si>
  <si>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</si>
  <si>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</si>
  <si>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</si>
  <si>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</si>
  <si>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</si>
  <si>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</si>
  <si>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</si>
  <si>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</si>
  <si>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</si>
  <si>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</si>
  <si>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</si>
  <si>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</si>
  <si>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</si>
  <si>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</si>
  <si>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</si>
  <si>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</si>
  <si>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</si>
  <si>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</si>
  <si>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</si>
  <si>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</si>
  <si>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</si>
  <si>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</si>
  <si>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</si>
  <si>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</si>
  <si>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</si>
  <si>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RAIN INDUSTRIES LTD</t>
  </si>
  <si>
    <t>RAIN</t>
  </si>
  <si>
    <t>RAINBOW DENIM LTD</t>
  </si>
  <si>
    <t>RAINBOW FOUNDATIONS LTD</t>
  </si>
  <si>
    <t>RAINBOW PAPERS LTD</t>
  </si>
  <si>
    <t>RAINBOWPAP</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</si>
  <si>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</si>
  <si>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</si>
  <si>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</si>
  <si>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</si>
  <si>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</si>
  <si>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</si>
  <si>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</si>
  <si>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</si>
  <si>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</si>
  <si>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TUBE MANUFACTURING CO LTD</t>
  </si>
  <si>
    <t>RAJATH FINANCE LTD</t>
  </si>
  <si>
    <t>RAJDARSHAN INDUSTRIES LTD</t>
  </si>
  <si>
    <t>ARENTERP</t>
  </si>
  <si>
    <t>RAJESH EXPORTS LTD</t>
  </si>
  <si>
    <t>RAJESHEXPO</t>
  </si>
  <si>
    <t>RAJESWARI INFRASTRUCTURE LTD</t>
  </si>
  <si>
    <t>RAJKAMAL SYNTHETICS LTD</t>
  </si>
  <si>
    <t>RAJKOT INVESTMENT TRUST LTD</t>
  </si>
  <si>
    <t>RAJKUMAR FORGE LTD</t>
  </si>
  <si>
    <t>RAJNANDINI METAL LTD</t>
  </si>
  <si>
    <t>RAJMET</t>
  </si>
  <si>
    <t>RAJNISH WELLNESS LTD</t>
  </si>
  <si>
    <t>RAJOO ENGINEERS LTD</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</si>
  <si>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</si>
  <si>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</si>
  <si>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</si>
  <si>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</si>
  <si>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</si>
  <si>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</si>
  <si>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</si>
  <si>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</si>
  <si>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</si>
  <si>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</si>
  <si>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</si>
  <si>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</si>
  <si>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</si>
  <si>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</si>
  <si>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</si>
  <si>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</si>
  <si>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</si>
  <si>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</si>
  <si>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</si>
  <si>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</si>
  <si>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</si>
  <si>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</si>
  <si>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</si>
  <si>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</si>
  <si>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</si>
  <si>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</si>
  <si>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</si>
  <si>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</si>
  <si>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</si>
  <si>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</si>
  <si>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</si>
  <si>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</si>
  <si>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</si>
  <si>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</si>
  <si>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</si>
  <si>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</si>
  <si>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</si>
  <si>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</si>
  <si>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</si>
  <si>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</si>
  <si>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</si>
  <si>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</si>
  <si>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</si>
  <si>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</si>
  <si>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</si>
  <si>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</si>
  <si>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</si>
  <si>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</si>
  <si>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</si>
  <si>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</si>
  <si>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</si>
  <si>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</si>
  <si>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</si>
  <si>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</si>
  <si>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</si>
  <si>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</si>
  <si>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</si>
  <si>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</si>
  <si>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</si>
  <si>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</si>
  <si>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</si>
  <si>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</si>
  <si>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</si>
  <si>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</si>
  <si>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</si>
  <si>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</si>
  <si>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</si>
  <si>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</si>
  <si>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</si>
  <si>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</si>
  <si>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</si>
  <si>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</si>
  <si>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</si>
  <si>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</si>
  <si>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</si>
  <si>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</si>
  <si>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</si>
  <si>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</si>
  <si>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</si>
  <si>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</si>
  <si>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</si>
  <si>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</si>
  <si>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</si>
  <si>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</si>
  <si>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</si>
  <si>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</si>
  <si>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</si>
  <si>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</si>
  <si>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</si>
  <si>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</si>
  <si>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</si>
  <si>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</si>
  <si>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</si>
  <si>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</si>
  <si>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</si>
  <si>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</si>
  <si>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</si>
  <si>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</si>
  <si>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</si>
  <si>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</si>
  <si>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</si>
  <si>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</si>
  <si>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</si>
  <si>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</si>
  <si>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</si>
  <si>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</si>
  <si>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</si>
  <si>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</si>
  <si>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</si>
  <si>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</si>
  <si>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</si>
  <si>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</si>
  <si>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</si>
  <si>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</si>
  <si>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</si>
  <si>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</si>
  <si>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</si>
  <si>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</si>
  <si>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</si>
  <si>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</si>
  <si>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</si>
  <si>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</si>
  <si>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</si>
  <si>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</si>
  <si>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</si>
  <si>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</si>
  <si>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</si>
  <si>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</si>
  <si>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</si>
  <si>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</si>
  <si>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</si>
  <si>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</si>
  <si>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</si>
  <si>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</si>
  <si>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</si>
  <si>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</si>
  <si>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</si>
  <si>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</si>
  <si>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</si>
  <si>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</si>
  <si>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</si>
  <si>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</si>
  <si>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</si>
  <si>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</si>
  <si>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</si>
  <si>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</si>
  <si>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</si>
  <si>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</si>
  <si>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</si>
  <si>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</si>
  <si>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</si>
  <si>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</si>
  <si>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</si>
  <si>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</si>
  <si>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</si>
  <si>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</si>
  <si>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</si>
  <si>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</si>
  <si>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</si>
  <si>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</si>
  <si>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</si>
  <si>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</si>
  <si>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</si>
  <si>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</si>
  <si>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</si>
  <si>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</si>
  <si>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</si>
  <si>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</si>
  <si>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RESPONSIVE INDUSTRIES LTD</t>
  </si>
  <si>
    <t>RESPONIND</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</si>
  <si>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</si>
  <si>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</si>
  <si>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</si>
  <si>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</si>
  <si>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</si>
  <si>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</si>
  <si>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</si>
  <si>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</si>
  <si>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</si>
  <si>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</si>
  <si>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</si>
  <si>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</si>
  <si>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</si>
  <si>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</si>
  <si>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</si>
  <si>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</si>
  <si>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</si>
  <si>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</si>
  <si>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</si>
  <si>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</si>
  <si>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</si>
  <si>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</si>
  <si>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</si>
  <si>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</si>
  <si>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</si>
  <si>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</si>
  <si>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</si>
  <si>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</si>
  <si>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</si>
  <si>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</si>
  <si>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</si>
  <si>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</si>
  <si>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</si>
  <si>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</si>
  <si>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</si>
  <si>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</si>
  <si>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</si>
  <si>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</si>
  <si>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</si>
  <si>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</si>
  <si>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ROCKON ENTERPRISES LTD</t>
  </si>
  <si>
    <t>RODIUM REALTY LTD</t>
  </si>
  <si>
    <t>ROHIT FERRO-TECH LTD</t>
  </si>
  <si>
    <t>ROHITFERRO</t>
  </si>
  <si>
    <t>ROLCON ENGINEERING CO LTD</t>
  </si>
  <si>
    <t>ROLLATAINERS LTD</t>
  </si>
  <si>
    <t>ROLLT</t>
  </si>
  <si>
    <t>ROLTA (INDIA) LTD</t>
  </si>
  <si>
    <t>ROLTA</t>
  </si>
  <si>
    <t>ROLTA INDIA LTD</t>
  </si>
  <si>
    <t>RONI HOUSEHOLDS LTD</t>
  </si>
  <si>
    <t>ROOPA INDUSTRIES LTD</t>
  </si>
  <si>
    <t>Roopshri Resorts Ltd</t>
  </si>
  <si>
    <t>ROOPSHRI</t>
  </si>
  <si>
    <t>ROSELABS FINANCE LTD</t>
  </si>
  <si>
    <t>ROSSELL (INDIA) LTD</t>
  </si>
  <si>
    <t>ROSSELLIND</t>
  </si>
  <si>
    <t>ROSSELL INDIA LTD</t>
  </si>
  <si>
    <t>ROTO PUMPS LTD</t>
  </si>
  <si>
    <t>ROTOGRAPHICS (INDIA) LTD</t>
  </si>
  <si>
    <t>ROTOGRAPHICS INDIA LTD</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</si>
  <si>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</si>
  <si>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</si>
  <si>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</si>
  <si>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</si>
  <si>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</si>
  <si>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</si>
  <si>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</si>
  <si>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</si>
  <si>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</si>
  <si>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</si>
  <si>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</si>
  <si>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</si>
  <si>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</si>
  <si>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</si>
  <si>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</si>
  <si>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</si>
  <si>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</si>
  <si>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</si>
  <si>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</si>
  <si>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</si>
  <si>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</si>
  <si>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</si>
  <si>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</si>
  <si>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</si>
  <si>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</si>
  <si>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</si>
  <si>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</si>
  <si>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</si>
  <si>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</si>
  <si>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</si>
  <si>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</si>
  <si>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</si>
  <si>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</si>
  <si>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</si>
  <si>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</si>
  <si>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</si>
  <si>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</si>
  <si>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</si>
  <si>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</si>
  <si>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</si>
  <si>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</si>
  <si>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</si>
  <si>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</si>
  <si>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</si>
  <si>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</si>
  <si>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</si>
  <si>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</si>
  <si>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</si>
  <si>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</si>
  <si>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</si>
  <si>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</si>
  <si>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</si>
  <si>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</si>
  <si>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</si>
  <si>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</si>
  <si>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</si>
  <si>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S&amp;T CORPORATION LTD</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</si>
  <si>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</si>
  <si>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</si>
  <si>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</si>
  <si>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</si>
  <si>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</si>
  <si>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</si>
  <si>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</si>
  <si>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</si>
  <si>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</si>
  <si>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</si>
  <si>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</si>
  <si>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</si>
  <si>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</si>
  <si>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</si>
  <si>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SAFAL HERBS LTD</t>
  </si>
  <si>
    <t>SAFAL SECURITIES LTD</t>
  </si>
  <si>
    <t>SAFARI INDUSTRIES (INDIA) LTD</t>
  </si>
  <si>
    <t>SAFARI INDUSTRIES INDIA LTD</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</si>
  <si>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</si>
  <si>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</si>
  <si>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</si>
  <si>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</si>
  <si>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</si>
  <si>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</si>
  <si>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</si>
  <si>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</si>
  <si>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</si>
  <si>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</si>
  <si>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</si>
  <si>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</si>
  <si>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</si>
  <si>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</si>
  <si>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</si>
  <si>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</si>
  <si>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</si>
  <si>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</si>
  <si>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</si>
  <si>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</si>
  <si>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</si>
  <si>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</si>
  <si>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</si>
  <si>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</si>
  <si>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</si>
  <si>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</si>
  <si>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</si>
  <si>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</si>
  <si>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</si>
  <si>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</si>
  <si>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</si>
  <si>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</si>
  <si>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</si>
  <si>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</si>
  <si>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</si>
  <si>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</si>
  <si>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</si>
  <si>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</si>
  <si>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</si>
  <si>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</si>
  <si>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</si>
  <si>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</si>
  <si>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</si>
  <si>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</si>
  <si>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</si>
  <si>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</si>
  <si>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</si>
  <si>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</si>
  <si>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SAMPRE NUTRITIONS LTD</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</si>
  <si>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</si>
  <si>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</si>
  <si>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</si>
  <si>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</si>
  <si>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</si>
  <si>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</si>
  <si>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</si>
  <si>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</si>
  <si>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</si>
  <si>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</si>
  <si>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</si>
  <si>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</si>
  <si>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</si>
  <si>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</si>
  <si>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</si>
  <si>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</si>
  <si>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</si>
  <si>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</si>
  <si>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</si>
  <si>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</si>
  <si>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</si>
  <si>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</si>
  <si>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</si>
  <si>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</si>
  <si>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</si>
  <si>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</si>
  <si>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</si>
  <si>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</si>
  <si>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</si>
  <si>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</si>
  <si>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</si>
  <si>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</si>
  <si>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</si>
  <si>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</si>
  <si>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</si>
  <si>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</si>
  <si>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</si>
  <si>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</si>
  <si>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</si>
  <si>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</si>
  <si>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</si>
  <si>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SANTOSH FINE-FAB LTD</t>
  </si>
  <si>
    <t>SANTOSH INDUSTRIES LTD</t>
  </si>
  <si>
    <t>SANWARIA CONSUMER LTD</t>
  </si>
  <si>
    <t>SANWARIA</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</si>
  <si>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</si>
  <si>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</si>
  <si>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</si>
  <si>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</si>
  <si>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</si>
  <si>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</si>
  <si>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</si>
  <si>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</si>
  <si>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</si>
  <si>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</si>
  <si>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</si>
  <si>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</si>
  <si>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</si>
  <si>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</si>
  <si>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</si>
  <si>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</si>
  <si>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</si>
  <si>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</si>
  <si>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</si>
  <si>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</si>
  <si>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</si>
  <si>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</si>
  <si>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</si>
  <si>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</si>
  <si>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</si>
  <si>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</si>
  <si>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</si>
  <si>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</si>
  <si>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</si>
  <si>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</si>
  <si>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</si>
  <si>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</si>
  <si>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</si>
  <si>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</si>
  <si>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</si>
  <si>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</si>
  <si>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</si>
  <si>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</si>
  <si>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</si>
  <si>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</si>
  <si>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</si>
  <si>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</si>
  <si>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</si>
  <si>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</si>
  <si>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</si>
  <si>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</si>
  <si>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</si>
  <si>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</si>
  <si>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</si>
  <si>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SBEC SUGAR LTD</t>
  </si>
  <si>
    <t>SBI LIFE INSURANCE COMPANY LTD</t>
  </si>
  <si>
    <t>SBILIFE</t>
  </si>
  <si>
    <t>SBI MUTUAL FUND - SBI GOLD EXCHANGE TRADED SCHEME - GROWTH OPTION</t>
  </si>
  <si>
    <t>SBIGETS</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</si>
  <si>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</si>
  <si>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</si>
  <si>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</si>
  <si>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</si>
  <si>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</si>
  <si>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</si>
  <si>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</si>
  <si>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</si>
  <si>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</si>
  <si>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</si>
  <si>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</si>
  <si>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</si>
  <si>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</si>
  <si>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</si>
  <si>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</si>
  <si>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</si>
  <si>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</si>
  <si>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</si>
  <si>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</si>
  <si>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SEAMEC LTD</t>
  </si>
  <si>
    <t>SEAMECLTD</t>
  </si>
  <si>
    <t>SEASONS FURNISHINGS LTD</t>
  </si>
  <si>
    <t>SEASONS TEXTILES LTD</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</si>
  <si>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</si>
  <si>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</si>
  <si>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</si>
  <si>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</si>
  <si>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</si>
  <si>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</si>
  <si>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</si>
  <si>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</si>
  <si>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</si>
  <si>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</si>
  <si>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</si>
  <si>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</si>
  <si>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</si>
  <si>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</si>
  <si>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</si>
  <si>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</si>
  <si>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</si>
  <si>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</si>
  <si>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</si>
  <si>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</si>
  <si>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</si>
  <si>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</si>
  <si>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</si>
  <si>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</si>
  <si>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</si>
  <si>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SHABA CHEMICALS LTD</t>
  </si>
  <si>
    <t>SHAH ALLOYS LTD</t>
  </si>
  <si>
    <t>SHAHALLOYS</t>
  </si>
  <si>
    <t>SHAH CONSTRUCTION CO LTD</t>
  </si>
  <si>
    <t>SHAH FOODS LTD</t>
  </si>
  <si>
    <t>SHAHI SHIPPING LTD</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</si>
  <si>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</si>
  <si>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</si>
  <si>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</si>
  <si>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</si>
  <si>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</si>
  <si>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</si>
  <si>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</si>
  <si>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</si>
  <si>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</si>
  <si>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</si>
  <si>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</si>
  <si>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</si>
  <si>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</si>
  <si>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</si>
  <si>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</si>
  <si>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</si>
  <si>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</si>
  <si>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</si>
  <si>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</si>
  <si>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</si>
  <si>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</si>
  <si>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</si>
  <si>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</si>
  <si>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</si>
  <si>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</si>
  <si>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</si>
  <si>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</si>
  <si>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</si>
  <si>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</si>
  <si>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</si>
  <si>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</si>
  <si>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</si>
  <si>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</si>
  <si>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</si>
  <si>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</si>
  <si>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</si>
  <si>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</si>
  <si>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</si>
  <si>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</si>
  <si>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</si>
  <si>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</si>
  <si>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</si>
  <si>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</si>
  <si>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SHASHANK TRADERS LTD</t>
  </si>
  <si>
    <t>SHASHIJIT INFRAPROJECTS LTD</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</si>
  <si>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</si>
  <si>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</si>
  <si>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</si>
  <si>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</si>
  <si>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</si>
  <si>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</si>
  <si>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</si>
  <si>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</si>
  <si>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</si>
  <si>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</si>
  <si>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</si>
  <si>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</si>
  <si>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</si>
  <si>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</si>
  <si>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</si>
  <si>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</si>
  <si>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</si>
  <si>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</si>
  <si>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</si>
  <si>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</si>
  <si>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</si>
  <si>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</si>
  <si>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</si>
  <si>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</si>
  <si>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</si>
  <si>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</si>
  <si>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</si>
  <si>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</si>
  <si>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</si>
  <si>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</si>
  <si>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</si>
  <si>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</si>
  <si>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</si>
  <si>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</si>
  <si>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</si>
  <si>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</si>
  <si>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</si>
  <si>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</si>
  <si>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</si>
  <si>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</si>
  <si>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</si>
  <si>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</si>
  <si>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</si>
  <si>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</si>
  <si>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</si>
  <si>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</si>
  <si>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</si>
  <si>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</si>
  <si>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</si>
  <si>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</si>
  <si>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</si>
  <si>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</si>
  <si>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</si>
  <si>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</si>
  <si>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</si>
  <si>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</si>
  <si>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</si>
  <si>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</si>
  <si>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</si>
  <si>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</si>
  <si>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</si>
  <si>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</si>
  <si>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</si>
  <si>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</si>
  <si>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</si>
  <si>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</si>
  <si>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</si>
  <si>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</si>
  <si>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</si>
  <si>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</si>
  <si>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</si>
  <si>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</si>
  <si>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</si>
  <si>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</si>
  <si>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</si>
  <si>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</si>
  <si>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</si>
  <si>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</si>
  <si>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</si>
  <si>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</si>
  <si>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</si>
  <si>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</si>
  <si>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</si>
  <si>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</si>
  <si>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</si>
  <si>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</si>
  <si>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</si>
  <si>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</si>
  <si>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</si>
  <si>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</si>
  <si>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</si>
  <si>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</si>
  <si>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</si>
  <si>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</si>
  <si>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</si>
  <si>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</si>
  <si>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</si>
  <si>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</si>
  <si>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</si>
  <si>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</si>
  <si>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</si>
  <si>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</si>
  <si>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</si>
  <si>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</si>
  <si>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</si>
  <si>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</si>
  <si>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</si>
  <si>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</si>
  <si>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</si>
  <si>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JAGDAMBA POLYMERS LTD</t>
  </si>
  <si>
    <t>SHRI KALYAN HOLDINGS LTD</t>
  </si>
  <si>
    <t>SHRI KESHAV CEMENTS AND INFRA LTD</t>
  </si>
  <si>
    <t>SHRI KRISHNA DEVCON LTD</t>
  </si>
  <si>
    <t>SHRI NIWAS LEASING AND FINANCE LTD</t>
  </si>
  <si>
    <t>SHRI RAM SWITCHGEARS LTD</t>
  </si>
  <si>
    <t>SRIRAM</t>
  </si>
  <si>
    <t>SHRICON INDUSTRIES LTD</t>
  </si>
  <si>
    <t>SHRIRAM ASSET MANAGEMENT CO LTD</t>
  </si>
  <si>
    <t>SHRIRAM CITY UNION FINANCE LTD</t>
  </si>
  <si>
    <t>SHRIRAMCIT</t>
  </si>
  <si>
    <t>SHRIRAM EPC LTD</t>
  </si>
  <si>
    <t>SHRIRAMEPC</t>
  </si>
  <si>
    <t>SHRIRAM PISTONS &amp; RINGS LTD</t>
  </si>
  <si>
    <t>SHRIPISTON</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</si>
  <si>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</si>
  <si>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</si>
  <si>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</si>
  <si>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</si>
  <si>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</si>
  <si>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</si>
  <si>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</si>
  <si>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</si>
  <si>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</si>
  <si>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</si>
  <si>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</si>
  <si>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</si>
  <si>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</si>
  <si>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</si>
  <si>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</si>
  <si>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</si>
  <si>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</si>
  <si>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</si>
  <si>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</si>
  <si>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</si>
  <si>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</si>
  <si>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</si>
  <si>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</si>
  <si>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SIDDHARTH EDUCATION SERVICES LTD</t>
  </si>
  <si>
    <t>SIDH AUTOMOBILES LTD</t>
  </si>
  <si>
    <t>SIEL FINANCIAL SERVICES LTD</t>
  </si>
  <si>
    <t>SIEMENS LTD</t>
  </si>
  <si>
    <t>SIEMENS</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</si>
  <si>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</si>
  <si>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</si>
  <si>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</si>
  <si>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</si>
  <si>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</si>
  <si>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</si>
  <si>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</si>
  <si>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</si>
  <si>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</si>
  <si>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</si>
  <si>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</si>
  <si>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</si>
  <si>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</si>
  <si>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</si>
  <si>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</si>
  <si>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TOUCH TECHNOLOGIES LTD</t>
  </si>
  <si>
    <t>SILVERTUC</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</si>
  <si>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</si>
  <si>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</si>
  <si>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</si>
  <si>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</si>
  <si>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</si>
  <si>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</si>
  <si>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</si>
  <si>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</si>
  <si>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</si>
  <si>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</si>
  <si>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</si>
  <si>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</si>
  <si>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</si>
  <si>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</si>
  <si>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</si>
  <si>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</si>
  <si>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</si>
  <si>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</si>
  <si>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</si>
  <si>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</si>
  <si>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</si>
  <si>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</si>
  <si>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</si>
  <si>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</si>
  <si>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</si>
  <si>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</si>
  <si>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</si>
  <si>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</si>
  <si>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</si>
  <si>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</si>
  <si>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</si>
  <si>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</si>
  <si>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</si>
  <si>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</si>
  <si>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</si>
  <si>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</si>
  <si>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</si>
  <si>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</si>
  <si>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</si>
  <si>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</si>
  <si>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</si>
  <si>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</si>
  <si>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</si>
  <si>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</si>
  <si>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</si>
  <si>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</si>
  <si>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</si>
  <si>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</si>
  <si>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</si>
  <si>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</si>
  <si>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</si>
  <si>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</si>
  <si>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</si>
  <si>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</si>
  <si>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</si>
  <si>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</si>
  <si>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</si>
  <si>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</si>
  <si>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</si>
  <si>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</si>
  <si>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</si>
  <si>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SMART FINSEC LTD</t>
  </si>
  <si>
    <t>SMARTLINK HOLDINGS LTD</t>
  </si>
  <si>
    <t>SMARTLINK</t>
  </si>
  <si>
    <t>SMIFS CAPITAL MARKETS LTD</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</si>
  <si>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</si>
  <si>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</si>
  <si>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</si>
  <si>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</si>
  <si>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</si>
  <si>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</si>
  <si>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</si>
  <si>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</si>
  <si>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</si>
  <si>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</si>
  <si>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</si>
  <si>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</si>
  <si>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</si>
  <si>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</si>
  <si>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</si>
  <si>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</si>
  <si>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</si>
  <si>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</si>
  <si>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</si>
  <si>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</si>
  <si>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</si>
  <si>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</si>
  <si>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</si>
  <si>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</si>
  <si>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</si>
  <si>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</si>
  <si>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</si>
  <si>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</si>
  <si>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</si>
  <si>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</si>
  <si>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</si>
  <si>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</si>
  <si>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</si>
  <si>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</si>
  <si>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</si>
  <si>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</si>
  <si>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</si>
  <si>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</si>
  <si>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</si>
  <si>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</si>
  <si>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</si>
  <si>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SOMI CONVEYOR BELTINGS LTD</t>
  </si>
  <si>
    <t>SOMICONVEY</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</si>
  <si>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</si>
  <si>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</si>
  <si>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</si>
  <si>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</si>
  <si>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</si>
  <si>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</si>
  <si>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</si>
  <si>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</si>
  <si>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</si>
  <si>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</si>
  <si>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</si>
  <si>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</si>
  <si>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</si>
  <si>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</si>
  <si>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</si>
  <si>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</si>
  <si>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</si>
  <si>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</si>
  <si>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</si>
  <si>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</si>
  <si>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</si>
  <si>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</si>
  <si>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</si>
  <si>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</si>
  <si>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</si>
  <si>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</si>
  <si>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</si>
  <si>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</si>
  <si>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</si>
  <si>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</si>
  <si>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</si>
  <si>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</si>
  <si>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</si>
  <si>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</si>
  <si>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</si>
  <si>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</si>
  <si>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</si>
  <si>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</si>
  <si>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</si>
  <si>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</si>
  <si>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</si>
  <si>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</si>
  <si>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</si>
  <si>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</si>
  <si>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</si>
  <si>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</si>
  <si>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</si>
  <si>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</si>
  <si>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</si>
  <si>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</si>
  <si>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</si>
  <si>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</si>
  <si>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</si>
  <si>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</si>
  <si>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</si>
  <si>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</si>
  <si>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</si>
  <si>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</si>
  <si>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</si>
  <si>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</si>
  <si>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</si>
  <si>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</si>
  <si>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</si>
  <si>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</si>
  <si>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</si>
  <si>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</si>
  <si>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</si>
  <si>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</si>
  <si>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</si>
  <si>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</si>
  <si>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</si>
  <si>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</si>
  <si>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</si>
  <si>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</si>
  <si>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</si>
  <si>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</si>
  <si>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</si>
  <si>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</si>
  <si>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</si>
  <si>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</si>
  <si>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</si>
  <si>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</si>
  <si>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</si>
  <si>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</si>
  <si>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</si>
  <si>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</si>
  <si>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</si>
  <si>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</si>
  <si>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</si>
  <si>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</si>
  <si>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</si>
  <si>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</si>
  <si>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</si>
  <si>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</si>
  <si>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</si>
  <si>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</si>
  <si>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</si>
  <si>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</si>
  <si>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</si>
  <si>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</si>
  <si>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</si>
  <si>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</si>
  <si>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</si>
  <si>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</si>
  <si>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</si>
  <si>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</si>
  <si>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</si>
  <si>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</si>
  <si>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</si>
  <si>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</si>
  <si>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</si>
  <si>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</si>
  <si>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</si>
  <si>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</si>
  <si>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</si>
  <si>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</si>
  <si>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</si>
  <si>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</si>
  <si>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</si>
  <si>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</si>
  <si>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</si>
  <si>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</si>
  <si>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</si>
  <si>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</si>
  <si>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</si>
  <si>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</si>
  <si>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</si>
  <si>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</si>
  <si>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</si>
  <si>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</si>
  <si>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</si>
  <si>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</si>
  <si>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</si>
  <si>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</si>
  <si>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</si>
  <si>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</si>
  <si>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</si>
  <si>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</si>
  <si>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</si>
  <si>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</si>
  <si>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</si>
  <si>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</si>
  <si>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</si>
  <si>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</si>
  <si>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</si>
  <si>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</si>
  <si>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</si>
  <si>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</si>
  <si>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</si>
  <si>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</si>
  <si>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</si>
  <si>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</si>
  <si>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</si>
  <si>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</si>
  <si>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</si>
  <si>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</si>
  <si>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</si>
  <si>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</si>
  <si>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</si>
  <si>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</si>
  <si>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</si>
  <si>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</si>
  <si>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</si>
  <si>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</si>
  <si>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</si>
  <si>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</si>
  <si>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</si>
  <si>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</si>
  <si>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</si>
  <si>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</si>
  <si>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</si>
  <si>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</si>
  <si>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</si>
  <si>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</si>
  <si>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</si>
  <si>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</si>
  <si>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</si>
  <si>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</si>
  <si>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</si>
  <si>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</si>
  <si>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</si>
  <si>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</si>
  <si>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</si>
  <si>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</si>
  <si>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</si>
  <si>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</si>
  <si>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</si>
  <si>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</si>
  <si>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</si>
  <si>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</si>
  <si>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</si>
  <si>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</si>
  <si>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</si>
  <si>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</si>
  <si>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</si>
  <si>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</si>
  <si>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</si>
  <si>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</si>
  <si>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</si>
  <si>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</si>
  <si>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</si>
  <si>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</si>
  <si>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</si>
  <si>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</si>
  <si>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</si>
  <si>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</si>
  <si>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</si>
  <si>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</si>
  <si>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</si>
  <si>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</si>
  <si>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</si>
  <si>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</si>
  <si>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</si>
  <si>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</si>
  <si>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</si>
  <si>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</si>
  <si>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</si>
  <si>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</si>
  <si>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</si>
  <si>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</si>
  <si>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</si>
  <si>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</si>
  <si>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</si>
  <si>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</si>
  <si>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</si>
  <si>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</si>
  <si>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</si>
  <si>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</si>
  <si>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</si>
  <si>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</si>
  <si>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</si>
  <si>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</si>
  <si>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</si>
  <si>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</si>
  <si>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</si>
  <si>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</si>
  <si>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</si>
  <si>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</si>
  <si>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</si>
  <si>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</si>
  <si>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</si>
  <si>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</si>
  <si>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</si>
  <si>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</si>
  <si>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</si>
  <si>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</si>
  <si>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</si>
  <si>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</si>
  <si>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</si>
  <si>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</si>
  <si>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</si>
  <si>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</si>
  <si>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</si>
  <si>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</si>
  <si>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</si>
  <si>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</si>
  <si>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</si>
  <si>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</si>
  <si>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</si>
  <si>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</si>
  <si>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</si>
  <si>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</si>
  <si>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</si>
  <si>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</si>
  <si>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</si>
  <si>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</si>
  <si>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</si>
  <si>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</si>
  <si>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</si>
  <si>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</si>
  <si>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</si>
  <si>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</si>
  <si>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</si>
  <si>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</si>
  <si>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</si>
  <si>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</si>
  <si>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</si>
  <si>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</si>
  <si>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</si>
  <si>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</si>
  <si>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</si>
  <si>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</si>
  <si>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</si>
  <si>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</si>
  <si>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</si>
  <si>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</si>
  <si>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</si>
  <si>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</si>
  <si>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SURAJ LTD</t>
  </si>
  <si>
    <t>SURAJ PRODUCTS LTD</t>
  </si>
  <si>
    <t>SURANA SOLAR LTD</t>
  </si>
  <si>
    <t>SURANASOL</t>
  </si>
  <si>
    <t>SURANA TELECOM AND POWER LTD</t>
  </si>
  <si>
    <t>SURANAT&amp;P</t>
  </si>
  <si>
    <t>SURAT TEXTILE MILLS LTD</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</si>
  <si>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</si>
  <si>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</si>
  <si>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</si>
  <si>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</si>
  <si>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</si>
  <si>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</si>
  <si>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</si>
  <si>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</si>
  <si>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</si>
  <si>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</si>
  <si>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</si>
  <si>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</si>
  <si>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</si>
  <si>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</si>
  <si>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</si>
  <si>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SUTLEJ TEXTILES AND INDUSTRIES LTD</t>
  </si>
  <si>
    <t>SUTLEJTEX</t>
  </si>
  <si>
    <t>SUUMAYA LIFESTYLE LTD</t>
  </si>
  <si>
    <t>SUULD</t>
  </si>
  <si>
    <t>SUVEN LIFE SCIENCES LTD</t>
  </si>
  <si>
    <t>SUVEN</t>
  </si>
  <si>
    <t>SUVIDHA INFRAESTATE CORPORATION LTD</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</si>
  <si>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</si>
  <si>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</si>
  <si>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</si>
  <si>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</si>
  <si>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</si>
  <si>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</si>
  <si>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</si>
  <si>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</si>
  <si>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</si>
  <si>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</si>
  <si>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</si>
  <si>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</si>
  <si>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</si>
  <si>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</si>
  <si>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</si>
  <si>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</si>
  <si>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</si>
  <si>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</si>
  <si>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</si>
  <si>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</si>
  <si>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</si>
  <si>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</si>
  <si>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</si>
  <si>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</si>
  <si>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</si>
  <si>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</si>
  <si>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</si>
  <si>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</si>
  <si>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</si>
  <si>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</si>
  <si>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</si>
  <si>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</si>
  <si>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</si>
  <si>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</si>
  <si>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</si>
  <si>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</si>
  <si>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</si>
  <si>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</si>
  <si>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</si>
  <si>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</si>
  <si>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</si>
  <si>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</si>
  <si>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</si>
  <si>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</si>
  <si>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</si>
  <si>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</si>
  <si>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</si>
  <si>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</si>
  <si>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</si>
  <si>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</si>
  <si>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</si>
  <si>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</si>
  <si>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</si>
  <si>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</si>
  <si>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</si>
  <si>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</si>
  <si>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</si>
  <si>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</si>
  <si>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</si>
  <si>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</si>
  <si>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</si>
  <si>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</si>
  <si>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</si>
  <si>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</si>
  <si>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</si>
  <si>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</si>
  <si>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</si>
  <si>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</si>
  <si>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</si>
  <si>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</si>
  <si>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</si>
  <si>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</si>
  <si>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</si>
  <si>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</si>
  <si>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</si>
  <si>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</si>
  <si>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</si>
  <si>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</si>
  <si>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</si>
  <si>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</si>
  <si>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</si>
  <si>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</si>
  <si>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</si>
  <si>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</si>
  <si>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</si>
  <si>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</si>
  <si>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</si>
  <si>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</si>
  <si>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</si>
  <si>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</si>
  <si>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</si>
  <si>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</si>
  <si>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</si>
  <si>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</si>
  <si>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</si>
  <si>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</si>
  <si>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</si>
  <si>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</si>
  <si>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</si>
  <si>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</si>
  <si>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</si>
  <si>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</si>
  <si>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TARINI INTERNATIONAL LTD</t>
  </si>
  <si>
    <t>TARMAT LTD</t>
  </si>
  <si>
    <t>TARMAT</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</si>
  <si>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</si>
  <si>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</si>
  <si>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</si>
  <si>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</si>
  <si>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</si>
  <si>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</si>
  <si>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</si>
  <si>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</si>
  <si>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</si>
  <si>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</si>
  <si>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</si>
  <si>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</si>
  <si>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</si>
  <si>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TATA ELXSI LTD</t>
  </si>
  <si>
    <t>TATAELXSI</t>
  </si>
  <si>
    <t>TATA GLOBAL BEVERAGES LTD</t>
  </si>
  <si>
    <t>TATAGLOBAL</t>
  </si>
  <si>
    <t>TATA INVESTMENT CORPORATION LTD</t>
  </si>
  <si>
    <t>TATAINVEST</t>
  </si>
  <si>
    <t>TATA METALIKS LTD</t>
  </si>
  <si>
    <t>TATAMETALI</t>
  </si>
  <si>
    <t>TATA MOTORS LTD</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</si>
  <si>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</si>
  <si>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</si>
  <si>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</si>
  <si>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</si>
  <si>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</si>
  <si>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</si>
  <si>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</si>
  <si>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</si>
  <si>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</si>
  <si>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</si>
  <si>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</si>
  <si>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</si>
  <si>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TATIA GLOBAL VENNTURE LTD</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</si>
  <si>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</si>
  <si>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</si>
  <si>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</si>
  <si>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</si>
  <si>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</si>
  <si>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</si>
  <si>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</si>
  <si>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</si>
  <si>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</si>
  <si>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</si>
  <si>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</si>
  <si>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</si>
  <si>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</si>
  <si>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</si>
  <si>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</si>
  <si>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</si>
  <si>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</si>
  <si>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</si>
  <si>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</si>
  <si>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</si>
  <si>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</si>
  <si>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</si>
  <si>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</si>
  <si>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</si>
  <si>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</si>
  <si>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</si>
  <si>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</si>
  <si>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</si>
  <si>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</si>
  <si>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</si>
  <si>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</si>
  <si>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</si>
  <si>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</si>
  <si>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</si>
  <si>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TEJAS NETWORKS LTD</t>
  </si>
  <si>
    <t>TEJASNET</t>
  </si>
  <si>
    <t>TEJNAKSH HEALTHCARE LTD</t>
  </si>
  <si>
    <t>TELECANOR GLOBAL LTD</t>
  </si>
  <si>
    <t>TERA SOFTWARE LTD</t>
  </si>
  <si>
    <t>TERASOFT</t>
  </si>
  <si>
    <t>TERAI TEA CO LTD</t>
  </si>
  <si>
    <t>TERRAFORM MAGNUM LTD</t>
  </si>
  <si>
    <t>TERRAFORM REALSTATE LTD</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</si>
  <si>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</si>
  <si>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</si>
  <si>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</si>
  <si>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</si>
  <si>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</si>
  <si>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</si>
  <si>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</si>
  <si>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</si>
  <si>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</si>
  <si>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</si>
  <si>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</si>
  <si>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</si>
  <si>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</si>
  <si>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</si>
  <si>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</si>
  <si>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</si>
  <si>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</si>
  <si>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</si>
  <si>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</si>
  <si>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</si>
  <si>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</si>
  <si>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</si>
  <si>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</si>
  <si>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</si>
  <si>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</si>
  <si>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</si>
  <si>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</si>
  <si>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</si>
  <si>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</si>
  <si>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</si>
  <si>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</si>
  <si>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</si>
  <si>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</si>
  <si>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</si>
  <si>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</si>
  <si>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</si>
  <si>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</si>
  <si>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</si>
  <si>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</si>
  <si>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</si>
  <si>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</si>
  <si>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</si>
  <si>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</si>
  <si>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</si>
  <si>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</si>
  <si>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</si>
  <si>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</si>
  <si>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</si>
  <si>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</si>
  <si>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</si>
  <si>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</si>
  <si>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</si>
  <si>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</si>
  <si>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</si>
  <si>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</si>
  <si>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</si>
  <si>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</si>
  <si>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</si>
  <si>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</si>
  <si>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</si>
  <si>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</si>
  <si>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</si>
  <si>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</si>
  <si>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</si>
  <si>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</si>
  <si>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</si>
  <si>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</si>
  <si>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</si>
  <si>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</si>
  <si>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</si>
  <si>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</si>
  <si>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</si>
  <si>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</si>
  <si>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</si>
  <si>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</si>
  <si>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</si>
  <si>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</si>
  <si>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</si>
  <si>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</si>
  <si>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</si>
  <si>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</si>
  <si>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</si>
  <si>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</si>
  <si>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</si>
  <si>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</si>
  <si>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</si>
  <si>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</si>
  <si>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</si>
  <si>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</si>
  <si>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</si>
  <si>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</si>
  <si>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</si>
  <si>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</si>
  <si>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</si>
  <si>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</si>
  <si>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</si>
  <si>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</si>
  <si>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</si>
  <si>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</si>
  <si>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</si>
  <si>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</si>
  <si>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</si>
  <si>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</si>
  <si>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</si>
  <si>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</si>
  <si>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</si>
  <si>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</si>
  <si>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</si>
  <si>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</si>
  <si>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</si>
  <si>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</si>
  <si>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</si>
  <si>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</si>
  <si>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</si>
  <si>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</si>
  <si>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</si>
  <si>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</si>
  <si>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</si>
  <si>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</si>
  <si>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</si>
  <si>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</si>
  <si>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</si>
  <si>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</si>
  <si>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</si>
  <si>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</si>
  <si>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</si>
  <si>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</si>
  <si>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</si>
  <si>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</si>
  <si>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</si>
  <si>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</si>
  <si>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</si>
  <si>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</si>
  <si>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</si>
  <si>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</si>
  <si>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</si>
  <si>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</si>
  <si>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</si>
  <si>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</si>
  <si>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</si>
  <si>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</si>
  <si>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</si>
  <si>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</si>
  <si>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</si>
  <si>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</si>
  <si>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</si>
  <si>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</si>
  <si>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</si>
  <si>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</si>
  <si>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</si>
  <si>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</si>
  <si>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</si>
  <si>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</si>
  <si>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</si>
  <si>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</si>
  <si>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</si>
  <si>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</si>
  <si>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</si>
  <si>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</si>
  <si>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</si>
  <si>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</si>
  <si>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</si>
  <si>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</si>
  <si>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</si>
  <si>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</si>
  <si>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</si>
  <si>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</si>
  <si>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</si>
  <si>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</si>
  <si>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</si>
  <si>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</si>
  <si>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</si>
  <si>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</si>
  <si>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</si>
  <si>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</si>
  <si>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</si>
  <si>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</si>
  <si>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</si>
  <si>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</si>
  <si>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</si>
  <si>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TRANSPEK INDUSTRY LTD</t>
  </si>
  <si>
    <t>TRANSPORT CORPORATION OF (INDIA) LTD</t>
  </si>
  <si>
    <t>TCI</t>
  </si>
  <si>
    <t>TRANSPORT CORPORATION OF INDIA LTD</t>
  </si>
  <si>
    <t>TRANSWARRANTY FINANCE LTD</t>
  </si>
  <si>
    <t>TFL</t>
  </si>
  <si>
    <t>TRANSWIND INFRASTRUCTURES LTD</t>
  </si>
  <si>
    <t>TRANSWIND</t>
  </si>
  <si>
    <t>TREE HOUSE EDUCATION &amp; ACCESSORIES LTD</t>
  </si>
  <si>
    <t>TREEHOUSE</t>
  </si>
  <si>
    <t>Trejhara Solutions Ltd</t>
  </si>
  <si>
    <t>TREJHARA</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</si>
  <si>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</si>
  <si>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</si>
  <si>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</si>
  <si>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</si>
  <si>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</si>
  <si>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</si>
  <si>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</si>
  <si>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</si>
  <si>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</si>
  <si>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</si>
  <si>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</si>
  <si>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</si>
  <si>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</si>
  <si>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</si>
  <si>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</si>
  <si>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</si>
  <si>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</si>
  <si>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</si>
  <si>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</si>
  <si>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</si>
  <si>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</si>
  <si>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</si>
  <si>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</si>
  <si>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</si>
  <si>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</si>
  <si>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</si>
  <si>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</si>
  <si>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</si>
  <si>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</si>
  <si>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</si>
  <si>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</si>
  <si>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</si>
  <si>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</si>
  <si>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</si>
  <si>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</si>
  <si>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</si>
  <si>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</si>
  <si>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</si>
  <si>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</si>
  <si>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</si>
  <si>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</si>
  <si>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</si>
  <si>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</si>
  <si>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</si>
  <si>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</si>
  <si>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</si>
  <si>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</si>
  <si>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</si>
  <si>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</si>
  <si>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</si>
  <si>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</si>
  <si>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</si>
  <si>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</si>
  <si>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</si>
  <si>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</si>
  <si>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</si>
  <si>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</si>
  <si>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</si>
  <si>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</si>
  <si>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</si>
  <si>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</si>
  <si>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</si>
  <si>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</si>
  <si>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</si>
  <si>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</si>
  <si>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</si>
  <si>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</si>
  <si>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</si>
  <si>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</si>
  <si>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</si>
  <si>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</si>
  <si>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</si>
  <si>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</si>
  <si>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</si>
  <si>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</si>
  <si>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</si>
  <si>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</si>
  <si>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</si>
  <si>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</si>
  <si>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</si>
  <si>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</si>
  <si>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</si>
  <si>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</si>
  <si>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</si>
  <si>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</si>
  <si>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</si>
  <si>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</si>
  <si>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</si>
  <si>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ULTRA WIRING CONNECTIVITY SYSTEM LTD</t>
  </si>
  <si>
    <t>UWCSL</t>
  </si>
  <si>
    <t>ULTRACAB (INDIA) LTD</t>
  </si>
  <si>
    <t>ULTRACAB INDIA LTD</t>
  </si>
  <si>
    <t>ULTRAMARINE &amp; PIGMENTS LTD</t>
  </si>
  <si>
    <t>ULTRATECH CEMENT LTD</t>
  </si>
  <si>
    <t>ULTRACEMCO</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</si>
  <si>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</si>
  <si>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</si>
  <si>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</si>
  <si>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</si>
  <si>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</si>
  <si>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</si>
  <si>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</si>
  <si>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</si>
  <si>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</si>
  <si>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</si>
  <si>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</si>
  <si>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</si>
  <si>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</si>
  <si>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</si>
  <si>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</si>
  <si>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</si>
  <si>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</si>
  <si>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</si>
  <si>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</si>
  <si>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</si>
  <si>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</si>
  <si>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</si>
  <si>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</si>
  <si>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</si>
  <si>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</si>
  <si>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</si>
  <si>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</si>
  <si>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</si>
  <si>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</si>
  <si>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</si>
  <si>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</si>
  <si>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</si>
  <si>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</si>
  <si>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</si>
  <si>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</si>
  <si>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</si>
  <si>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</si>
  <si>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</si>
  <si>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</si>
  <si>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</si>
  <si>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</si>
  <si>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</si>
  <si>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</si>
  <si>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</si>
  <si>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</si>
  <si>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</si>
  <si>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</si>
  <si>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</si>
  <si>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</si>
  <si>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</si>
  <si>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</si>
  <si>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</si>
  <si>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</si>
  <si>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</si>
  <si>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</si>
  <si>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</si>
  <si>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</si>
  <si>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</si>
  <si>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</si>
  <si>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</si>
  <si>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</si>
  <si>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</si>
  <si>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</si>
  <si>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</si>
  <si>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</si>
  <si>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</si>
  <si>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</si>
  <si>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</si>
  <si>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</si>
  <si>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</si>
  <si>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</si>
  <si>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</si>
  <si>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</si>
  <si>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</si>
  <si>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</si>
  <si>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</si>
  <si>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</si>
  <si>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</si>
  <si>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</si>
  <si>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MUTUAL FUND - UTI GOLD EXCHANGE TRADED FUND</t>
  </si>
  <si>
    <t>GOLDSHARE</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</si>
  <si>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</si>
  <si>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</si>
  <si>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</si>
  <si>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</si>
  <si>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</si>
  <si>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</si>
  <si>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</si>
  <si>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</si>
  <si>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</si>
  <si>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</si>
  <si>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</si>
  <si>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</si>
  <si>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</si>
  <si>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</si>
  <si>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</si>
  <si>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</si>
  <si>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</si>
  <si>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</si>
  <si>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</si>
  <si>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</si>
  <si>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</si>
  <si>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</si>
  <si>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</si>
  <si>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</si>
  <si>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</si>
  <si>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</si>
  <si>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</si>
  <si>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</si>
  <si>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</si>
  <si>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</si>
  <si>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</si>
  <si>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</si>
  <si>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</si>
  <si>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</si>
  <si>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</si>
  <si>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</si>
  <si>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</si>
  <si>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</si>
  <si>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</si>
  <si>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</si>
  <si>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</si>
  <si>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</si>
  <si>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</si>
  <si>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</si>
  <si>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</si>
  <si>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</si>
  <si>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</si>
  <si>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</si>
  <si>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</si>
  <si>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</si>
  <si>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</si>
  <si>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</si>
  <si>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</si>
  <si>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</si>
  <si>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</si>
  <si>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</si>
  <si>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</si>
  <si>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</si>
  <si>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</si>
  <si>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</si>
  <si>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</si>
  <si>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</si>
  <si>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</si>
  <si>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</si>
  <si>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</si>
  <si>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</si>
  <si>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</si>
  <si>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</si>
  <si>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</si>
  <si>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</si>
  <si>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</si>
  <si>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</si>
  <si>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</si>
  <si>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</si>
  <si>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</si>
  <si>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VEDANTA LTD</t>
  </si>
  <si>
    <t>VEDL</t>
  </si>
  <si>
    <t>VEDAVAAG SYSTEMS LTD</t>
  </si>
  <si>
    <t>VEEJAY LAKSHMI ENGINEERING WORKS LTD</t>
  </si>
  <si>
    <t>VEER ENERGY &amp; INFRASTRUCTURE LTD</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</si>
  <si>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</si>
  <si>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</si>
  <si>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</si>
  <si>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</si>
  <si>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</si>
  <si>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</si>
  <si>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</si>
  <si>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</si>
  <si>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</si>
  <si>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</si>
  <si>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</si>
  <si>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</si>
  <si>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</si>
  <si>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REMEDIES LTD</t>
  </si>
  <si>
    <t>VENUSREM</t>
  </si>
  <si>
    <t>VERA SYNTHETIC LTD</t>
  </si>
  <si>
    <t>VERA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</si>
  <si>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</si>
  <si>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</si>
  <si>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</si>
  <si>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</si>
  <si>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</si>
  <si>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</si>
  <si>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</si>
  <si>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</si>
  <si>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</si>
  <si>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</si>
  <si>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</si>
  <si>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</si>
  <si>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</si>
  <si>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</si>
  <si>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</si>
  <si>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</si>
  <si>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</si>
  <si>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</si>
  <si>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</si>
  <si>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</si>
  <si>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</si>
  <si>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</si>
  <si>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</si>
  <si>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</si>
  <si>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</si>
  <si>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</si>
  <si>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</si>
  <si>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</si>
  <si>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</si>
  <si>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</si>
  <si>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</si>
  <si>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</si>
  <si>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</si>
  <si>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</si>
  <si>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</si>
  <si>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</si>
  <si>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</si>
  <si>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</si>
  <si>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</si>
  <si>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</si>
  <si>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</si>
  <si>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</si>
  <si>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</si>
  <si>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</si>
  <si>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</si>
  <si>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</si>
  <si>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</si>
  <si>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</si>
  <si>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</si>
  <si>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</si>
  <si>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</si>
  <si>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</si>
  <si>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</si>
  <si>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</si>
  <si>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VINNY OVERSEAS LTD</t>
  </si>
  <si>
    <t>VINNY</t>
  </si>
  <si>
    <t>VINTAGE SECURITIES LTD</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</si>
  <si>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</si>
  <si>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</si>
  <si>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</si>
  <si>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</si>
  <si>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</si>
  <si>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</si>
  <si>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</si>
  <si>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</si>
  <si>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</si>
  <si>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</si>
  <si>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</si>
  <si>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</si>
  <si>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</si>
  <si>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</si>
  <si>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</si>
  <si>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</si>
  <si>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</si>
  <si>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</si>
  <si>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</si>
  <si>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</si>
  <si>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</si>
  <si>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</si>
  <si>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</si>
  <si>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</si>
  <si>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</si>
  <si>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</si>
  <si>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</si>
  <si>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</si>
  <si>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</si>
  <si>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</si>
  <si>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</si>
  <si>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</si>
  <si>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</si>
  <si>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</si>
  <si>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</si>
  <si>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</si>
  <si>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</si>
  <si>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</si>
  <si>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</si>
  <si>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</si>
  <si>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</si>
  <si>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</si>
  <si>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</si>
  <si>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</si>
  <si>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</si>
  <si>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</si>
  <si>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</si>
  <si>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</si>
  <si>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</si>
  <si>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</si>
  <si>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</si>
  <si>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</si>
  <si>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</si>
  <si>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</si>
  <si>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</si>
  <si>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</si>
  <si>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</si>
  <si>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</si>
  <si>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</si>
  <si>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</si>
  <si>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</si>
  <si>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</si>
  <si>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</si>
  <si>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</si>
  <si>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</si>
  <si>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</si>
  <si>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</si>
  <si>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</si>
  <si>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</si>
  <si>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</si>
  <si>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</si>
  <si>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</si>
  <si>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</si>
  <si>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</si>
  <si>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</si>
  <si>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</si>
  <si>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</si>
  <si>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</si>
  <si>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</si>
  <si>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</si>
  <si>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</si>
  <si>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</si>
  <si>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</si>
  <si>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</si>
  <si>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</si>
  <si>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</si>
  <si>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</si>
  <si>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</si>
  <si>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</si>
  <si>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</si>
  <si>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</si>
  <si>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</si>
  <si>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</si>
  <si>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</si>
  <si>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</si>
  <si>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</si>
  <si>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</si>
  <si>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</si>
  <si>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</si>
  <si>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</si>
  <si>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</si>
  <si>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</si>
  <si>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</si>
  <si>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</si>
  <si>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</si>
  <si>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</si>
  <si>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</si>
  <si>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</si>
  <si>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</si>
  <si>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</si>
  <si>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</si>
  <si>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</si>
  <si>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</si>
  <si>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</si>
  <si>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</si>
  <si>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</si>
  <si>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</si>
  <si>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</si>
  <si>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</si>
  <si>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</si>
  <si>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</si>
  <si>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</si>
  <si>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</si>
  <si>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</si>
  <si>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</si>
  <si>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</si>
  <si>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</si>
  <si>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</si>
  <si>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</si>
  <si>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</si>
  <si>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</si>
  <si>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</si>
  <si>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</si>
  <si>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</si>
  <si>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</si>
  <si>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</si>
  <si>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</si>
  <si>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</si>
  <si>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</si>
  <si>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</si>
  <si>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</si>
  <si>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</si>
  <si>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</si>
  <si>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</si>
  <si>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</si>
  <si>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</si>
  <si>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</si>
  <si>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</si>
  <si>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</si>
  <si>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</si>
  <si>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</si>
  <si>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</si>
  <si>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</si>
  <si>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WIRES &amp; FABRIKS SA LTD</t>
  </si>
  <si>
    <t>WISEC GLOBAL LTD</t>
  </si>
  <si>
    <t>WOCKHARDT LTD</t>
  </si>
  <si>
    <t>WOCKPHARMA</t>
  </si>
  <si>
    <t>WOMEN NETWORKS LTD</t>
  </si>
  <si>
    <t>WOMENS NEXT LOUNGERIES LTD</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</si>
  <si>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</si>
  <si>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</si>
  <si>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</si>
  <si>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</si>
  <si>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</si>
  <si>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</si>
  <si>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</si>
  <si>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</si>
  <si>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</si>
  <si>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</si>
  <si>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</si>
  <si>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</si>
  <si>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</si>
  <si>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</si>
  <si>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</si>
  <si>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</si>
  <si>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</si>
  <si>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</si>
  <si>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YAMINI INVESTMENTS COMPANY LTD</t>
  </si>
  <si>
    <t>YARN SYNDICATE LTD</t>
  </si>
  <si>
    <t>YASH CHEMEX LTD</t>
  </si>
  <si>
    <t>YASH MANAGEMENT &amp; SATELLITE LTD</t>
  </si>
  <si>
    <t>YASH PAPERS LTD</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</si>
  <si>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</si>
  <si>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</si>
  <si>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</si>
  <si>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</si>
  <si>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</si>
  <si>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</si>
  <si>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</si>
  <si>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</si>
  <si>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</si>
  <si>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</si>
  <si>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</si>
  <si>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</si>
  <si>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</si>
  <si>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</si>
  <si>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</si>
  <si>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</si>
  <si>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</si>
  <si>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</si>
  <si>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</si>
  <si>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</si>
  <si>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</si>
  <si>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</si>
  <si>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</si>
  <si>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</si>
  <si>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</si>
  <si>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</si>
  <si>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</si>
  <si>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</si>
  <si>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</si>
  <si>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</si>
  <si>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</si>
  <si>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</si>
  <si>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</si>
  <si>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</si>
  <si>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</si>
  <si>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</si>
  <si>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</si>
  <si>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</si>
  <si>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</si>
  <si>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</si>
  <si>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</si>
  <si>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</si>
  <si>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</si>
  <si>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</si>
  <si>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JRD- MKJ LTD</t>
  </si>
  <si>
    <t>ZODJRDMKJ</t>
  </si>
  <si>
    <t>Zodiac Ventures LTD</t>
  </si>
  <si>
    <t>ZODIACVEN</t>
  </si>
  <si>
    <t>ZOTA HEALTH CARE LTD</t>
  </si>
  <si>
    <t>ZOTA</t>
  </si>
  <si>
    <t>ZUARI AGRO CHEMICALS LTD</t>
  </si>
  <si>
    <t>ZUARI</t>
  </si>
  <si>
    <t>ZUARI GLOBAL LTD</t>
  </si>
  <si>
    <t>ZUARIGLOB</t>
  </si>
  <si>
    <t>ZYDUS WELLNESS LTD</t>
  </si>
  <si>
    <t>ZYDUSWELL</t>
  </si>
  <si>
    <t>ZYLOG SYSTEMS LTD</t>
  </si>
  <si>
    <t>ZYLOG</t>
  </si>
  <si>
    <t>INDIA LEASE DEVELOPMENT Ltd</t>
  </si>
  <si>
    <t>INDLEASE</t>
  </si>
  <si>
    <t>Kore Foods Ltd</t>
  </si>
  <si>
    <t>KORE</t>
  </si>
  <si>
    <t>GOLD ROCK INVESTMENTS Ltd</t>
  </si>
  <si>
    <t>ZGOLDINV</t>
  </si>
  <si>
    <t>KARTIK INVESTMENTS TRUST Ltd</t>
  </si>
  <si>
    <t>KARTKIN</t>
  </si>
  <si>
    <t>JAYABHARAT CREDIT Ltd</t>
  </si>
  <si>
    <t>JAYBHCR</t>
  </si>
  <si>
    <t>AMALGAMATED ELECTRICITY CO.Ltd</t>
  </si>
  <si>
    <t>AMALGAM</t>
  </si>
  <si>
    <t>Diversified Commercial Services</t>
  </si>
  <si>
    <t>GAEKWAR MILLS Ltd</t>
  </si>
  <si>
    <t>ZGAEKWAR</t>
  </si>
  <si>
    <t>K K Fincorp Limited</t>
  </si>
  <si>
    <t>KKFIN</t>
  </si>
  <si>
    <t>RAJASTHAN PETRO SYNTHETICS Ltd</t>
  </si>
  <si>
    <t>RAJSPTR</t>
  </si>
  <si>
    <t>NORTHERN PROJECTS Ltd</t>
  </si>
  <si>
    <t>NORTHPR</t>
  </si>
  <si>
    <t>ID Info Business Services Ltd</t>
  </si>
  <si>
    <t>IDINFO</t>
  </si>
  <si>
    <t>TRC FINANCIAL SERVICES Ltd</t>
  </si>
  <si>
    <t>TRCFIN</t>
  </si>
  <si>
    <t>SPV Global Trading Ltd</t>
  </si>
  <si>
    <t>SPVGLOBAL</t>
  </si>
  <si>
    <t>ARAVALI SECURITIES &amp; FINANCE Ltd</t>
  </si>
  <si>
    <t>ARAVALIS</t>
  </si>
  <si>
    <t>YASH TRADING &amp; FINANCE Ltd</t>
  </si>
  <si>
    <t>YASTF</t>
  </si>
  <si>
    <t>GAYATRI TISSUE &amp; PAPERS Ltd</t>
  </si>
  <si>
    <t>GYTRIPA</t>
  </si>
  <si>
    <t>GRAND FOUNDRY Ltd</t>
  </si>
  <si>
    <t>GRANDFONRY</t>
  </si>
  <si>
    <t>Smiths &amp; Founders (India) Limited</t>
  </si>
  <si>
    <t>SMFIL</t>
  </si>
  <si>
    <t>MODERN INSULATORS Ltd</t>
  </si>
  <si>
    <t>MODINSU</t>
  </si>
  <si>
    <t>S&amp;S POWER SWITCHGEAR Ltd</t>
  </si>
  <si>
    <t>S&amp;SPOWER</t>
  </si>
  <si>
    <t>SBEC SYSTEMS (INDIA) Ltd</t>
  </si>
  <si>
    <t>SBECSYS</t>
  </si>
  <si>
    <t>VINTRON INFORMATICS Ltd</t>
  </si>
  <si>
    <t>VINTRON</t>
  </si>
  <si>
    <t>SHARAT INDUSTRIES Ltd</t>
  </si>
  <si>
    <t>SHINDL</t>
  </si>
  <si>
    <t>BKV INDUSTRIES Ltd</t>
  </si>
  <si>
    <t>BKV</t>
  </si>
  <si>
    <t>TMT (INDIA) Ltd</t>
  </si>
  <si>
    <t>TMTIND-B1</t>
  </si>
  <si>
    <t>PHARMAIDS PHARMACEUTICALS Ltd</t>
  </si>
  <si>
    <t>PHARMAID</t>
  </si>
  <si>
    <t>SURAJ INDUSTRIES Ltd</t>
  </si>
  <si>
    <t>SURJIND</t>
  </si>
  <si>
    <t>TEXEL INDUSTRIES Ltd</t>
  </si>
  <si>
    <t>TEXELIN</t>
  </si>
  <si>
    <t>Paos Industries Ltd</t>
  </si>
  <si>
    <t>PAOS</t>
  </si>
  <si>
    <t>SIDDHA VENTURES Ltd</t>
  </si>
  <si>
    <t>SIDDHA</t>
  </si>
  <si>
    <t>KIRAN SYNTEX Ltd</t>
  </si>
  <si>
    <t>KIRANSY-B</t>
  </si>
  <si>
    <t>KANSAL FIBRES Ltd</t>
  </si>
  <si>
    <t>KANSAFB</t>
  </si>
  <si>
    <t>Xtglobal Infotech Ltd</t>
  </si>
  <si>
    <t>XTGLOBAL</t>
  </si>
  <si>
    <t>Saffron Industries Limited</t>
  </si>
  <si>
    <t>SAFFRON</t>
  </si>
  <si>
    <t>CENTERAC TECHNOLOGIES Ltd</t>
  </si>
  <si>
    <t>CENTERAC</t>
  </si>
  <si>
    <t>Servoteach Industries Ltd</t>
  </si>
  <si>
    <t>SERVOTEACH</t>
  </si>
  <si>
    <t>SMC CREDITS Ltd</t>
  </si>
  <si>
    <t>SMCREDT</t>
  </si>
  <si>
    <t>RAJ OIL MILLS Ltd</t>
  </si>
  <si>
    <t>RAJOIL</t>
  </si>
  <si>
    <t>Axis Mutual Fund - Axis Gold Exchange Traded Fund</t>
  </si>
  <si>
    <t>AXISGOLD</t>
  </si>
  <si>
    <t>IDBI Mutual Fund - IDBI Gold ETF</t>
  </si>
  <si>
    <t>IDBIGOLD</t>
  </si>
  <si>
    <t>SBI Mutual Fund - SBI Sensex ETF</t>
  </si>
  <si>
    <t>SBISENSEX</t>
  </si>
  <si>
    <t>Motilal Oswal Mutual Fund - Motilal Oswal MOSt Shares Midcap 100 ETF- Growth option</t>
  </si>
  <si>
    <t>M100</t>
  </si>
  <si>
    <t>ICICI Prudential Nifty ETF</t>
  </si>
  <si>
    <t>ICICINIFTY</t>
  </si>
  <si>
    <t>ICICI Prudential Nifty 100 ETF</t>
  </si>
  <si>
    <t>ICICINF100</t>
  </si>
  <si>
    <t>NIPPON INDIA ETF NIFTY 100</t>
  </si>
  <si>
    <t>NETFNIF100</t>
  </si>
  <si>
    <t>Kotak Mahindra Mutual Fund - Kotak Nifty ETF</t>
  </si>
  <si>
    <t>KOTAKNIFTY</t>
  </si>
  <si>
    <t>CPSE ETF</t>
  </si>
  <si>
    <t>CPSEETF</t>
  </si>
  <si>
    <t>Response Informatics Ltd</t>
  </si>
  <si>
    <t>RESPONSINF</t>
  </si>
  <si>
    <t>Quasar India Ltd</t>
  </si>
  <si>
    <t>QUASAR</t>
  </si>
  <si>
    <t>ICICI Prudential Growth Fund Series 1 (Regular Dividend Payout)</t>
  </si>
  <si>
    <t>IPRU2401</t>
  </si>
  <si>
    <t>ICICI Prudential Growth Fund Series 1 (Direct Dividend Option)</t>
  </si>
  <si>
    <t>IPRU8601</t>
  </si>
  <si>
    <t>ICICI Prudential Growth Fund Series 2 (Regular Plan - Dividend Payout Option)</t>
  </si>
  <si>
    <t>IPRU2428</t>
  </si>
  <si>
    <t>ICICI Prudential Growth Fund Series 2 (Direct Plan - Dividend Payout Option)</t>
  </si>
  <si>
    <t>IPRU8628</t>
  </si>
  <si>
    <t>QGO Finance Ltd</t>
  </si>
  <si>
    <t>QGO</t>
  </si>
  <si>
    <t>NIPPON INDIA ETF SENSEX</t>
  </si>
  <si>
    <t>NETFSENSEX</t>
  </si>
  <si>
    <t>ICICI Prudential Growth Fund Series 3 (Regular Plan - Dividend Payout Option)</t>
  </si>
  <si>
    <t>IPRU2511</t>
  </si>
  <si>
    <t>ICICI Prudential Growth Fund Series 3 (Direct Plan - Dividend Payout Option)</t>
  </si>
  <si>
    <t>IPRU8711</t>
  </si>
  <si>
    <t>DSP BlackRock 3 Years Close Ended Equity Fund-Regular- Growth</t>
  </si>
  <si>
    <t>D3YRCEERG</t>
  </si>
  <si>
    <t>DSP BlackRock 3 Years Close Ended Equity Fund-Regular- Dividend Payout</t>
  </si>
  <si>
    <t>D3YRCEERDP</t>
  </si>
  <si>
    <t>DSP BlackRock 3 Years Close Ended Equity Fund- Direct Plan - Growth</t>
  </si>
  <si>
    <t>D3YRCEEDG</t>
  </si>
  <si>
    <t>DSP BlackRock 3 Years Close Ended Equity Fund-Direct Plan - Dividend Payout</t>
  </si>
  <si>
    <t>D3YRCEEDDP</t>
  </si>
  <si>
    <t>SBI Mutual Fund - SBI - ETF BSE 100</t>
  </si>
  <si>
    <t>SETFBSE100</t>
  </si>
  <si>
    <t>Rajputana Investment and Finance Ltd</t>
  </si>
  <si>
    <t>RAJPUTANA</t>
  </si>
  <si>
    <t>Edelweiss Mutual Fund - Edelweiss Exchange Traded Scheme - Nifty ( Nifty EES )</t>
  </si>
  <si>
    <t>NIFTYEES</t>
  </si>
  <si>
    <t>Boston Leasing and Finance Ltd</t>
  </si>
  <si>
    <t>BLFL</t>
  </si>
  <si>
    <t>UTI- SENSEX ETF</t>
  </si>
  <si>
    <t>UTISENSETF</t>
  </si>
  <si>
    <t>UTI NIFTY ETF</t>
  </si>
  <si>
    <t>UTINIFTETF</t>
  </si>
  <si>
    <t>LIC MF EXCHANGE TRADED FUND- NIFTY 50</t>
  </si>
  <si>
    <t>LICNETFN50</t>
  </si>
  <si>
    <t>LIC MF EXCHANGE TRADED FUND- SENSEX</t>
  </si>
  <si>
    <t>LICNETFSEN</t>
  </si>
  <si>
    <t>HDFC Nifty ETF</t>
  </si>
  <si>
    <t>HDFCNIFETF</t>
  </si>
  <si>
    <t>HDFC Sensex ETF - Open Ended Traded Fund</t>
  </si>
  <si>
    <t>SXETF</t>
  </si>
  <si>
    <t>Roxy Exports Ltd</t>
  </si>
  <si>
    <t>ROXY</t>
  </si>
  <si>
    <t>LIC MF Exchange Traded Fund- NIFTY 100</t>
  </si>
  <si>
    <t>LICNFNHGP</t>
  </si>
  <si>
    <t>ICICI Prudential NV20 ETF</t>
  </si>
  <si>
    <t>ICICINV20</t>
  </si>
  <si>
    <t>ICICI Prudential Midcap Select ETF</t>
  </si>
  <si>
    <t>ICICIMCAP</t>
  </si>
  <si>
    <t>BIRLA SUN LIFE SENSEX ETF</t>
  </si>
  <si>
    <t>BSLSENETFG</t>
  </si>
  <si>
    <t>IDFC SENSEX ETF</t>
  </si>
  <si>
    <t>IDFSENSEXE</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</si>
  <si>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</si>
  <si>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</si>
  <si>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</si>
  <si>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</si>
  <si>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</si>
  <si>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</si>
  <si>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</si>
  <si>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</si>
  <si>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ICICI Prudential Value Fund Series 12 - Dividend Payout Option</t>
  </si>
  <si>
    <t>IPRU2933</t>
  </si>
  <si>
    <t>ICICI Prudential Value Fund Series 12 - Direct Plan Dividend Payout Option</t>
  </si>
  <si>
    <t>IPRU9135</t>
  </si>
  <si>
    <t>ICICI Prudential Value Fund- Series 13- Dividend Payout Option</t>
  </si>
  <si>
    <t>IPRU2955</t>
  </si>
  <si>
    <t>ICICI Prudential Value Fund Series- 13- Direct Plan Dividend Payout Option</t>
  </si>
  <si>
    <t>IPRU9157</t>
  </si>
  <si>
    <t>Axis Equity Advantage Fund- Series 1 Direct Plan- Growth</t>
  </si>
  <si>
    <t>AXISAEDGG</t>
  </si>
  <si>
    <t>Axis Equity Advantage Fund- Series 1 Regular Plan- Growth</t>
  </si>
  <si>
    <t>AXISAEGPG</t>
  </si>
  <si>
    <t>ICICI Prudential Value Fund Series 14 - Cumulative</t>
  </si>
  <si>
    <t>IPRU2969</t>
  </si>
  <si>
    <t>ICICI Prudential Value Fund Series 14 - Dividend Payout</t>
  </si>
  <si>
    <t>IPRU2970</t>
  </si>
  <si>
    <t>ICICI Prudential Value Fund Series 14 - Direct Plan Cumulative</t>
  </si>
  <si>
    <t>IPRU9171</t>
  </si>
  <si>
    <t>ICICI Prudential Value Fund Series 14 - Direct Plan Dividend Payout</t>
  </si>
  <si>
    <t>IPRU9172</t>
  </si>
  <si>
    <t>HDFC EOF- II- 1126D May 2017(1) plan under HDFC Equity Opportunities Fund- Series 2- Direct</t>
  </si>
  <si>
    <t>HEOFDG1126</t>
  </si>
  <si>
    <t>HDFC EOF - II - 1126D May 2017(1) plan under HDFC Equity Opportunities Fund - Series 2 - Direct</t>
  </si>
  <si>
    <t>HEOFDD1126</t>
  </si>
  <si>
    <t>HDFC EOF- II - 1126D May 2017(1) plan under HDFC Equity Opportunities Fund - Series2 - Regular</t>
  </si>
  <si>
    <t>HEOFRG1126</t>
  </si>
  <si>
    <t>HDFC EOF - II - 1126D May 2017(1) plan under HDFC Equity Opportunities Fund - Series 2 - Regular</t>
  </si>
  <si>
    <t>HEOFRD1126</t>
  </si>
  <si>
    <t>ICICI Prudential Nifty Low Vol 30 ETF</t>
  </si>
  <si>
    <t>ICICILOVOL</t>
  </si>
  <si>
    <t>Aditya Birla Sun Life RESURGENT INDIA FUND â€“ SERIES 4 REGULAR GROWTH</t>
  </si>
  <si>
    <t>BSLRIFS4RG</t>
  </si>
  <si>
    <t>Aditya Birla Sun Life RESURGENT INDIA FUND â€“ SERIES 4 REGULAR DIVIDEND</t>
  </si>
  <si>
    <t>BSLRIFS4RD</t>
  </si>
  <si>
    <t>Aditya Birla Sun Life RESURGENT INDIA FUND â€“ SERIES 4 DIRECT GROWTH</t>
  </si>
  <si>
    <t>BSLRIFS4DG</t>
  </si>
  <si>
    <t>Aditya Birla Sun Life RESURGENT INDIA FUND â€“ SERIES 4 DIRECT DIVIDEND</t>
  </si>
  <si>
    <t>BSLRIFS4DD</t>
  </si>
  <si>
    <t>ICICI PRUDENTIAL VALUE FUND-SERIES 15-CUMULATIVE</t>
  </si>
  <si>
    <t>IPRU2987</t>
  </si>
  <si>
    <t>ICICI PRUDENTIAL VALUE FUND-SERIES 15-DIVIDEND PAYOUT</t>
  </si>
  <si>
    <t>IPRU2988</t>
  </si>
  <si>
    <t>ICICI PRUDENTIAL VALUE FUND-SERIES 15-DIRECT PLAN CUMULATIVE</t>
  </si>
  <si>
    <t>IPRU9189</t>
  </si>
  <si>
    <t>ICICI PRUDENTIAL VALUE FUND-SERIES 15-DIRECT PLAN DIVIDEND PAYOUT</t>
  </si>
  <si>
    <t>IPRU9190</t>
  </si>
  <si>
    <t>HDFC EQUITY OPPORTUNITIES FUND-II-1100D JUNE 2017(1) SERIES 2-DIRECT OPTION-GROWTH OPTION</t>
  </si>
  <si>
    <t>HEOFDG1100</t>
  </si>
  <si>
    <t>HDFC EQUITY OPPORTUNITIES FUND-II-1100D JUNE 2017(1) SERIES 2-DIRECT OPTION-DIVIDEND PAYOUT OPTION</t>
  </si>
  <si>
    <t>HEOFDD1100</t>
  </si>
  <si>
    <t>HDFC EQUITY OPPORTUNITIES FUND-II-1100D JUNE 2017(1) SERIES 2-REGULAR OPTION-GROWTH OPTION</t>
  </si>
  <si>
    <t>HEOFRG1100</t>
  </si>
  <si>
    <t>HDFC EQUITY OPPORTUNITIES FUND-II-1100D JUNE 2017(1) SERIES 2-REGULAR OPTION-DIVIDEND PAYOUT OPTION</t>
  </si>
  <si>
    <t>HEOFRD1100</t>
  </si>
  <si>
    <t>UTI Nifty Next 50 ETF</t>
  </si>
  <si>
    <t>UTINEXT50</t>
  </si>
  <si>
    <t>Axis Equity Advantage Fund - Series 2 Direct Plan - Growth</t>
  </si>
  <si>
    <t>AXISAHDGG</t>
  </si>
  <si>
    <t>Axis Equity Advantage Fund - Series 2 Regular Plan - Growth</t>
  </si>
  <si>
    <t>AXISAHGPG</t>
  </si>
  <si>
    <t>ICICI Prudential Value Fund - Series 16 - Cumulative Option</t>
  </si>
  <si>
    <t>IPRU2991</t>
  </si>
  <si>
    <t>ICICI Prudential Value Fund - Series 16 - Dividend Payout Option</t>
  </si>
  <si>
    <t>IPRU2992</t>
  </si>
  <si>
    <t>ICICI Prudential Value Fund - Series 16 - Direct Plan Cumulative Option</t>
  </si>
  <si>
    <t>IPRU9193</t>
  </si>
  <si>
    <t>ICICI Prudential Value Fund - Series 16 - Direct Plan Dividend Payout Option</t>
  </si>
  <si>
    <t>IPRU9194</t>
  </si>
  <si>
    <t>ICICI PRUDENTIAL VALUE FUND SERIES 17 - CUMULATIVE OPTION</t>
  </si>
  <si>
    <t>IPRU3003</t>
  </si>
  <si>
    <t>ICICI PRUDENTIAL VALUE FUND SERIES 17 - DIVIDEND OPTION</t>
  </si>
  <si>
    <t>IPRU3004</t>
  </si>
  <si>
    <t>ICICI PRUDENTIAL VALUE FUND SERIES 17 - DIRECT PLAN CUMULATIVE OPTION</t>
  </si>
  <si>
    <t>IPRU9205</t>
  </si>
  <si>
    <t>ICICI PRUDENTIAL VALUE FUND SERIES 17 - DIRECT PLAN DIVIDEND OPTION</t>
  </si>
  <si>
    <t>IPRU9206</t>
  </si>
  <si>
    <t>Aditya Birla Sun Life Resurgent India Fund - Series 5 - Regular Plan Growth</t>
  </si>
  <si>
    <t>ABSLRIF5RG</t>
  </si>
  <si>
    <t>Aditya Birla Sun Life Resurgent India Fund - Series 5 - Regular Plan Dividend Payout</t>
  </si>
  <si>
    <t>ABSLRIF5RD</t>
  </si>
  <si>
    <t>Aditya Birla Sun Life Resurgent India Fund - Series 5 - Direct Plan Growth</t>
  </si>
  <si>
    <t>ABSLRIF5DG</t>
  </si>
  <si>
    <t>Aditya Birla Sun Life Resurgent India Fund - Series 5 - Direct Plan Dividend Payout</t>
  </si>
  <si>
    <t>ABSLRIF5DD</t>
  </si>
  <si>
    <t>ICICI Prudential Value Fund Series 18 - Cumulative Option</t>
  </si>
  <si>
    <t>IPRU3013</t>
  </si>
  <si>
    <t>ICICI Prudential Value Fund Series 18 - Dividend Payout Option</t>
  </si>
  <si>
    <t>IPRU3014</t>
  </si>
  <si>
    <t>ICICI Prudential Value Fund Series 18 - Direct Plan Cumulative Option</t>
  </si>
  <si>
    <t>IPRU9215</t>
  </si>
  <si>
    <t>ICICI Prudential Value Fund Series 18 - Direct Plan Dividend Payout Option</t>
  </si>
  <si>
    <t>IPRU9216</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</si>
  <si>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</si>
  <si>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</si>
  <si>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</si>
  <si>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</si>
  <si>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</si>
  <si>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</si>
  <si>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</si>
  <si>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</si>
  <si>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BHARAT 22 ETF - ICICI Prudential AMC</t>
  </si>
  <si>
    <t>ICICIB22</t>
  </si>
  <si>
    <t>HDFC HOF-I-1140D November 2017(1) - Direct Option - Growth Option</t>
  </si>
  <si>
    <t>HHOF1140DG</t>
  </si>
  <si>
    <t>HDFC HOF-I-1140D November 2017(1) - Direct Option - Dividend Payout Option</t>
  </si>
  <si>
    <t>HHOF1140DD</t>
  </si>
  <si>
    <t>HDFC HOF-I-1140D November 2017(1) - Regular Option - Growth Option</t>
  </si>
  <si>
    <t>HHOF1140RG</t>
  </si>
  <si>
    <t>HDFC HOF-I-1140D November 2017(1) - Regular Option - Dividend Payout Option</t>
  </si>
  <si>
    <t>HHOF1140RD</t>
  </si>
  <si>
    <t>DSP BLACKROCK A.C.E. Fund Series 1 - Regular Growth</t>
  </si>
  <si>
    <t>DACEFRG</t>
  </si>
  <si>
    <t>DSP BLACKROCK A.C.E. Fund Series 1 - Regular-Dividend Payout</t>
  </si>
  <si>
    <t>DACEFRDP</t>
  </si>
  <si>
    <t>DSP BLACKROCK A.C.E. Fund Series 1 - Direct Growth</t>
  </si>
  <si>
    <t>DACEFDG</t>
  </si>
  <si>
    <t>DSP BLACKROCK A.C.E. Fund Series 1 - Direct - Dividend Payout</t>
  </si>
  <si>
    <t>DACEFDDP</t>
  </si>
  <si>
    <t>NIPPON INDIA MUTUAL FUND CAPITAL BUILDER FD IV SR C DR DVP 20MR21</t>
  </si>
  <si>
    <t>NCBFIVBCD</t>
  </si>
  <si>
    <t>NIPPON INDIA MUTUAL FUND CAPITAL BUILDER FD IV SR C RG GWTH 20MR21</t>
  </si>
  <si>
    <t>NCBFIVCG</t>
  </si>
  <si>
    <t>NIPPON INDIA MUTUAL FUND CAPITAL BUILDER FD IV SR C DR GWTH 20MR21</t>
  </si>
  <si>
    <t>NCBFIVBCG</t>
  </si>
  <si>
    <t>NIPPON INDIA MUTUAL FUND CAPITAL BUILDER FD IV SR C RG DVP 20MR21</t>
  </si>
  <si>
    <t>NCBFIVCD</t>
  </si>
  <si>
    <t>ICICI PRUDENTIAL VALUE FUND - SERIES 19 - CUMULATIVE OPTION</t>
  </si>
  <si>
    <t>IPRU3018</t>
  </si>
  <si>
    <t>ICICI PRUDENTIAL VALUE FUND - SERIES 19 - DIVIDEND PAYOUT OPTION</t>
  </si>
  <si>
    <t>IPRU3019</t>
  </si>
  <si>
    <t>ICICI PRUDENTIAL VALUE FUND - SERIES 19 - DIRECT PLAN CUMULATIVE OPTION</t>
  </si>
  <si>
    <t>IPRU9220</t>
  </si>
  <si>
    <t>ICICI PRUDENTIAL VALUE FUND - SERIES 19 -DIRECT PLAN DIVIDEND PAYOUT OPTION</t>
  </si>
  <si>
    <t>IPRU9221</t>
  </si>
  <si>
    <t>NIPPON INDIA MUTUAL FUND CAPITAL BUILDER FD IV SRD DR DVP 18JN21</t>
  </si>
  <si>
    <t>NCBFIVDDD</t>
  </si>
  <si>
    <t>NIPPON INDIA MUTUAL FUND CAPITAL BUILDER FD IV SRD RG GWTH 18JN21</t>
  </si>
  <si>
    <t>NCBFIVDG</t>
  </si>
  <si>
    <t>NIPPON INDIA MUTUAL FUND CAPITAL BUILDER FD IV SRD DR GWTH 18JN21</t>
  </si>
  <si>
    <t>NCBFIVDDG</t>
  </si>
  <si>
    <t>NIPPON INDIA MUTUAL FUND CAPITAL BUILDER FD IV SRD RG DVP 18JN21</t>
  </si>
  <si>
    <t>NCBFIVDD</t>
  </si>
  <si>
    <t>ICICI Prudential Value Fund - Series 20 - Cumulative Option</t>
  </si>
  <si>
    <t>IPRU3034</t>
  </si>
  <si>
    <t>ICICI Prudential Value Fund - Series 20 - Dividend Option</t>
  </si>
  <si>
    <t>IPRU3035</t>
  </si>
  <si>
    <t>ICICI Prudential Value Fund - Series 20 - Direct Plan Cumulative Option</t>
  </si>
  <si>
    <t>IPRU9236</t>
  </si>
  <si>
    <t>ICICI Prudential Value Fund - Series 20 - Direct Plan Dividend Option</t>
  </si>
  <si>
    <t>IPRU9237</t>
  </si>
  <si>
    <t>Kotak India Growth Fund Series 4 - Regular Plan Growth Option</t>
  </si>
  <si>
    <t>KTKIND4RG</t>
  </si>
  <si>
    <t>Kotak India Growth Fund Series 4 - Regular Plan Dividend Option</t>
  </si>
  <si>
    <t>KTKIND4RD</t>
  </si>
  <si>
    <t>KOTAK INDIA GROWTH FUND SERIES 4 DIRECT PLAN DIVIDEND OPTION</t>
  </si>
  <si>
    <t>KTKIND4DD</t>
  </si>
  <si>
    <t>Kotak India Growth Fund Series 4 - Direct Plan Growth Option</t>
  </si>
  <si>
    <t>KTKIND4DG</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</si>
  <si>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</si>
  <si>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</si>
  <si>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</si>
  <si>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</si>
  <si>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</si>
  <si>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</si>
  <si>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</si>
  <si>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</si>
  <si>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DSP BlackRock A C E Fund - Series 2 - Regular Plan - Growth Option</t>
  </si>
  <si>
    <t>DACE2RG</t>
  </si>
  <si>
    <t>DSP BlackRock A C E Fund - Series 2 - Regular Plan - Dividend Payout Option</t>
  </si>
  <si>
    <t>DACE2RDP</t>
  </si>
  <si>
    <t>DSP BlackRock A C E Fund - Series 2 - Direct Plan - Growth Option</t>
  </si>
  <si>
    <t>DACE2DG</t>
  </si>
  <si>
    <t>DSP BlackRock A C E Fund - Series 2 - Direct Plan - Dividend Payout Option</t>
  </si>
  <si>
    <t>DACE2DDP</t>
  </si>
  <si>
    <t>ADITYA BIRLA SUN LIFE RESURGENT INDIA FUND - SERIES 6- REGULAR PLAN- GROWTH</t>
  </si>
  <si>
    <t>ABSLRIF6RG</t>
  </si>
  <si>
    <t>ADITYA BIRLA SUN LIFE RESURGENT INDIA FUND - SERIES 6- REGULAR PLAN- DIVIDEND PAYOUT</t>
  </si>
  <si>
    <t>ABSLRIF6RD</t>
  </si>
  <si>
    <t>ADITYA BIRLA SUN LIFE RESURGENT INDIA FUND - SERIES 6- DIRECT PLAN- GROWTH</t>
  </si>
  <si>
    <t>ABSLRIF6DG</t>
  </si>
  <si>
    <t>ADITYA BIRLA SUN LIFE RESURGENT INDIA FUND - SERIES 6- DIRECT PLAN- DIVIDEND PAYOUT</t>
  </si>
  <si>
    <t>ABSLRIF6DD</t>
  </si>
  <si>
    <t>Aditya Birla Sun Life Resurgent India Fund - Series 7 - Regular Plan - Growth Option</t>
  </si>
  <si>
    <t>ABSLRIF7RG</t>
  </si>
  <si>
    <t>Aditya Birla Sun Life Resurgent India Fund - Series 7 - Regular Plan - Dividend Payout</t>
  </si>
  <si>
    <t>ABSLRIF7RD</t>
  </si>
  <si>
    <t>Aditya Birla Sun Life Resurgent India Fund - Series 7 - Direct Plan - Growth Option</t>
  </si>
  <si>
    <t>ABSLRIF7DG</t>
  </si>
  <si>
    <t>Aditya Birla Sun Life Resurgent India Fund - Series 7 - Direct Plan - Dividend Payout</t>
  </si>
  <si>
    <t>ABSLRIF7DD</t>
  </si>
  <si>
    <t>IndInfravit Trust</t>
  </si>
  <si>
    <t>INDINFR</t>
  </si>
  <si>
    <t>ICICI Prudential Bharat Consumption Fund - Series 2 - Cumulative Option</t>
  </si>
  <si>
    <t>IPRU3095</t>
  </si>
  <si>
    <t>ICICI Prudential Bharat Consumption Fund - Series 2 - Dividend Option</t>
  </si>
  <si>
    <t>IPRU3096</t>
  </si>
  <si>
    <t>ICICI Prudential Bharat Consumption Fund - Series 2 - Direct Plan Cumulative Option</t>
  </si>
  <si>
    <t>IPRU9297</t>
  </si>
  <si>
    <t>ICICI Prudential Bharat Consumption Fund - Series 2 - Direct Plan Dividend Option</t>
  </si>
  <si>
    <t>IPRU9298</t>
  </si>
  <si>
    <t>ICICI Prudential S&amp;P BSE 500 ETF</t>
  </si>
  <si>
    <t>ICICI500</t>
  </si>
  <si>
    <t>Kotak India Growth Fund Series 5 - Regular Plan - Growth Option</t>
  </si>
  <si>
    <t>KTKIND5RG</t>
  </si>
  <si>
    <t>Kotak India Growth Fund Series 5 - Regular Plan - Dividend Option</t>
  </si>
  <si>
    <t>KTKIND5RD</t>
  </si>
  <si>
    <t>Kotak India Growth Fund Series 5 - Direct Plan - Growth Option</t>
  </si>
  <si>
    <t>KTKIND5DG</t>
  </si>
  <si>
    <t>Kotak India Growth Fund Series 5 - Direct Plan - Dividend Option</t>
  </si>
  <si>
    <t>KTKIND5DD</t>
  </si>
  <si>
    <t>ICICI Prudential Bharat Consumption Fund - Series 3 - Cumulative Option</t>
  </si>
  <si>
    <t>IPRU3143</t>
  </si>
  <si>
    <t>ICICI Prudential Bharat Consumption Fund - Series 3 - Dividend Payout Option</t>
  </si>
  <si>
    <t>IPRU3144</t>
  </si>
  <si>
    <t>ICICI Prudential Bharat Consumption Fund - Series 3 - Direct Plan - Cumulative Option</t>
  </si>
  <si>
    <t>IPRU9345</t>
  </si>
  <si>
    <t>ICICI Prudential Bharat Consumption Fund - Series 3 - Direct Plan - Dividend Payout Option</t>
  </si>
  <si>
    <t>IPRU9346</t>
  </si>
  <si>
    <t>Tata Vaue Fund Series 1 - Regular Plan - Dividend Payout Option</t>
  </si>
  <si>
    <t>TVF1D</t>
  </si>
  <si>
    <t>Tata Vaue Fund Series 1 - Direct Plan - Dividend Payout Option</t>
  </si>
  <si>
    <t>TVF1DZ</t>
  </si>
  <si>
    <t>Tata Vaue Fund Series 1 - Regular Plan - Growth Option</t>
  </si>
  <si>
    <t>TVF1G</t>
  </si>
  <si>
    <t>Tata Vaue Fund Series 1 - Direct Plan - Growth Option</t>
  </si>
  <si>
    <t>TVF1GZ</t>
  </si>
  <si>
    <t>IDFC Equity Opportunity - Series 6 - Regular Plan - Growth Option</t>
  </si>
  <si>
    <t>IDFCEOS6RG</t>
  </si>
  <si>
    <t>IDFC Equity Opportunity - Series 6 - Regular Plan - Dividend Payout Option</t>
  </si>
  <si>
    <t>IDFCEOS6RD</t>
  </si>
  <si>
    <t>IDFC Equity Opportunity - Series 6 - Direct Plan - Growth Option</t>
  </si>
  <si>
    <t>IDFCEOS6DG</t>
  </si>
  <si>
    <t>IDFC Equity Opportunity - Series 6 - Direct Plan - Dividend Payout Option</t>
  </si>
  <si>
    <t>IDFCEOS6DD</t>
  </si>
  <si>
    <t>TATA Value Fund Series 2 - Regular Plan - Dividend Payout Option</t>
  </si>
  <si>
    <t>TVF2D</t>
  </si>
  <si>
    <t>TATA Value Fund Series 2 - Direct Plan - Dividend Payout Option</t>
  </si>
  <si>
    <t>TVF2DZ</t>
  </si>
  <si>
    <t>TATA Value Fund Series 2 - Regular Plan - Growth Option</t>
  </si>
  <si>
    <t>TVF2G</t>
  </si>
  <si>
    <t>TATA Value Fund Series 2 - Direct Plan - Growth Option</t>
  </si>
  <si>
    <t>TVF2GZ</t>
  </si>
  <si>
    <t>ICICI PRU Bharat Consumption Fund - Sr 4 - Cumulative</t>
  </si>
  <si>
    <t>IPRU3168</t>
  </si>
  <si>
    <t>ICICI PRU Bharat Consumption Fund - Sr 4 - Dividend Payout Option</t>
  </si>
  <si>
    <t>IPRU3169</t>
  </si>
  <si>
    <t>ICICI PRU Bharat Consumption Fund - Sr 4 - Direct Plan Cumulative</t>
  </si>
  <si>
    <t>IPRU9370</t>
  </si>
  <si>
    <t>ICICI PRU Bharat Consumption Fund - Sr 4 - Direct Plan Dividend Payout</t>
  </si>
  <si>
    <t>IPRU9371</t>
  </si>
  <si>
    <t>ICICI Prudential Nifty Next 50 ETF</t>
  </si>
  <si>
    <t>ICICINXT50</t>
  </si>
  <si>
    <t>Kotak India Growth Fund Series 7 - Regular Plan - Growth Option</t>
  </si>
  <si>
    <t>KTKIND7RG</t>
  </si>
  <si>
    <t>Kotak India Growth Fund Series 7 - Regular Plan - Dividend Option</t>
  </si>
  <si>
    <t>KTKIND7RD</t>
  </si>
  <si>
    <t>Kotak India Growth Fund Series 7 - Direct Plan - Growth Option</t>
  </si>
  <si>
    <t>KTKIND7DG</t>
  </si>
  <si>
    <t>Kotak India Growth Fund Series 7 - Direct Plan - Dividend Option</t>
  </si>
  <si>
    <t>KTKIND7DD</t>
  </si>
  <si>
    <t>SBI - ETF - SENSEX NEXT 50</t>
  </si>
  <si>
    <t>SETFSN50</t>
  </si>
  <si>
    <t>NIPPON INDIA MUTUAL FUND INDIA OPPT FD SR A RG GWTH31JN22</t>
  </si>
  <si>
    <t>NIOSAG</t>
  </si>
  <si>
    <t>NIPPON INDIA MUTUAL FUND INDIA OPPT FD SR A RG DVP31JN22</t>
  </si>
  <si>
    <t>NIOSAD</t>
  </si>
  <si>
    <t>NIPPON INDIA MUTUAL FUND INDIA OPPT FD SR A DR GWTH31JN22</t>
  </si>
  <si>
    <t>NIOSADG</t>
  </si>
  <si>
    <t>NIPPON INDIA MUTUAL FUND INDIA OPPT FD SR A DR DVP31JN22</t>
  </si>
  <si>
    <t>NIOSADD</t>
  </si>
  <si>
    <t>MIRAE ASSET NIFTY 50 ETF (MAN50ETF)</t>
  </si>
  <si>
    <t>MAN50ETF</t>
  </si>
  <si>
    <t>ICICI Prudential Bharat Consumption Fund - Series 5 - Cumulative Option</t>
  </si>
  <si>
    <t>IPRU3218</t>
  </si>
  <si>
    <t>ICICI Prudential Bharat Consumption Fund - Series 5 - Dividend Payout Option</t>
  </si>
  <si>
    <t>IPRU3219</t>
  </si>
  <si>
    <t>ICICI Prudential Bharat Consumption Fund - Series 5 - Direct Plan - Cumulative Option</t>
  </si>
  <si>
    <t>IPRU9420</t>
  </si>
  <si>
    <t>ICICI Prudential Bharat Consumption Fund - Series 5 - Direct Plan - Dividend Payout Option</t>
  </si>
  <si>
    <t>IPRU9421</t>
  </si>
  <si>
    <t>Aditya Birla Sun Life Nifty Next 50 ETF</t>
  </si>
  <si>
    <t>ABSLNN50ET</t>
  </si>
  <si>
    <t>Axis&amp;#160;Capital&amp;#160;Builder&amp;#160;Fund&amp;#160;-&amp;#160;Series&amp;#160;4&amp;#160;(1582&amp;#160;days)&amp;#160;-</t>
  </si>
  <si>
    <t>AXISCCDID</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</si>
  <si>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</si>
  <si>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</si>
  <si>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</si>
  <si>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</si>
  <si>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Axis&amp;#160;Capital&amp;#160;Builder&amp;#160;Fund&amp;#160;-&amp;#160;Series&amp;#160;4&amp;#160;(1582&amp;#160;days)&amp;#160;- Regular&amp;#160;Plan&amp;#160;-&amp;#160;Growth&amp;#160;Option</t>
  </si>
  <si>
    <t>AXISCCGPG</t>
  </si>
  <si>
    <t>UTI S&amp;P BSE Sensex Next 50 ETF</t>
  </si>
  <si>
    <t>UTISXN50</t>
  </si>
  <si>
    <t>India Infrastructure Trust</t>
  </si>
  <si>
    <t>INFRATRUST</t>
  </si>
  <si>
    <t>Parshva Enterprises Ltd</t>
  </si>
  <si>
    <t>PARSHVA</t>
  </si>
  <si>
    <t>Anand Rayons Ltd</t>
  </si>
  <si>
    <t>ARL</t>
  </si>
  <si>
    <t>Earum Pharmaceuticals Ltd</t>
  </si>
  <si>
    <t>EARUM</t>
  </si>
  <si>
    <t>SBC Exports Ltd</t>
  </si>
  <si>
    <t>SBC</t>
  </si>
  <si>
    <t>IndiaMART InterMESH Ltd</t>
  </si>
  <si>
    <t>INDIAMART</t>
  </si>
  <si>
    <t>City Pulse Multiplex Ltd</t>
  </si>
  <si>
    <t>CPML</t>
  </si>
  <si>
    <t>SK International Export Ltd</t>
  </si>
  <si>
    <t>SKIEL</t>
  </si>
  <si>
    <t>DCM Nouvelle Ltd</t>
  </si>
  <si>
    <t>DCMNVL</t>
  </si>
  <si>
    <t>ICICI Prudential Bank ETF</t>
  </si>
  <si>
    <t>ICICIBANKN</t>
  </si>
  <si>
    <t>NIPPON INDIA ETF SENSEX NEXT 50</t>
  </si>
  <si>
    <t>NETFSNX150</t>
  </si>
  <si>
    <t>Affle (India) Ltd</t>
  </si>
  <si>
    <t>AFFLE</t>
  </si>
  <si>
    <t>Seacoast Shipping Services Ltd</t>
  </si>
  <si>
    <t>SEACOAST</t>
  </si>
  <si>
    <t>ICICI Prudential Private Banks ETF</t>
  </si>
  <si>
    <t>ICICIBANKP</t>
  </si>
  <si>
    <t>Spandana Sphoorty Financial Ltd</t>
  </si>
  <si>
    <t>SPANDANA</t>
  </si>
  <si>
    <t>Sterling and Wilson Solar Ltd</t>
  </si>
  <si>
    <t>SWSOLAR</t>
  </si>
  <si>
    <t>Transpact Enterprises Ltd</t>
  </si>
  <si>
    <t>TRANSPACT</t>
  </si>
  <si>
    <t>Alphalogic Techsys Ltd</t>
  </si>
  <si>
    <t>ALPHALOGIC</t>
  </si>
  <si>
    <t>Novateor Research Laboratories Ltd</t>
  </si>
  <si>
    <t>NOVATEOR</t>
  </si>
  <si>
    <t>IIFL Wealth Management Ltd</t>
  </si>
  <si>
    <t>IIFLWAM</t>
  </si>
  <si>
    <t>IIFL Securities Ltd</t>
  </si>
  <si>
    <t>IIFLSEC</t>
  </si>
  <si>
    <t>APM Finvest Ltd</t>
  </si>
  <si>
    <t>APMFINVEST</t>
  </si>
  <si>
    <t>Misquita Engineering Ltd</t>
  </si>
  <si>
    <t>MISQUITA</t>
  </si>
  <si>
    <t>Galactico Corporate Services Ltd</t>
  </si>
  <si>
    <t>GALACTICO</t>
  </si>
  <si>
    <t>Ellora Trading Ltd</t>
  </si>
  <si>
    <t>ELLORATRAD</t>
  </si>
  <si>
    <t>NIPPON INDIA EQUITY SAVINGS FUND - SEGREGATED PORTFOLIO 1 - DIVIDEND PLANDIVIDEND PAYOUT</t>
  </si>
  <si>
    <t>NIESSPJ</t>
  </si>
  <si>
    <t>NIPPON INDIA EQUITY SAVINGS FUND - SEGREGATED PORTFOLIO 1 - DIRECT QUARTERLY DIVIDEND PLAN REINVESTMENT</t>
  </si>
  <si>
    <t>NIESSPI</t>
  </si>
  <si>
    <t>NIPPON INDIA EQUITY SAVINGS FUND - SEGREGATED PORTFOLIO 1 - DIRECT BONUS PLAN BONUS</t>
  </si>
  <si>
    <t>NIESSPB</t>
  </si>
  <si>
    <t>NIPPON INDIA EQUITY SAVINGS FUND - SEGREGATED PORTFOLIO 1 - QUARTERLY DIVIDEND PLANDIVIDEND PAYOUT</t>
  </si>
  <si>
    <t>NIESSPO</t>
  </si>
  <si>
    <t>NIPPON INDIA EQUITY SAVINGS FUND - SEGREGATED PORTFOLIO 1 - DIRECT DIVIDEND PLAN DIVIDEND PAYOUT</t>
  </si>
  <si>
    <t>NIESSPC</t>
  </si>
  <si>
    <t>NIPPON INDIA EQUITY SAVINGS FUND - SEGREGATED PORTFOLIO 1 - QUARTERLY DIVIDEND PLAN REINVESTMENT</t>
  </si>
  <si>
    <t>NIESSPP</t>
  </si>
  <si>
    <t>NIPPON INDIA EQUITY SAVINGS FUND - SEGREGATED PORTFOLIO 1 - BONUS PLANBONUS</t>
  </si>
  <si>
    <t>NIESSPA</t>
  </si>
  <si>
    <t>NIPPON INDIA EQUITY SAVINGS FUND - SEGREGATED PORTFOLIO 1 - DIRECT MONTHLY DIVIDEND PLAN REINVESTMENT</t>
  </si>
  <si>
    <t>NIESSPG</t>
  </si>
  <si>
    <t>Gujarat Fluorochemicals Ltd</t>
  </si>
  <si>
    <t>FLUOROCHEM</t>
  </si>
  <si>
    <t>NIPPON INDIA EQUITY HYBRID FUND -&amp;#160;SEGREGATED PORTFOLIO 1- DIRECT DIVIDEND PLAN REINVESTMENT</t>
  </si>
  <si>
    <t>NIEHSPA</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</si>
  <si>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</si>
  <si>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</si>
  <si>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</si>
  <si>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</si>
  <si>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QUARTERLY DIVIDEND PLAN REINVESTMENT</t>
  </si>
  <si>
    <t>NIEHSPF</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</si>
  <si>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</si>
  <si>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</si>
  <si>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</si>
  <si>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</si>
  <si>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DIRECT DIVIDEND PLAN DIVIDEND PAYOUT</t>
  </si>
  <si>
    <t>NIEHSPM</t>
  </si>
  <si>
    <t>NIPPON INDIA EQUITY HYBRID FUND -&amp;#160;SEGREGATED PORTFOLIO 1 - MONTHLY DIVIDEND PLAN REINVESTMENT</t>
  </si>
  <si>
    <t>NIEHSPN</t>
  </si>
  <si>
    <t>Indian Railway Catering and Tourism Corporation Ltd</t>
  </si>
  <si>
    <t>IRCTC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</si>
  <si>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</si>
  <si>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</si>
  <si>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</si>
  <si>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</si>
  <si>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</si>
  <si>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</si>
  <si>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HYBRID FUND -&amp;#160;SEGREGATED PORTFOLIO 1 - GROWTH PLAN GROWTH</t>
  </si>
  <si>
    <t>NIEHSPD</t>
  </si>
  <si>
    <t>NIPPON INDIA EQUITY SAVINGS FUND - SEGREGATED PORTFOLIO 1 - DIRECT QUARTERLY DIVIDEND PLAN DIVIDEND PAYOUT</t>
  </si>
  <si>
    <t>NIESSPH</t>
  </si>
  <si>
    <t>NIPPON INDIA EQUITY HYBRID FUND -&amp;#160;SEGREGATED PORTFOLIO 1 - QUARTERLY DIVIDEND PLAN DIVIDEND PAYOUT</t>
  </si>
  <si>
    <t>NIEHSPE</t>
  </si>
  <si>
    <t>NIPPON INDIA EQUITY SAVINGS FUND - SEGREGATED PORTFOLIO 1 - DIVIDEND PLAN REINVESTMENT</t>
  </si>
  <si>
    <t>NIESSPK</t>
  </si>
  <si>
    <t>NIPPON INDIA EQUITY HYBRID FUND -&amp;#160;SEGREGATED PORTFOLIO 1 - DIRECT GROWTH PLAN GROWTH</t>
  </si>
  <si>
    <t>NIEHSPG</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</si>
  <si>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</si>
  <si>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</si>
  <si>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</si>
  <si>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</si>
  <si>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MONTHLY DIVIDEND PLAN DIVIDEND PAYOUT</t>
  </si>
  <si>
    <t>NIEHSPL</t>
  </si>
  <si>
    <t>NIPPON INDIA EQUITY SAVINGS FUND - SEGREGATED PORTFOLIO 1 - GROWTH PLAN GROWTH</t>
  </si>
  <si>
    <t>NIESSPL</t>
  </si>
  <si>
    <t>NIPPON INDIA EQUITY SAVINGS FUND - SEGREGATED PORTFOLIO 1 - MONTHLY DIVIDEND PLANDIVIDEND PAYOUT</t>
  </si>
  <si>
    <t>NIESSPM</t>
  </si>
  <si>
    <t>NIPPON INDIA EQUITY SAVINGS FUND - SEGREGATED PORTFOLIO 1 - MONTHLY DIVIDEND PLAN REINVESTMENT</t>
  </si>
  <si>
    <t>NIESSPN</t>
  </si>
  <si>
    <t>Goblin India Ltd</t>
  </si>
  <si>
    <t>GOBLIN</t>
  </si>
  <si>
    <t>Gensol Engineering Ltd</t>
  </si>
  <si>
    <t>GENSOL</t>
  </si>
  <si>
    <t>Vishwaraj Sugar Industries Ltd</t>
  </si>
  <si>
    <t>VISHWARAJ</t>
  </si>
  <si>
    <t>Greenpanel Industries Ltd</t>
  </si>
  <si>
    <t>GREENPANEL</t>
  </si>
  <si>
    <t>Shahlon Silk Industries Ltd</t>
  </si>
  <si>
    <t>SHAHLON</t>
  </si>
  <si>
    <t>ADITYA BIRLA SUN LIFE BANKING ETF</t>
  </si>
  <si>
    <t>ABSLBANETF</t>
  </si>
  <si>
    <t>Mount Housing and Infrastructure Ltd</t>
  </si>
  <si>
    <t>MOUNT</t>
  </si>
  <si>
    <t>Anuroop Packaging Ltd</t>
  </si>
  <si>
    <t>ANUROOP</t>
  </si>
  <si>
    <t>JSG Leasing Ltd</t>
  </si>
  <si>
    <t>JSGLEASING</t>
  </si>
  <si>
    <t>CSB Bank Ltd</t>
  </si>
  <si>
    <t>CSBBANK</t>
  </si>
  <si>
    <t>Ujjivan Small Finance Bank Ltd</t>
  </si>
  <si>
    <t>UJJIVANSFB</t>
  </si>
  <si>
    <t>Somany Home Innovation Ltd</t>
  </si>
  <si>
    <t>SHIL</t>
  </si>
  <si>
    <t>Easun Capital Markets Ltd</t>
  </si>
  <si>
    <t>EASUN</t>
  </si>
  <si>
    <t>Prince Pipes and Fittings Ltd</t>
  </si>
  <si>
    <t>PRINCEPIPE</t>
  </si>
  <si>
    <t>Valencia Nutrition Ltd</t>
  </si>
  <si>
    <t>VALENCIA</t>
  </si>
  <si>
    <t>Assam Entrade Ltd</t>
  </si>
  <si>
    <t>ASSAMENT</t>
  </si>
  <si>
    <t>Gian Life Care Ltd</t>
  </si>
  <si>
    <t>GIANLIFE</t>
  </si>
  <si>
    <t>Artemis Medicare Services Ltd</t>
  </si>
  <si>
    <t>ARTEMISMED</t>
  </si>
  <si>
    <t>Sumitomo Chemical India Ltd</t>
  </si>
  <si>
    <t>SUMICHEM</t>
  </si>
  <si>
    <t>ICICI Prudential Midcap 150 ETF</t>
  </si>
  <si>
    <t>ICICIM150</t>
  </si>
  <si>
    <t>Mirae Asset Nifty Next 50 ETF (MANXT50ETF)</t>
  </si>
  <si>
    <t>MANXT50ETF</t>
  </si>
  <si>
    <t>Tranway Technologies Ltd</t>
  </si>
  <si>
    <t>TRANWAY</t>
  </si>
  <si>
    <t>Janus Corporation Ltd</t>
  </si>
  <si>
    <t>JANUSCORP</t>
  </si>
  <si>
    <t>Vardhan Capital &amp; Finance Ltd</t>
  </si>
  <si>
    <t>VARDHANCFL</t>
  </si>
  <si>
    <t>Birla Tyres Ltd</t>
  </si>
  <si>
    <t>BIRLATYRES</t>
  </si>
  <si>
    <t>Universus Photo Imagings Ltd</t>
  </si>
  <si>
    <t>UNIVPHOTO</t>
  </si>
  <si>
    <t>Chandra Bhagat Pharma Ltd</t>
  </si>
  <si>
    <t>CBPL</t>
  </si>
  <si>
    <t>ICL Organic Dairy Products Ltd</t>
  </si>
  <si>
    <t>ICLORGANIC</t>
  </si>
  <si>
    <t>Octavius Plantations Ltd</t>
  </si>
  <si>
    <t>OCTAVIUSPL</t>
  </si>
  <si>
    <t>Suven Pharmaceuticals Ltd</t>
  </si>
  <si>
    <t>SUVENPHAR</t>
  </si>
  <si>
    <t>SM Auto Stamping Ltd</t>
  </si>
  <si>
    <t>SMAUTO</t>
  </si>
  <si>
    <t>SBI Cards and Payment Services Ltd</t>
  </si>
  <si>
    <t>SBICARD</t>
  </si>
  <si>
    <t>NIPPON INDIA EQUITY SAVINGS FUND - SEGREGATED PORTFOLIO 2 - MONTHLY DIVIDEND PLAN(Issue Price: 0.01)</t>
  </si>
  <si>
    <t>08MPD</t>
  </si>
  <si>
    <t>NIPPON INDIA EQUITY SAVINGS FUND - SEGREGATED PORTFOLIO 2 - DIRECT DIVIDEND PLAN(Issue Price: 0.01)</t>
  </si>
  <si>
    <t>08ADR</t>
  </si>
  <si>
    <t>08MPR</t>
  </si>
  <si>
    <t>NIPPON INDIA EQUITY SAVINGS FUND - SEGREGATED PORTFOLIO 2 - DIRECT MONTHLY DIVIDEND PLAN(Issue Price: 0.01)</t>
  </si>
  <si>
    <t>08AMD</t>
  </si>
  <si>
    <t>08AMR</t>
  </si>
  <si>
    <t>NIPPON INDIA EQUITY SAVINGS FUND - SEGREGATED PORTFOLIO 2 - BONUS PLAN(Issue Price: 0.01)</t>
  </si>
  <si>
    <t>08BPB</t>
  </si>
  <si>
    <t>NIPPON INDIA EQUITY SAVINGS FUND - SEGREGATED PORTFOLIO 2 - GROWTH PLAN(Issue Price: 0.01)</t>
  </si>
  <si>
    <t>08GPG</t>
  </si>
  <si>
    <t>NIPPON INDIA EQUITY SAVINGS FUND - SEGREGATED PORTFOLIO 2 - DIRECT BONUS PLAN(Issue Price: 0.01)</t>
  </si>
  <si>
    <t>08ABB</t>
  </si>
  <si>
    <t>NIPPON INDIA EQUITY SAVINGS FUND - SEGREGATED PORTFOLIO 2 - QUARTERLY DIVIDEND PLAN(Issue Price: 0.01)</t>
  </si>
  <si>
    <t>08QPD</t>
  </si>
  <si>
    <t>NIPPON INDIA EQUITY SAVINGS FUND - SEGREGATED PORTFOLIO 2 - DIRECT GROWTH PLAN(Issue Price: 0.01)</t>
  </si>
  <si>
    <t>08AGG</t>
  </si>
  <si>
    <t>08QPR</t>
  </si>
  <si>
    <t>NIPPON INDIA EQUITY SAVINGS FUND - SEGREGATED PORTFOLIO 2 - DIRECT QUARTERLY DIVIDEND PLAN(Issue Price: 0.01)</t>
  </si>
  <si>
    <t>08AQD</t>
  </si>
  <si>
    <t>NIPPON INDIA EQUITY SAVINGS FUND - SEGREGATED PORTFOLIO 2 - DIVIDEND PLAN(Issue Price: 0.01)</t>
  </si>
  <si>
    <t>08DPD</t>
  </si>
  <si>
    <t>08AQR</t>
  </si>
  <si>
    <t>08DPR</t>
  </si>
  <si>
    <t>08ADD</t>
  </si>
  <si>
    <t>RO Jewels Ltd</t>
  </si>
  <si>
    <t>ROJL</t>
  </si>
  <si>
    <t>Cospower Engineering Ltd</t>
  </si>
  <si>
    <t>COSPOWER</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</si>
  <si>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</si>
  <si>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</si>
  <si>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</si>
  <si>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</si>
  <si>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</si>
  <si>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</si>
  <si>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</si>
  <si>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</si>
  <si>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</si>
  <si>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</si>
  <si>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</si>
  <si>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</si>
  <si>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</si>
  <si>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</si>
  <si>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</si>
  <si>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</si>
  <si>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</si>
  <si>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</si>
  <si>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</si>
  <si>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</si>
  <si>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</si>
  <si>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</si>
  <si>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</si>
  <si>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</si>
  <si>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</si>
  <si>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</si>
  <si>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</si>
  <si>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</si>
  <si>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ABB Power Products and Systems India Ltd</t>
  </si>
  <si>
    <t>POWERINDIA</t>
  </si>
  <si>
    <t>DJ Mediaprint &amp; Logistics Ltd</t>
  </si>
  <si>
    <t>DJML</t>
  </si>
  <si>
    <t>Nirmitee Robotics India Ltd</t>
  </si>
  <si>
    <t>NIRMITEE</t>
  </si>
  <si>
    <t>Natural Biocon (India) Ltd</t>
  </si>
  <si>
    <t>NATURAL</t>
  </si>
  <si>
    <t>Bhartia Bachat Ltd</t>
  </si>
  <si>
    <t>BHARTIA</t>
  </si>
  <si>
    <t>Billwin Industries Ltd</t>
  </si>
  <si>
    <t>BILLWIN</t>
  </si>
  <si>
    <t>Aarti Surfactants Ltd</t>
  </si>
  <si>
    <t>AARTISURF</t>
  </si>
  <si>
    <t>Bonlon Industries Ltd</t>
  </si>
  <si>
    <t>BONLON</t>
  </si>
  <si>
    <t>Borosil Ltd</t>
  </si>
  <si>
    <t>BOROLTD</t>
  </si>
  <si>
    <t>Rossari Biotech Ltd</t>
  </si>
  <si>
    <t>ROSSARI</t>
  </si>
  <si>
    <t>NDR Auto Components Ltd</t>
  </si>
  <si>
    <t>NDRAUTO</t>
  </si>
  <si>
    <t>Mindspace Business Parks REIT</t>
  </si>
  <si>
    <t>MINDSPACE</t>
  </si>
  <si>
    <t>Suratwwala Business Group Ltd</t>
  </si>
  <si>
    <t>SBGLP</t>
  </si>
  <si>
    <t>&amp;#160;ICICI Prudential Alpha Low Vol 30 ETF&amp;#160;</t>
  </si>
  <si>
    <t>ICICIALPLV</t>
  </si>
  <si>
    <t>Max Healthcare Institute Ltd</t>
  </si>
  <si>
    <t>MAXHEALTH</t>
  </si>
  <si>
    <t>ICICI Prudential IT ETF</t>
  </si>
  <si>
    <t>ICICITECH</t>
  </si>
  <si>
    <t>Trekkingtoes.com Ltd</t>
  </si>
  <si>
    <t>HIPPOCABS</t>
  </si>
  <si>
    <t>Max India Ltd</t>
  </si>
  <si>
    <t>HDFC Banking ETF</t>
  </si>
  <si>
    <t>HBANKETF</t>
  </si>
  <si>
    <t>Tower Infrastructure Trust</t>
  </si>
  <si>
    <t>TOWERINFRA</t>
  </si>
  <si>
    <t>UTI Bank Exchange Traded Fund (UTI Bank ETF)</t>
  </si>
  <si>
    <t>UTIBANKETF</t>
  </si>
  <si>
    <t>Happiest Minds Technologies Ltd</t>
  </si>
  <si>
    <t>HAPPSTMNDS</t>
  </si>
  <si>
    <t>Route Mobile Ltd</t>
  </si>
  <si>
    <t>ROUTE</t>
  </si>
  <si>
    <t>Advait Infratech Ltd</t>
  </si>
  <si>
    <t>ADVAIT</t>
  </si>
  <si>
    <t>Archidply Decor Ltd</t>
  </si>
  <si>
    <t>ADL</t>
  </si>
  <si>
    <t>Computer Age Management Services Ltd</t>
  </si>
  <si>
    <t>CAMS</t>
  </si>
  <si>
    <t>Chemcon Speciality Chemicals Ltd</t>
  </si>
  <si>
    <t>CHEMCON</t>
  </si>
  <si>
    <t>SecMark Consultancy Ltd</t>
  </si>
  <si>
    <t>SECMARK</t>
  </si>
  <si>
    <t>Angel Broking Ltd</t>
  </si>
  <si>
    <t>ANGELBRKG</t>
  </si>
  <si>
    <t>Atam Valves Ltd</t>
  </si>
  <si>
    <t>ATAM</t>
  </si>
  <si>
    <t>Mazagon Dock Shipbuilders Ltd</t>
  </si>
  <si>
    <t>MAZDOCK</t>
  </si>
  <si>
    <t>UTI Asset Management Company Ltd</t>
  </si>
  <si>
    <t>UTIAMC</t>
  </si>
  <si>
    <t>G M Polyplast Ltd</t>
  </si>
  <si>
    <t>GMPL</t>
  </si>
  <si>
    <t>Likhitha Infrastructure Ltd</t>
  </si>
  <si>
    <t>LIKHITHA</t>
  </si>
  <si>
    <t>Veer Global Infraconstruction Ltd</t>
  </si>
  <si>
    <t>VGIL</t>
  </si>
  <si>
    <t>Hemisphere Properties India Ltd</t>
  </si>
  <si>
    <t>HEMIPROP</t>
  </si>
  <si>
    <t>Equitas Small Finance Bank Ltd</t>
  </si>
  <si>
    <t>EQUITASBNK</t>
  </si>
  <si>
    <t>Shine Fashions (India) Ltd</t>
  </si>
  <si>
    <t>SHINEFASH</t>
  </si>
  <si>
    <t>BARODA RAYON CORPORATION LTD</t>
  </si>
  <si>
    <t>BARODARY</t>
  </si>
  <si>
    <t>Other Textile Products</t>
  </si>
  <si>
    <t>MEDIAONE GLOBAL ENTERTAINMENT LTD</t>
  </si>
  <si>
    <t>MEDIAONE</t>
  </si>
  <si>
    <t>Film Production- Distribution &amp; Exhibition</t>
  </si>
  <si>
    <t>INDIA RADIATORS LTD</t>
  </si>
  <si>
    <t>INRADIA</t>
  </si>
  <si>
    <t>Auto Components &amp; Equipments</t>
  </si>
  <si>
    <t>PB Global Ltd</t>
  </si>
  <si>
    <t>PBGLOBAL</t>
  </si>
  <si>
    <t>Pesticides &amp; Agrochemicals</t>
  </si>
  <si>
    <t>INFOMEDIA PRESS LTD</t>
  </si>
  <si>
    <t>INFOMEDIA</t>
  </si>
  <si>
    <t>Printing &amp; Publication</t>
  </si>
  <si>
    <t>U.P.HOTELS LTD</t>
  </si>
  <si>
    <t>UPHOT</t>
  </si>
  <si>
    <t>Hotels &amp; Resorts</t>
  </si>
  <si>
    <t>PREMIER CAPITAL SERVICES LTD</t>
  </si>
  <si>
    <t>PREMCAP</t>
  </si>
  <si>
    <t>Other Electrical Equipment</t>
  </si>
  <si>
    <t>ICDS LTD</t>
  </si>
  <si>
    <t>ICDSLTD</t>
  </si>
  <si>
    <t>Saianand Commercial Limited</t>
  </si>
  <si>
    <t>SAICOM</t>
  </si>
  <si>
    <t>Trading &amp; Distributors</t>
  </si>
  <si>
    <t>ROSE MERC.LTD</t>
  </si>
  <si>
    <t>ROSEMER</t>
  </si>
  <si>
    <t>SURBHI INDUSTRIES LTD</t>
  </si>
  <si>
    <t>SURBHIN</t>
  </si>
  <si>
    <t>SHRI GANG INDUSTRIES AND ALLIED PRODUCTS LTD</t>
  </si>
  <si>
    <t>SHRIGANG</t>
  </si>
  <si>
    <t>Edible Oil</t>
  </si>
  <si>
    <t>UBE INDUSTRIES LTD</t>
  </si>
  <si>
    <t>UBEINDL</t>
  </si>
  <si>
    <t>PET PLASTICS LTD</t>
  </si>
  <si>
    <t>PETPLST</t>
  </si>
  <si>
    <t>Plastic Products - Industrial</t>
  </si>
  <si>
    <t>PANJON LTD</t>
  </si>
  <si>
    <t>PANJON</t>
  </si>
  <si>
    <t>EURO LEDER FASHION LTD</t>
  </si>
  <si>
    <t>EUROLED</t>
  </si>
  <si>
    <t>Gems- Jewellery And Watches</t>
  </si>
  <si>
    <t>DSJ keep Learning Ltd</t>
  </si>
  <si>
    <t>KEEPLEARN</t>
  </si>
  <si>
    <t>SIDDHESWARI GARMENTS LTD</t>
  </si>
  <si>
    <t>SIDDHEGA</t>
  </si>
  <si>
    <t>AADI INDUSTRIES LTD</t>
  </si>
  <si>
    <t>AADIIND</t>
  </si>
  <si>
    <t>SHAMROCK INDUSTRIAL CO.LTD</t>
  </si>
  <si>
    <t>SHAMROIN</t>
  </si>
  <si>
    <t>G.G.AUTOMOTIVE GEARS LTD</t>
  </si>
  <si>
    <t>GGAUTO</t>
  </si>
  <si>
    <t>SGN TELECOMS LTD</t>
  </si>
  <si>
    <t>SGNTE</t>
  </si>
  <si>
    <t>LCC INFOTECH LTD</t>
  </si>
  <si>
    <t>LCCINFOTEC</t>
  </si>
  <si>
    <t>E-Learning</t>
  </si>
  <si>
    <t>AMBICA AGARBATHIES &amp; AROMA INDUSTRIES LTD</t>
  </si>
  <si>
    <t>AMBICAAGAR</t>
  </si>
  <si>
    <t>Shree Hanuman Sugar &amp; Industries Ltd</t>
  </si>
  <si>
    <t>HANSUGAR</t>
  </si>
  <si>
    <t>Samrat Forgings Ltd</t>
  </si>
  <si>
    <t>SAMRATFORG</t>
  </si>
  <si>
    <t>Castings &amp; Forgings</t>
  </si>
  <si>
    <t>Gland Pharma Ltd</t>
  </si>
  <si>
    <t>GLAND</t>
  </si>
  <si>
    <t>Mirae Asset ESG Sector Leaders ETF</t>
  </si>
  <si>
    <t>MAESGETF</t>
  </si>
  <si>
    <t>Net Pix Shorts Digital Media Ltd</t>
  </si>
  <si>
    <t>NETPIX</t>
  </si>
  <si>
    <t>Restaurant Brands Asia Ltd</t>
  </si>
  <si>
    <t>RBA</t>
  </si>
  <si>
    <t>Tarc Ltd</t>
  </si>
  <si>
    <t>TARC</t>
  </si>
  <si>
    <t>Residential- Commercial Projects</t>
  </si>
  <si>
    <t>Ravinder Heights Ltd</t>
  </si>
  <si>
    <t>RVHL</t>
  </si>
  <si>
    <t>Fairchem Organics Ltd</t>
  </si>
  <si>
    <t>FAIRCHEMOR</t>
  </si>
  <si>
    <t>Mrs. Bectors Food Specialities Ltd</t>
  </si>
  <si>
    <t>BECTORFOOD</t>
  </si>
  <si>
    <t>Antony Waste Handling Cell Ltd</t>
  </si>
  <si>
    <t>AWHCL</t>
  </si>
  <si>
    <t>Waste Management</t>
  </si>
  <si>
    <t>NIPPON INDIA ETF INFRA BeES</t>
  </si>
  <si>
    <t>INFRABEES</t>
  </si>
  <si>
    <t>Rita Finance and Leasing Ltd</t>
  </si>
  <si>
    <t>RFLL</t>
  </si>
  <si>
    <t>Non Banking Financial Company (NBFC)</t>
  </si>
  <si>
    <t>Indian Railway Finance Corporation Ltd</t>
  </si>
  <si>
    <t>IRFC</t>
  </si>
  <si>
    <t>Financial Institution</t>
  </si>
  <si>
    <t>Indigo Paints Ltd</t>
  </si>
  <si>
    <t>INDIGOPNTS</t>
  </si>
  <si>
    <t>Paints</t>
  </si>
  <si>
    <t>Home First Finance Company India Ltd</t>
  </si>
  <si>
    <t>HOMEFIRST</t>
  </si>
  <si>
    <t>Housing Finance Company</t>
  </si>
  <si>
    <t>Stove Kraft Ltd</t>
  </si>
  <si>
    <t>STOVEKRAFT</t>
  </si>
  <si>
    <t>Brookfield India Real Estate Trust REIT</t>
  </si>
  <si>
    <t>BIRET</t>
  </si>
  <si>
    <t>Real Estate Investment Trusts (REITs)</t>
  </si>
  <si>
    <t>MRP Agro Ltd</t>
  </si>
  <si>
    <t>MRP</t>
  </si>
  <si>
    <t>SMC Global Securities Ltd</t>
  </si>
  <si>
    <t>SMCGLOBAL*</t>
  </si>
  <si>
    <t>Stockbroking &amp; Allied</t>
  </si>
  <si>
    <t>Nureca Ltd</t>
  </si>
  <si>
    <t>NURECA</t>
  </si>
  <si>
    <t>Medical Equipment &amp; Supplies</t>
  </si>
  <si>
    <t>RailTel Corporation of India Ltd</t>
  </si>
  <si>
    <t>RAILTEL</t>
  </si>
  <si>
    <t>Heranba Industries Ltd</t>
  </si>
  <si>
    <t>HERANBA</t>
  </si>
  <si>
    <t>Davangere Sugar Company Ltd</t>
  </si>
  <si>
    <t>DAVANGERE</t>
  </si>
  <si>
    <t>Adjia Technologies Ltd</t>
  </si>
  <si>
    <t>ADJIA</t>
  </si>
  <si>
    <t>Computers - Software &amp; Consulting</t>
  </si>
  <si>
    <t>MTAR Technologies Ltd</t>
  </si>
  <si>
    <t>MTARTECH</t>
  </si>
  <si>
    <t>Aerospace &amp; Defense</t>
  </si>
  <si>
    <t>Jubilant Ingrevia Ltd</t>
  </si>
  <si>
    <t>JUBLINGREA</t>
  </si>
  <si>
    <t>Easy Trip Planners Ltd</t>
  </si>
  <si>
    <t>EASEMYTRIP</t>
  </si>
  <si>
    <t>Tour- Travel Related Services</t>
  </si>
  <si>
    <t>Knowledge Marine &amp; Engineering Works Ltd</t>
  </si>
  <si>
    <t>KMEW</t>
  </si>
  <si>
    <t>Suumaya Corporation Ltd</t>
  </si>
  <si>
    <t>SUUMAYA</t>
  </si>
  <si>
    <t>Anupam Rasayan India Ltd</t>
  </si>
  <si>
    <t>ANURAS</t>
  </si>
  <si>
    <t>Craftsman Automation Ltd</t>
  </si>
  <si>
    <t>CRAFTSMAN</t>
  </si>
  <si>
    <t>Laxmi Organic Industries Ltd</t>
  </si>
  <si>
    <t>LXCHEM</t>
  </si>
  <si>
    <t>Kalyan Jewellers India Ltd</t>
  </si>
  <si>
    <t>KALYANKJIL</t>
  </si>
  <si>
    <t>Suryoday Small Finance Bank Ltd</t>
  </si>
  <si>
    <t>SURYODAY</t>
  </si>
  <si>
    <t>Other Bank</t>
  </si>
  <si>
    <t>Nazara Technologies Ltd</t>
  </si>
  <si>
    <t>NAZARA</t>
  </si>
  <si>
    <t>Digital Entertainment</t>
  </si>
  <si>
    <t>Suvidhaa Infoserve Ltd</t>
  </si>
  <si>
    <t>SUVIDHAA</t>
  </si>
  <si>
    <t>Financial Technology (Fintech)</t>
  </si>
  <si>
    <t>Niks Technology Ltd</t>
  </si>
  <si>
    <t>NIKSTECH</t>
  </si>
  <si>
    <t>Barbeque-Nation Hospitality Ltd</t>
  </si>
  <si>
    <t>BARBEQUE</t>
  </si>
  <si>
    <t>EKI Energy Services Ltd</t>
  </si>
  <si>
    <t>EKI</t>
  </si>
  <si>
    <t>Rajeshwari Cans Ltd</t>
  </si>
  <si>
    <t>RCAN</t>
  </si>
  <si>
    <t>Packaging</t>
  </si>
  <si>
    <t>Jetmall Spices and Masala Ltd</t>
  </si>
  <si>
    <t>JETMALL</t>
  </si>
  <si>
    <t>Macrotech Developers Ltd</t>
  </si>
  <si>
    <t>LODHA</t>
  </si>
  <si>
    <t>Deep Industries Ltd</t>
  </si>
  <si>
    <t>Offshore Support Solution Drilling</t>
  </si>
  <si>
    <t>Kuberan Global Edu Solutions Ltd</t>
  </si>
  <si>
    <t>KGES</t>
  </si>
  <si>
    <t>POWERGRID Infrastructure Investment Trust</t>
  </si>
  <si>
    <t>PGINVIT</t>
  </si>
  <si>
    <t>Power - Transmission</t>
  </si>
  <si>
    <t>Mirae Asset NYSE FANG+ ETF</t>
  </si>
  <si>
    <t>MAFANG</t>
  </si>
  <si>
    <t>ICICI Prudential Healthcare ETF</t>
  </si>
  <si>
    <t>ICICIPHARM</t>
  </si>
  <si>
    <t>Inox Wind Energy Ltd</t>
  </si>
  <si>
    <t>IWEL</t>
  </si>
  <si>
    <t>Vineet Laboratories Ltd</t>
  </si>
  <si>
    <t>VINEETLAB</t>
  </si>
  <si>
    <t>Shyam Metalics and Energy Ltd</t>
  </si>
  <si>
    <t>SHYAMMETL</t>
  </si>
  <si>
    <t>Iron &amp; Steel</t>
  </si>
  <si>
    <t>Sona BLW Precision Forgings Ltd</t>
  </si>
  <si>
    <t>SONACOMS</t>
  </si>
  <si>
    <t>Navoday Enterprises Ltd</t>
  </si>
  <si>
    <t>NAVODAYENT</t>
  </si>
  <si>
    <t>Dodla Dairy Ltd</t>
  </si>
  <si>
    <t>DODLA</t>
  </si>
  <si>
    <t>Dairy Products</t>
  </si>
  <si>
    <t>Krishna Institute of Medical Sciences Ltd</t>
  </si>
  <si>
    <t>KIMS</t>
  </si>
  <si>
    <t>Hospital</t>
  </si>
  <si>
    <t>Adeshwar Meditex Ltd</t>
  </si>
  <si>
    <t>ADESHWAR</t>
  </si>
  <si>
    <t>Healthcare Research- Analytics &amp; Technology</t>
  </si>
  <si>
    <t>Times Green Energy (India) Ltd</t>
  </si>
  <si>
    <t>TIMESGREEN</t>
  </si>
  <si>
    <t>India Pesticides Ltd</t>
  </si>
  <si>
    <t>IPL</t>
  </si>
  <si>
    <t>Focus Business Solution Ltd</t>
  </si>
  <si>
    <t>G R Infraprojects Ltd</t>
  </si>
  <si>
    <t>GRINFRA</t>
  </si>
  <si>
    <t>Civil Construction</t>
  </si>
  <si>
    <t>Clean Science and Technology Ltd</t>
  </si>
  <si>
    <t>CLEAN</t>
  </si>
  <si>
    <t>AA Plus Tradelink Ltd</t>
  </si>
  <si>
    <t>AAPLUSTRAD</t>
  </si>
  <si>
    <t>Zomato Ltd</t>
  </si>
  <si>
    <t>ZOMATO</t>
  </si>
  <si>
    <t>E-Retail/ E-Commerce</t>
  </si>
  <si>
    <t>Tatva Chintan Pharma Chem Ltd</t>
  </si>
  <si>
    <t>TATVA</t>
  </si>
  <si>
    <t>Glenmark Life Sciences Ltd</t>
  </si>
  <si>
    <t>GLS</t>
  </si>
  <si>
    <t>Mirae Asset Nifty Financial Services ETF</t>
  </si>
  <si>
    <t>MAFSETF</t>
  </si>
  <si>
    <t>Gretex Corporate Services Ltd</t>
  </si>
  <si>
    <t>GCSL</t>
  </si>
  <si>
    <t>Other Capital Market related Services</t>
  </si>
  <si>
    <t>Rolex Rings Ltd</t>
  </si>
  <si>
    <t>ROLEXRINGS</t>
  </si>
  <si>
    <t>ICICI Prudential FMCG ETF</t>
  </si>
  <si>
    <t>ICICIFMCG</t>
  </si>
  <si>
    <t>Exxaro Tiles Ltd</t>
  </si>
  <si>
    <t>EXXARO</t>
  </si>
  <si>
    <t>Furniture- Home Furnishing- Flooring</t>
  </si>
  <si>
    <t>Krsnaa Diagnostics Ltd</t>
  </si>
  <si>
    <t>KRSNAA</t>
  </si>
  <si>
    <t>Healthcare Service Provider</t>
  </si>
  <si>
    <t>Windlas Biotech Ltd</t>
  </si>
  <si>
    <t>WINDLAS</t>
  </si>
  <si>
    <t>Devyani International Ltd</t>
  </si>
  <si>
    <t>DEVYANI</t>
  </si>
  <si>
    <t>Meghmani Organics Ltd</t>
  </si>
  <si>
    <t>MOL</t>
  </si>
  <si>
    <t>Meghmani Finechem Ltd</t>
  </si>
  <si>
    <t>MFL</t>
  </si>
  <si>
    <t>CarTrade Tech Ltd</t>
  </si>
  <si>
    <t>CARTRADE</t>
  </si>
  <si>
    <t>Nuvoco Vistas Corporation Ltd</t>
  </si>
  <si>
    <t>NUVOCO</t>
  </si>
  <si>
    <t>Aptus Value Housing Finance India Ltd</t>
  </si>
  <si>
    <t>APTUS</t>
  </si>
  <si>
    <t>Chemplast Sanmar Ltd</t>
  </si>
  <si>
    <t>CHEMPLASTS</t>
  </si>
  <si>
    <t>Sharpline Broadcast Ltd</t>
  </si>
  <si>
    <t>SHARPLINE</t>
  </si>
  <si>
    <t>Advertising &amp; Media Agencies</t>
  </si>
  <si>
    <t>Aashka Hospitals Ltd</t>
  </si>
  <si>
    <t>AASHKA</t>
  </si>
  <si>
    <t>AXIS TECHNOLOGY ETF</t>
  </si>
  <si>
    <t>AXISTECETF</t>
  </si>
  <si>
    <t>AXIS HEALTHCARE ETF</t>
  </si>
  <si>
    <t>AXISHETF</t>
  </si>
  <si>
    <t>Ami Organics Ltd</t>
  </si>
  <si>
    <t>AMIORG</t>
  </si>
  <si>
    <t>Vijaya Diagnostic Centre Ltd</t>
  </si>
  <si>
    <t>VIJAYA</t>
  </si>
  <si>
    <t>Naapbooks Ltd</t>
  </si>
  <si>
    <t>NBL</t>
  </si>
  <si>
    <t>PlatinumOne Business Services Ltd</t>
  </si>
  <si>
    <t>POBS</t>
  </si>
  <si>
    <t>Business Process Outsourcing (BPO)/ Knowledge Process Outsourcing (KPO)</t>
  </si>
  <si>
    <t>AXIS CONSUMPTION ETF</t>
  </si>
  <si>
    <t>AXISCETF</t>
  </si>
  <si>
    <t>Sansera Engineering Ltd</t>
  </si>
  <si>
    <t>SANSERA</t>
  </si>
  <si>
    <t>Prevest Denpro Ltd</t>
  </si>
  <si>
    <t>PREVEST</t>
  </si>
  <si>
    <t>Markolines Traffic Controls Ltd</t>
  </si>
  <si>
    <t>MTCL</t>
  </si>
  <si>
    <t>Mirae Asset S&amp;P 500 Top 50 ETF</t>
  </si>
  <si>
    <t>MASPTOP50</t>
  </si>
  <si>
    <t>SBL Infratech Ltd</t>
  </si>
  <si>
    <t>SBLI</t>
  </si>
  <si>
    <t>Paras Defence and Space Technologies Ltd</t>
  </si>
  <si>
    <t>PARAS</t>
  </si>
  <si>
    <t>Getalong Enterprise Ltd</t>
  </si>
  <si>
    <t>GETALONG</t>
  </si>
  <si>
    <t>Trading - Textile Products</t>
  </si>
  <si>
    <t>Shri Venkatesh Refineries Ltd</t>
  </si>
  <si>
    <t>SVRL</t>
  </si>
  <si>
    <t>Aditya Birla Sun Life AMC Ltd</t>
  </si>
  <si>
    <t>ABSLAMC</t>
  </si>
  <si>
    <t>Asset Management Company</t>
  </si>
  <si>
    <t>Promax Power Ltd</t>
  </si>
  <si>
    <t>PROMAX</t>
  </si>
  <si>
    <t>Engineering- Designing &amp; Construction</t>
  </si>
  <si>
    <t>Samor Reality Ltd</t>
  </si>
  <si>
    <t>SAMOR</t>
  </si>
  <si>
    <t>Adishakti Loha and Ispat Ltd</t>
  </si>
  <si>
    <t>ADISHAKTI</t>
  </si>
  <si>
    <t>CWD Ltd</t>
  </si>
  <si>
    <t>CWD</t>
  </si>
  <si>
    <t>ICICI Prudential Consumption ETF</t>
  </si>
  <si>
    <t>ICICICONSU</t>
  </si>
  <si>
    <t>FSN E-Commerce Ventures Ltd</t>
  </si>
  <si>
    <t>NYKAA</t>
  </si>
  <si>
    <t>National Highways Infra Trust</t>
  </si>
  <si>
    <t>NHIT</t>
  </si>
  <si>
    <t>Fino Payments Bank Ltd</t>
  </si>
  <si>
    <t>FINOPB</t>
  </si>
  <si>
    <t>S.J.S. Enterprises Ltd</t>
  </si>
  <si>
    <t>SJS</t>
  </si>
  <si>
    <t>DSP Nifty 50 Equal Weight ETF</t>
  </si>
  <si>
    <t>DSPNEWETF</t>
  </si>
  <si>
    <t>Sigachi Industries Ltd</t>
  </si>
  <si>
    <t>SIGACHI</t>
  </si>
  <si>
    <t>PB Fintech Ltd</t>
  </si>
  <si>
    <t>POLICYBZR</t>
  </si>
  <si>
    <t>Suyog Gurbaxani Funicular Ropeways Ltd</t>
  </si>
  <si>
    <t>SGFRL</t>
  </si>
  <si>
    <t>One 97 Communications Ltd</t>
  </si>
  <si>
    <t>PAYTM</t>
  </si>
  <si>
    <t>Sapphire Foods India Ltd</t>
  </si>
  <si>
    <t>SAPPHIRE</t>
  </si>
  <si>
    <t>Latent View Analytics Ltd</t>
  </si>
  <si>
    <t>LATENTVIEW</t>
  </si>
  <si>
    <t>Tarsons Products Ltd</t>
  </si>
  <si>
    <t>TARSONS</t>
  </si>
  <si>
    <t>Omnipotent Industries Ltd</t>
  </si>
  <si>
    <t>OMNIPOTENT</t>
  </si>
  <si>
    <t>Refineries &amp; Marketing</t>
  </si>
  <si>
    <t>Go Fashion (India) Ltd</t>
  </si>
  <si>
    <t>GOCOLORS</t>
  </si>
  <si>
    <t>Speciality Retail</t>
  </si>
  <si>
    <t>DMR Hydroengineering &amp; Infrastructures Ltd</t>
  </si>
  <si>
    <t>DMR</t>
  </si>
  <si>
    <t>Hi-Tech Pipes Ltd</t>
  </si>
  <si>
    <t>Star Health and Allied Insurance Company Ltd</t>
  </si>
  <si>
    <t>STARHEALTH</t>
  </si>
  <si>
    <t>Tega Industries Ltd</t>
  </si>
  <si>
    <t>TEGA</t>
  </si>
  <si>
    <t>Industrial Equipments</t>
  </si>
  <si>
    <t>Mirae Asset Hang Seng TECH ETF</t>
  </si>
  <si>
    <t>MAHKTECH</t>
  </si>
  <si>
    <t>Anand Rathi Wealth Ltd</t>
  </si>
  <si>
    <t>ANANDRATHI</t>
  </si>
  <si>
    <t>Financial Products Distributor</t>
  </si>
  <si>
    <t>Zodiac Energy Ltd</t>
  </si>
  <si>
    <t>RateGain Travel Technologies Ltd</t>
  </si>
  <si>
    <t>RATEGAIN</t>
  </si>
  <si>
    <t>Shriram Properties Ltd</t>
  </si>
  <si>
    <t>SHRIRAMPPS</t>
  </si>
  <si>
    <t>Jet Freight Logistics Ltd</t>
  </si>
  <si>
    <t>Logistics Solution Provider</t>
  </si>
  <si>
    <t>C.E. Info Systems Ltd</t>
  </si>
  <si>
    <t>MAPMYINDIA</t>
  </si>
  <si>
    <t>Software Products</t>
  </si>
  <si>
    <t>Metro Brands Ltd</t>
  </si>
  <si>
    <t>METROBRAND</t>
  </si>
  <si>
    <t>Medplus Health Services Ltd</t>
  </si>
  <si>
    <t>MEDPLUS</t>
  </si>
  <si>
    <t>Pharmacy Retail</t>
  </si>
  <si>
    <t>Data Patterns (India) Ltd</t>
  </si>
  <si>
    <t>DATAPATTNS</t>
  </si>
  <si>
    <t>HP Adhesives Ltd</t>
  </si>
  <si>
    <t>HPAL</t>
  </si>
  <si>
    <t>Supriya Lifescience Ltd</t>
  </si>
  <si>
    <t>SUPRIYA</t>
  </si>
  <si>
    <t>Clara Industries Ltd</t>
  </si>
  <si>
    <t>CLARA</t>
  </si>
  <si>
    <t>Wherrelz IT Solutions Ltd</t>
  </si>
  <si>
    <t>WITS</t>
  </si>
  <si>
    <t>Motilal Oswal Nasdaq Q 50 ETF</t>
  </si>
  <si>
    <t>MONQ50</t>
  </si>
  <si>
    <t>DSP Nifty Midcap 150 Quality 50 ETF</t>
  </si>
  <si>
    <t>DSPQ50ETF</t>
  </si>
  <si>
    <t>Brandbucket Media &amp; Technology Ltd</t>
  </si>
  <si>
    <t>BRANDBUCKT</t>
  </si>
  <si>
    <t>DSP Nifty 50 ETF</t>
  </si>
  <si>
    <t>DSPN50ETF</t>
  </si>
  <si>
    <t>CMS Info Systems Ltd</t>
  </si>
  <si>
    <t>CMSINFO</t>
  </si>
  <si>
    <t>Brand Concepts Ltd</t>
  </si>
  <si>
    <t>Ascensive Educare Ltd</t>
  </si>
  <si>
    <t>ASCENSIVE</t>
  </si>
  <si>
    <t>Fabino Life Sciences Ltd</t>
  </si>
  <si>
    <t>FABINO</t>
  </si>
  <si>
    <t>Wonder Fibromats Ltd</t>
  </si>
  <si>
    <t>WFL</t>
  </si>
  <si>
    <t>ICICI Prudential Nifty Auto ETF</t>
  </si>
  <si>
    <t>ICICIAUTO</t>
  </si>
  <si>
    <t>AGS Transact Technologies Ltd</t>
  </si>
  <si>
    <t>AGSTRA</t>
  </si>
  <si>
    <t>ICICI Prudential Silver ETF</t>
  </si>
  <si>
    <t>ICICISILVE</t>
  </si>
  <si>
    <t>Alkosign Ltd</t>
  </si>
  <si>
    <t>ALKOSIGN</t>
  </si>
  <si>
    <t>Stationary</t>
  </si>
  <si>
    <t>Mirae Asset Nifty India Manufacturing ETF</t>
  </si>
  <si>
    <t>MAMFGETF</t>
  </si>
  <si>
    <t>Adani Wilmar Ltd</t>
  </si>
  <si>
    <t>AWL</t>
  </si>
  <si>
    <t>Quality RO Industries Ltd</t>
  </si>
  <si>
    <t>QRIL</t>
  </si>
  <si>
    <t>Safa Systems &amp; Technologies Ltd</t>
  </si>
  <si>
    <t>SSTL</t>
  </si>
  <si>
    <t>Dev Information Technology Ltd</t>
  </si>
  <si>
    <t>IT Enabled Services</t>
  </si>
  <si>
    <t>Vedant Fashions Ltd</t>
  </si>
  <si>
    <t>MANYAVAR</t>
  </si>
  <si>
    <t>Maruti Interior Products Ltd</t>
  </si>
  <si>
    <t>MARUTIIPL</t>
  </si>
  <si>
    <t>Motilal Oswal Nifty 200 Momentum 30 ETF</t>
  </si>
  <si>
    <t>MOMOMENTUM</t>
  </si>
  <si>
    <t>Softtech Engineers Ltd</t>
  </si>
  <si>
    <t>Aditya Birla Sun Life Silver ETF</t>
  </si>
  <si>
    <t>SILVER</t>
  </si>
  <si>
    <t>Aditya Birla Sunlife Nifty IT ETF</t>
  </si>
  <si>
    <t>TECH</t>
  </si>
  <si>
    <t>Aditya Birla Sun Life Nifty Healthcare ETF</t>
  </si>
  <si>
    <t>HEALTHY</t>
  </si>
  <si>
    <t>Aditya Birla Sun Life Nifty ETF</t>
  </si>
  <si>
    <t>BSLNIFTY</t>
  </si>
  <si>
    <t>Ekennis Software Service Ltd</t>
  </si>
  <si>
    <t>EKENNIS</t>
  </si>
  <si>
    <t>Mirae Asset Nifty Midcap 150 ETF</t>
  </si>
  <si>
    <t>MAM150ETF</t>
  </si>
  <si>
    <t>Eureka Forbes Ltd</t>
  </si>
  <si>
    <t>EUREKAFORBE</t>
  </si>
  <si>
    <t>Gateway Distriparks Ltd</t>
  </si>
  <si>
    <t>GATEWAY</t>
  </si>
  <si>
    <t>GMR Power and Urban Infra Ltd</t>
  </si>
  <si>
    <t>GMRP&amp;UI</t>
  </si>
  <si>
    <t>Bhatia Colour Chem Ltd</t>
  </si>
  <si>
    <t>BCCL</t>
  </si>
  <si>
    <t>Motherson Sumi Wiring India Ltd</t>
  </si>
  <si>
    <t>MSUMI</t>
  </si>
  <si>
    <t>Achyut Healthcare Ltd</t>
  </si>
  <si>
    <t>ACHYUT</t>
  </si>
  <si>
    <t>Evoq Remedies Ltd</t>
  </si>
  <si>
    <t>EVOQ</t>
  </si>
  <si>
    <t>Motilal Oswal S&amp;P BSE Low Volatility ETF</t>
  </si>
  <si>
    <t>MOLOWVOL</t>
  </si>
  <si>
    <t>Avro India Ltd</t>
  </si>
  <si>
    <t>AVROIND</t>
  </si>
  <si>
    <t>Plastic Products - Consumer</t>
  </si>
  <si>
    <t>Uma Exports Ltd</t>
  </si>
  <si>
    <t>UMAEXPORTS</t>
  </si>
  <si>
    <t>Veranda Learning Solutions Ltd</t>
  </si>
  <si>
    <t>VERANDA</t>
  </si>
  <si>
    <t>Sunrise Efficient Marketing Ltd</t>
  </si>
  <si>
    <t>SEML</t>
  </si>
  <si>
    <t>Dhyaani Tile and Marblez Ltd</t>
  </si>
  <si>
    <t>DHYAANI</t>
  </si>
  <si>
    <t>Hariom Pipe Industries Ltd</t>
  </si>
  <si>
    <t>HARIOMPIPE</t>
  </si>
  <si>
    <t>Eighty Jewellers Ltd</t>
  </si>
  <si>
    <t>EIGHTY</t>
  </si>
  <si>
    <t>Shashwat Furnishing Solutions Ltd</t>
  </si>
  <si>
    <t>SFSL</t>
  </si>
  <si>
    <t>Global Longlife Hospital and Research Ltd</t>
  </si>
  <si>
    <t>GLHRL</t>
  </si>
  <si>
    <t>Fone4 Communications (India) Ltd</t>
  </si>
  <si>
    <t>FONE4</t>
  </si>
  <si>
    <t>Nanavati Ventures Ltd</t>
  </si>
  <si>
    <t>NVENTURES</t>
  </si>
  <si>
    <t>Precious Metals</t>
  </si>
  <si>
    <t>Campus Activewear Ltd</t>
  </si>
  <si>
    <t>CAMPUS</t>
  </si>
  <si>
    <t>Rainbow Children's Medicare Ltd</t>
  </si>
  <si>
    <t>RAINBOW</t>
  </si>
  <si>
    <t>Silver Touch Technologies Ltd</t>
  </si>
  <si>
    <t>LICI</t>
  </si>
  <si>
    <t>Prudent Corporate Advisory Services Ltd</t>
  </si>
  <si>
    <t>PRUDENT</t>
  </si>
  <si>
    <t>Venus Pipes &amp; Tubes Ltd</t>
  </si>
  <si>
    <t>VENUSPIPES</t>
  </si>
  <si>
    <t>Delhivery Ltd</t>
  </si>
  <si>
    <t>DELHIVERY</t>
  </si>
  <si>
    <t>Paradeep Phosphates Ltd</t>
  </si>
  <si>
    <t>PARADEEP</t>
  </si>
  <si>
    <t>Tierra Agrotech Ltd</t>
  </si>
  <si>
    <t>TIERRA</t>
  </si>
  <si>
    <t>Ethos Ltd</t>
  </si>
  <si>
    <t>ETHOSLTD</t>
  </si>
  <si>
    <t>eMudhra Ltd</t>
  </si>
  <si>
    <t>EMUDHRA</t>
  </si>
  <si>
    <t>Aether Industries Ltd</t>
  </si>
  <si>
    <t>AETHER</t>
  </si>
  <si>
    <t>We Win Ltd</t>
  </si>
  <si>
    <t>WEWIN</t>
  </si>
  <si>
    <t>Silver Pearl Hospitality &amp; Luxury Spaces Ltd</t>
  </si>
  <si>
    <t>SILVERPRL</t>
  </si>
  <si>
    <t>Kotak Banking ETF - Dividend Payout Option</t>
  </si>
  <si>
    <t>KOTAKBKETF</t>
  </si>
  <si>
    <t>SBI-ETF NIFTY BANK</t>
  </si>
  <si>
    <t>SETFNIFBK</t>
  </si>
  <si>
    <t>SBI-ETF NIFTY 50</t>
  </si>
  <si>
    <t>SETFNIF50</t>
  </si>
  <si>
    <t>Borrowings -</t>
  </si>
  <si>
    <t>Lease Liabilities</t>
  </si>
  <si>
    <t>Other Liabilities -</t>
  </si>
  <si>
    <t>Non controlling int</t>
  </si>
  <si>
    <t>Advance from Customers</t>
  </si>
  <si>
    <t>Other liability items</t>
  </si>
  <si>
    <t>Fixed Assets -</t>
  </si>
  <si>
    <t>Land</t>
  </si>
  <si>
    <t>Building</t>
  </si>
  <si>
    <t>Plant Machinery</t>
  </si>
  <si>
    <t>Equipments</t>
  </si>
  <si>
    <t>Computers</t>
  </si>
  <si>
    <t>Furniture n fittings</t>
  </si>
  <si>
    <t>Vehicles</t>
  </si>
  <si>
    <t>Intangible Assets</t>
  </si>
  <si>
    <t>Other fixed assets</t>
  </si>
  <si>
    <t>Gross Block</t>
  </si>
  <si>
    <t>Accumulated Depreciation</t>
  </si>
  <si>
    <t>CWIP</t>
  </si>
  <si>
    <t>Other Assets -</t>
  </si>
  <si>
    <t>Cash Equivalents</t>
  </si>
  <si>
    <t>S.No.</t>
  </si>
  <si>
    <t>CMP Rs.</t>
  </si>
  <si>
    <t>No. Eq. Shares Cr.</t>
  </si>
  <si>
    <t>Debt Rs.Cr.</t>
  </si>
  <si>
    <t>Cash End Rs.Cr.</t>
  </si>
  <si>
    <t>EV Rs.Cr.</t>
  </si>
  <si>
    <t>Sales Rs.Cr.</t>
  </si>
  <si>
    <t>NP 12M Rs.Cr.</t>
  </si>
  <si>
    <t>Mar Cap Rs.Cr.</t>
  </si>
  <si>
    <t>Tech Mahindra</t>
  </si>
  <si>
    <t>Persistent Sys</t>
  </si>
  <si>
    <t>Median: 9 Co.</t>
  </si>
  <si>
    <r>
      <rPr>
        <rFont val="Calibri"/>
        <color rgb="FF000000"/>
        <sz val="11.0"/>
      </rPr>
      <t xml:space="preserve">Tax Rate </t>
    </r>
    <r>
      <rPr>
        <rFont val="Calibri"/>
        <color rgb="FF000000"/>
        <sz val="11.0"/>
        <vertAlign val="superscript"/>
      </rPr>
      <t>1</t>
    </r>
  </si>
  <si>
    <r>
      <rPr>
        <rFont val="Calibri"/>
        <color rgb="FF000000"/>
        <sz val="11.0"/>
      </rPr>
      <t xml:space="preserve">Beta </t>
    </r>
    <r>
      <rPr>
        <rFont val="Calibri"/>
        <color rgb="FF000000"/>
        <sz val="11.0"/>
        <vertAlign val="superscript"/>
      </rPr>
      <t>2</t>
    </r>
  </si>
  <si>
    <r>
      <rPr>
        <rFont val="Calibri"/>
        <color rgb="FF000000"/>
        <sz val="11.0"/>
      </rPr>
      <t xml:space="preserve">Beta </t>
    </r>
    <r>
      <rPr>
        <rFont val="Calibri"/>
        <color rgb="FF000000"/>
        <sz val="11.0"/>
        <vertAlign val="superscript"/>
      </rPr>
      <t>3</t>
    </r>
  </si>
  <si>
    <t>Hind. Unilever</t>
  </si>
  <si>
    <t>Nestle India</t>
  </si>
  <si>
    <t>Britannia Inds.</t>
  </si>
  <si>
    <t>Godrej Consumer</t>
  </si>
  <si>
    <t>Dabur India</t>
  </si>
  <si>
    <r>
      <rPr>
        <rFont val="Calibri"/>
        <color rgb="FF000000"/>
        <sz val="11.0"/>
      </rPr>
      <t xml:space="preserve">Levered Beta </t>
    </r>
    <r>
      <rPr>
        <rFont val="Calibri"/>
        <color rgb="FF000000"/>
        <sz val="11.0"/>
        <vertAlign val="superscript"/>
      </rPr>
      <t>4</t>
    </r>
  </si>
  <si>
    <t>Annual</t>
  </si>
  <si>
    <t>Dividend Yield</t>
  </si>
  <si>
    <t>Total Market Return</t>
  </si>
  <si>
    <t>Regression Beta - 2 Years Weekly</t>
  </si>
</sst>
</file>

<file path=xl/styles.xml><?xml version="1.0" encoding="utf-8"?>
<styleSheet xmlns="http://schemas.openxmlformats.org/spreadsheetml/2006/main" xmlns:x14ac="http://schemas.microsoft.com/office/spreadsheetml/2009/9/ac" xmlns:mc="http://schemas.openxmlformats.org/markup-compatibility/2006">
  <numFmts count="21">
    <numFmt numFmtId="164" formatCode="_ * #,##0.00_ ;_ * \-#,##0.00_ ;_ * &quot;-&quot;??_ ;_ @_ "/>
    <numFmt numFmtId="165" formatCode="_ * #,##0_ ;_ * \-#,##0_ ;_ * &quot;-&quot;??_ ;_ @_ "/>
    <numFmt numFmtId="166" formatCode="0.0%"/>
    <numFmt numFmtId="167" formatCode="0.00&quot;x&quot;"/>
    <numFmt numFmtId="168" formatCode="0&quot; &quot;&quot;:&quot;&quot; &quot;&quot;1&quot;"/>
    <numFmt numFmtId="169" formatCode="&quot;₹&quot;\ #,##0.0;\(&quot;₹&quot;\ #,##0.0\);\-"/>
    <numFmt numFmtId="170" formatCode="&quot;₹&quot;\ #,##0.00"/>
    <numFmt numFmtId="171" formatCode="0.0&quot;x&quot;"/>
    <numFmt numFmtId="172" formatCode="yyyy&quot;A&quot;"/>
    <numFmt numFmtId="173" formatCode="_ * #,##0.0_ ;_ * \-#,##0.0_ ;_ * &quot;-&quot;??_ ;_ @_ "/>
    <numFmt numFmtId="174" formatCode="yyyy&quot;E&quot;"/>
    <numFmt numFmtId="175" formatCode="0.0"/>
    <numFmt numFmtId="176" formatCode="mmm/yy&quot;A&quot;"/>
    <numFmt numFmtId="177" formatCode="mmm/yy&quot;F&quot;"/>
    <numFmt numFmtId="178" formatCode="0.000"/>
    <numFmt numFmtId="179" formatCode="#,##0.0"/>
    <numFmt numFmtId="180" formatCode="0.0000"/>
    <numFmt numFmtId="181" formatCode="[$-409]mmm\-yy"/>
    <numFmt numFmtId="182" formatCode="_(* #,##0.00_);_(* \(#,##0.00\);_(* &quot;-&quot;??_);_(@_)"/>
    <numFmt numFmtId="183" formatCode="0&quot; &quot;&quot;A&quot;"/>
    <numFmt numFmtId="184" formatCode="0&quot; &quot;&quot;E&quot;"/>
  </numFmts>
  <fonts count="37">
    <font>
      <sz val="11.0"/>
      <color theme="1"/>
      <name val="Calibri"/>
      <scheme val="minor"/>
    </font>
    <font>
      <b/>
      <sz val="14.0"/>
      <color theme="0"/>
      <name val="Calibri"/>
    </font>
    <font/>
    <font>
      <sz val="11.0"/>
      <color theme="0"/>
      <name val="Calibri"/>
    </font>
    <font>
      <sz val="11.0"/>
      <color theme="1"/>
      <name val="Calibri"/>
    </font>
    <font>
      <sz val="11.0"/>
      <color rgb="FF2E75B5"/>
      <name val="Calibri"/>
    </font>
    <font>
      <b/>
      <i/>
      <sz val="9.0"/>
      <color theme="1"/>
      <name val="Calibri"/>
    </font>
    <font>
      <b/>
      <sz val="12.0"/>
      <color theme="0"/>
      <name val="Calibri"/>
    </font>
    <font>
      <b/>
      <sz val="11.0"/>
      <color theme="0"/>
      <name val="Calibri"/>
    </font>
    <font>
      <i/>
      <sz val="11.0"/>
      <color rgb="FF7F7F7F"/>
      <name val="Calibri"/>
    </font>
    <font>
      <b/>
      <sz val="11.0"/>
      <color theme="1"/>
      <name val="Calibri"/>
    </font>
    <font>
      <color theme="1"/>
      <name val="Calibri"/>
      <scheme val="minor"/>
    </font>
    <font>
      <i/>
      <sz val="10.0"/>
      <color rgb="FFAEABAB"/>
      <name val="Calibri"/>
    </font>
    <font>
      <i/>
      <sz val="11.0"/>
      <color theme="1"/>
      <name val="Calibri"/>
    </font>
    <font>
      <b/>
      <sz val="14.0"/>
      <color rgb="FFFFFFFF"/>
      <name val="Calibri"/>
    </font>
    <font>
      <b/>
      <sz val="11.0"/>
      <color rgb="FFFFFFFF"/>
      <name val="Calibri"/>
    </font>
    <font>
      <sz val="11.0"/>
      <color rgb="FF0070C0"/>
      <name val="Calibri"/>
    </font>
    <font>
      <i/>
      <sz val="10.0"/>
      <color theme="1"/>
      <name val="Calibri"/>
    </font>
    <font>
      <b/>
      <sz val="11.0"/>
      <color rgb="FF000000"/>
      <name val="Calibri"/>
    </font>
    <font>
      <sz val="11.0"/>
      <color rgb="FF3333FF"/>
      <name val="Calibri"/>
    </font>
    <font>
      <sz val="11.0"/>
      <color rgb="FF000000"/>
      <name val="Calibri"/>
    </font>
    <font>
      <i/>
      <sz val="9.0"/>
      <color theme="1"/>
      <name val="Calibri"/>
    </font>
    <font>
      <b/>
      <sz val="12.0"/>
      <color rgb="FF002060"/>
      <name val="Calibri"/>
    </font>
    <font>
      <b/>
      <i/>
      <sz val="11.0"/>
      <color theme="1"/>
      <name val="Calibri"/>
    </font>
    <font>
      <sz val="11.0"/>
      <color rgb="FF3781C2"/>
      <name val="Calibri"/>
    </font>
    <font>
      <b/>
      <sz val="22.0"/>
      <color rgb="FF3781C2"/>
      <name val="Calibri"/>
    </font>
    <font>
      <b/>
      <sz val="12.0"/>
      <color rgb="FF3781C2"/>
      <name val="Calibri"/>
    </font>
    <font>
      <b/>
      <sz val="13.0"/>
      <color rgb="FF3781C2"/>
      <name val="Calibri"/>
    </font>
    <font>
      <b/>
      <sz val="12.0"/>
      <color rgb="FFFFFFFF"/>
      <name val="Calibri"/>
    </font>
    <font>
      <b/>
      <i/>
      <sz val="11.0"/>
      <color rgb="FF028655"/>
      <name val="Calibri"/>
    </font>
    <font>
      <b/>
      <sz val="10.0"/>
      <color theme="1"/>
      <name val="Arial"/>
    </font>
    <font>
      <u/>
      <sz val="10.0"/>
      <color theme="10"/>
      <name val="Arial"/>
    </font>
    <font>
      <sz val="10.0"/>
      <color theme="1"/>
      <name val="Arial"/>
    </font>
    <font>
      <b/>
      <sz val="10.0"/>
      <color theme="0"/>
      <name val="Arial"/>
    </font>
    <font>
      <sz val="11.0"/>
      <color theme="1"/>
      <name val="Arial Narrow"/>
    </font>
    <font>
      <b/>
      <sz val="11.0"/>
      <color rgb="FFFF0000"/>
      <name val="Calibri"/>
    </font>
    <font>
      <b/>
      <sz val="14.0"/>
      <color theme="1"/>
      <name val="Calibri"/>
    </font>
  </fonts>
  <fills count="18">
    <fill>
      <patternFill patternType="none"/>
    </fill>
    <fill>
      <patternFill patternType="lightGray"/>
    </fill>
    <fill>
      <patternFill patternType="solid">
        <fgColor rgb="FF1F3864"/>
        <bgColor rgb="FF1F3864"/>
      </patternFill>
    </fill>
    <fill>
      <patternFill patternType="solid">
        <fgColor rgb="FF333F4F"/>
        <bgColor rgb="FF333F4F"/>
      </patternFill>
    </fill>
    <fill>
      <patternFill patternType="solid">
        <fgColor rgb="FF1E4E79"/>
        <bgColor rgb="FF1E4E79"/>
      </patternFill>
    </fill>
    <fill>
      <patternFill patternType="solid">
        <fgColor rgb="FFDEEAF6"/>
        <bgColor rgb="FFDEEAF6"/>
      </patternFill>
    </fill>
    <fill>
      <patternFill patternType="solid">
        <fgColor rgb="FF002060"/>
        <bgColor rgb="FF002060"/>
      </patternFill>
    </fill>
    <fill>
      <patternFill patternType="solid">
        <fgColor rgb="FFD8D8D8"/>
        <bgColor rgb="FFD8D8D8"/>
      </patternFill>
    </fill>
    <fill>
      <patternFill patternType="solid">
        <fgColor rgb="FFF2F2F2"/>
        <bgColor rgb="FFF2F2F2"/>
      </patternFill>
    </fill>
    <fill>
      <patternFill patternType="solid">
        <fgColor rgb="FFECECEC"/>
        <bgColor rgb="FFECECEC"/>
      </patternFill>
    </fill>
    <fill>
      <patternFill patternType="solid">
        <fgColor rgb="FFE7E6E6"/>
        <bgColor rgb="FFE7E6E6"/>
      </patternFill>
    </fill>
    <fill>
      <patternFill patternType="solid">
        <fgColor rgb="FF3781C2"/>
        <bgColor rgb="FF3781C2"/>
      </patternFill>
    </fill>
    <fill>
      <patternFill patternType="solid">
        <fgColor rgb="FFD9E2F3"/>
        <bgColor rgb="FFD9E2F3"/>
      </patternFill>
    </fill>
    <fill>
      <patternFill patternType="solid">
        <fgColor theme="9"/>
        <bgColor theme="9"/>
      </patternFill>
    </fill>
    <fill>
      <patternFill patternType="solid">
        <fgColor rgb="FF0275D8"/>
        <bgColor rgb="FF0275D8"/>
      </patternFill>
    </fill>
    <fill>
      <patternFill patternType="solid">
        <fgColor rgb="FF8EAADB"/>
        <bgColor rgb="FF8EAADB"/>
      </patternFill>
    </fill>
    <fill>
      <patternFill patternType="solid">
        <fgColor rgb="FFC8C8C8"/>
        <bgColor rgb="FFC8C8C8"/>
      </patternFill>
    </fill>
    <fill>
      <patternFill patternType="solid">
        <fgColor rgb="FFD0CECE"/>
        <bgColor rgb="FFD0CECE"/>
      </patternFill>
    </fill>
  </fills>
  <borders count="50">
    <border/>
    <border>
      <left/>
      <top/>
      <bottom/>
    </border>
    <border>
      <top/>
      <bottom/>
    </border>
    <border>
      <right/>
      <top/>
      <bottom/>
    </border>
    <border>
      <bottom style="thin">
        <color rgb="FFD0CECE"/>
      </bottom>
    </border>
    <border>
      <left/>
      <right/>
      <top/>
      <bottom/>
    </border>
    <border>
      <top style="hair">
        <color rgb="FFBFBFBF"/>
      </top>
      <bottom style="hair">
        <color rgb="FFBFBFBF"/>
      </bottom>
    </border>
    <border>
      <top style="hair">
        <color rgb="FFBFBFBF"/>
      </top>
    </border>
    <border>
      <top style="thin">
        <color rgb="FF000000"/>
      </top>
      <bottom style="medium">
        <color rgb="FF000000"/>
      </bottom>
    </border>
    <border>
      <bottom style="thin">
        <color rgb="FF000000"/>
      </bottom>
    </border>
    <border>
      <bottom style="dotted">
        <color rgb="FF002060"/>
      </bottom>
    </border>
    <border>
      <top style="dotted">
        <color rgb="FF002060"/>
      </top>
      <bottom style="dotted">
        <color rgb="FF002060"/>
      </bottom>
    </border>
    <border>
      <top style="dotted">
        <color rgb="FF000000"/>
      </top>
      <bottom style="dotted">
        <color rgb="FF000000"/>
      </bottom>
    </border>
    <border>
      <bottom style="dotted">
        <color rgb="FF000000"/>
      </bottom>
    </border>
    <border>
      <bottom style="medium">
        <color rgb="FF002060"/>
      </bottom>
    </border>
    <border>
      <bottom style="medium">
        <color rgb="FF1E4E79"/>
      </bottom>
    </border>
    <border>
      <top style="medium">
        <color rgb="FF000000"/>
      </top>
      <bottom style="thin">
        <color rgb="FF000000"/>
      </bottom>
    </border>
    <border>
      <bottom style="medium">
        <color rgb="FF000000"/>
      </bottom>
    </border>
    <border>
      <top style="hair">
        <color rgb="FF000000"/>
      </top>
    </border>
    <border>
      <left/>
      <right/>
      <top style="hair">
        <color rgb="FF000000"/>
      </top>
      <bottom/>
    </border>
    <border>
      <bottom style="hair">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bottom style="dotted">
        <color rgb="FF002060"/>
      </bottom>
    </border>
    <border>
      <left/>
      <right/>
      <top style="dotted">
        <color rgb="FF002060"/>
      </top>
      <bottom style="dotted">
        <color rgb="FF002060"/>
      </bottom>
    </border>
    <border>
      <left/>
      <right/>
      <top/>
      <bottom style="medium">
        <color rgb="FF002060"/>
      </bottom>
    </border>
    <border>
      <bottom style="thick">
        <color rgb="FF002060"/>
      </bottom>
    </border>
    <border>
      <left/>
      <right/>
      <top/>
      <bottom style="thick">
        <color rgb="FF002060"/>
      </bottom>
    </border>
    <border>
      <left style="medium">
        <color rgb="FF000000"/>
      </left>
      <top style="medium">
        <color rgb="FF000000"/>
      </top>
    </border>
    <border>
      <top style="medium">
        <color rgb="FF000000"/>
      </top>
    </border>
    <border>
      <left style="medium">
        <color rgb="FF000000"/>
      </left>
    </border>
    <border>
      <top style="thin">
        <color rgb="FF000000"/>
      </top>
      <bottom style="thick">
        <color rgb="FF002060"/>
      </bottom>
    </border>
    <border>
      <top style="dotted">
        <color rgb="FF002060"/>
      </top>
      <bottom style="medium">
        <color rgb="FF000000"/>
      </bottom>
    </border>
    <border>
      <top style="dotted">
        <color rgb="FF002060"/>
      </top>
    </border>
    <border>
      <top style="double">
        <color rgb="FF000000"/>
      </top>
    </border>
    <border>
      <left/>
      <top/>
      <bottom style="medium">
        <color rgb="FFFFFFFF"/>
      </bottom>
    </border>
    <border>
      <top/>
      <bottom style="medium">
        <color rgb="FFFFFFFF"/>
      </bottom>
    </border>
    <border>
      <right/>
      <top/>
      <bottom style="medium">
        <color rgb="FFFFFFFF"/>
      </bottom>
    </border>
    <border>
      <top style="medium">
        <color rgb="FF002060"/>
      </top>
      <bottom style="medium">
        <color rgb="FF002060"/>
      </bottom>
    </border>
    <border>
      <top style="thick">
        <color rgb="FF3781C2"/>
      </top>
    </border>
    <border>
      <left style="thin">
        <color rgb="FF000000"/>
      </left>
      <right style="thin">
        <color rgb="FF000000"/>
      </right>
      <top style="thin">
        <color rgb="FF000000"/>
      </top>
      <bottom style="thin">
        <color rgb="FF000000"/>
      </bottom>
    </border>
    <border>
      <left style="medium">
        <color rgb="FFCCCCCC"/>
      </left>
      <right style="medium">
        <color rgb="FFCCCCCC"/>
      </right>
      <top style="medium">
        <color rgb="FFCCCCCC"/>
      </top>
      <bottom style="medium">
        <color rgb="FFCCCCCC"/>
      </bottom>
    </border>
    <border>
      <top style="dotted">
        <color rgb="FF000000"/>
      </top>
    </border>
    <border>
      <top style="thin">
        <color rgb="FF000000"/>
      </top>
      <bottom style="thin">
        <color rgb="FF000000"/>
      </bottom>
    </border>
    <border>
      <top style="medium">
        <color rgb="FF000000"/>
      </top>
      <bottom style="medium">
        <color rgb="FF000000"/>
      </bottom>
    </border>
  </borders>
  <cellStyleXfs count="1">
    <xf borderId="0" fillId="0" fontId="0" numFmtId="0" applyAlignment="1" applyFont="1"/>
  </cellStyleXfs>
  <cellXfs count="368">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xf>
    <xf borderId="2" fillId="0" fontId="2" numFmtId="0" xfId="0" applyBorder="1" applyFont="1"/>
    <xf borderId="3" fillId="0" fontId="2" numFmtId="0" xfId="0" applyBorder="1" applyFont="1"/>
    <xf borderId="0" fillId="0" fontId="3" numFmtId="0" xfId="0" applyFont="1"/>
    <xf borderId="4" fillId="0" fontId="4" numFmtId="0" xfId="0" applyBorder="1" applyFont="1"/>
    <xf borderId="4" fillId="0" fontId="5" numFmtId="0" xfId="0" applyAlignment="1" applyBorder="1" applyFont="1">
      <alignment shrinkToFit="0" vertical="center" wrapText="1"/>
    </xf>
    <xf borderId="4" fillId="0" fontId="2" numFmtId="0" xfId="0" applyBorder="1" applyFont="1"/>
    <xf borderId="0" fillId="0" fontId="6" numFmtId="0" xfId="0" applyFont="1"/>
    <xf borderId="5" fillId="2" fontId="7" numFmtId="0" xfId="0" applyAlignment="1" applyBorder="1" applyFont="1">
      <alignment vertical="center"/>
    </xf>
    <xf borderId="5" fillId="2" fontId="8" numFmtId="17" xfId="0" applyAlignment="1" applyBorder="1" applyFont="1" applyNumberFormat="1">
      <alignment vertical="center"/>
    </xf>
    <xf borderId="1" fillId="2" fontId="7" numFmtId="0" xfId="0" applyAlignment="1" applyBorder="1" applyFont="1">
      <alignment horizontal="center"/>
    </xf>
    <xf borderId="6" fillId="0" fontId="4" numFmtId="0" xfId="0" applyBorder="1" applyFont="1"/>
    <xf borderId="6" fillId="0" fontId="4" numFmtId="165" xfId="0" applyAlignment="1" applyBorder="1" applyFont="1" applyNumberFormat="1">
      <alignment horizontal="right" vertical="center"/>
    </xf>
    <xf borderId="6" fillId="0" fontId="9" numFmtId="0" xfId="0" applyBorder="1" applyFont="1"/>
    <xf borderId="6" fillId="0" fontId="9" numFmtId="10" xfId="0" applyBorder="1" applyFont="1" applyNumberFormat="1"/>
    <xf borderId="6" fillId="0" fontId="4" numFmtId="165" xfId="0" applyBorder="1" applyFont="1" applyNumberFormat="1"/>
    <xf borderId="6" fillId="0" fontId="4" numFmtId="166" xfId="0" applyBorder="1" applyFont="1" applyNumberFormat="1"/>
    <xf borderId="6" fillId="0" fontId="4" numFmtId="10" xfId="0" applyBorder="1" applyFont="1" applyNumberFormat="1"/>
    <xf borderId="6" fillId="0" fontId="4" numFmtId="2" xfId="0" applyBorder="1" applyFont="1" applyNumberFormat="1"/>
    <xf borderId="6" fillId="0" fontId="9" numFmtId="166" xfId="0" applyBorder="1" applyFont="1" applyNumberFormat="1"/>
    <xf borderId="6" fillId="0" fontId="4" numFmtId="167" xfId="0" applyBorder="1" applyFont="1" applyNumberFormat="1"/>
    <xf borderId="0" fillId="0" fontId="4" numFmtId="9" xfId="0" applyFont="1" applyNumberFormat="1"/>
    <xf borderId="0" fillId="0" fontId="4" numFmtId="10" xfId="0" applyFont="1" applyNumberFormat="1"/>
    <xf borderId="5" fillId="2" fontId="8" numFmtId="17" xfId="0" applyAlignment="1" applyBorder="1" applyFont="1" applyNumberFormat="1">
      <alignment horizontal="right" vertical="center"/>
    </xf>
    <xf borderId="1" fillId="2" fontId="8" numFmtId="165" xfId="0" applyAlignment="1" applyBorder="1" applyFont="1" applyNumberFormat="1">
      <alignment horizontal="right" vertical="center"/>
    </xf>
    <xf borderId="0" fillId="0" fontId="4" numFmtId="165" xfId="0" applyAlignment="1" applyFont="1" applyNumberFormat="1">
      <alignment horizontal="left"/>
    </xf>
    <xf borderId="6" fillId="0" fontId="4" numFmtId="164" xfId="0" applyAlignment="1" applyBorder="1" applyFont="1" applyNumberFormat="1">
      <alignment horizontal="left"/>
    </xf>
    <xf borderId="1" fillId="2" fontId="8" numFmtId="17" xfId="0" applyAlignment="1" applyBorder="1" applyFont="1" applyNumberFormat="1">
      <alignment horizontal="right" vertical="center"/>
    </xf>
    <xf borderId="6" fillId="0" fontId="4" numFmtId="0" xfId="0" applyAlignment="1" applyBorder="1" applyFont="1">
      <alignment horizontal="right"/>
    </xf>
    <xf quotePrefix="1" borderId="6" fillId="0" fontId="10" numFmtId="0" xfId="0" applyAlignment="1" applyBorder="1" applyFont="1">
      <alignment horizontal="right"/>
    </xf>
    <xf borderId="0" fillId="0" fontId="11" numFmtId="0" xfId="0" applyFont="1"/>
    <xf borderId="6" fillId="0" fontId="4" numFmtId="168" xfId="0" applyBorder="1" applyFont="1" applyNumberFormat="1"/>
    <xf borderId="0" fillId="0" fontId="4" numFmtId="164" xfId="0" applyFont="1" applyNumberFormat="1"/>
    <xf borderId="0" fillId="0" fontId="10" numFmtId="0" xfId="0" applyFont="1"/>
    <xf borderId="0" fillId="0" fontId="10" numFmtId="164" xfId="0" applyAlignment="1" applyFont="1" applyNumberFormat="1">
      <alignment horizontal="right"/>
    </xf>
    <xf borderId="0" fillId="0" fontId="4" numFmtId="0" xfId="0" applyAlignment="1" applyFont="1">
      <alignment horizontal="left"/>
    </xf>
    <xf borderId="7" fillId="0" fontId="12" numFmtId="0" xfId="0" applyAlignment="1" applyBorder="1" applyFont="1">
      <alignment horizontal="left" shrinkToFit="0" wrapText="1"/>
    </xf>
    <xf borderId="7" fillId="0" fontId="2" numFmtId="0" xfId="0" applyBorder="1" applyFont="1"/>
    <xf borderId="8" fillId="0" fontId="10" numFmtId="0" xfId="0" applyBorder="1" applyFont="1"/>
    <xf borderId="8" fillId="0" fontId="10" numFmtId="164" xfId="0" applyAlignment="1" applyBorder="1" applyFont="1" applyNumberFormat="1">
      <alignment horizontal="right"/>
    </xf>
    <xf borderId="5" fillId="3" fontId="7" numFmtId="0" xfId="0" applyAlignment="1" applyBorder="1" applyFill="1" applyFont="1">
      <alignment vertical="center"/>
    </xf>
    <xf borderId="5" fillId="3" fontId="8" numFmtId="17" xfId="0" applyAlignment="1" applyBorder="1" applyFont="1" applyNumberFormat="1">
      <alignment vertical="center"/>
    </xf>
    <xf borderId="5" fillId="3" fontId="8" numFmtId="17" xfId="0" applyAlignment="1" applyBorder="1" applyFont="1" applyNumberFormat="1">
      <alignment horizontal="right" vertical="center"/>
    </xf>
    <xf borderId="1" fillId="3" fontId="8" numFmtId="17" xfId="0" applyAlignment="1" applyBorder="1" applyFont="1" applyNumberFormat="1">
      <alignment horizontal="right" vertical="center"/>
    </xf>
    <xf borderId="5" fillId="3" fontId="4" numFmtId="0" xfId="0" applyBorder="1" applyFont="1"/>
    <xf borderId="1" fillId="4" fontId="1" numFmtId="0" xfId="0" applyAlignment="1" applyBorder="1" applyFill="1" applyFont="1">
      <alignment horizontal="center"/>
    </xf>
    <xf borderId="5" fillId="4" fontId="8" numFmtId="0" xfId="0" applyBorder="1" applyFont="1"/>
    <xf borderId="5" fillId="4" fontId="8" numFmtId="17" xfId="0" applyBorder="1" applyFont="1" applyNumberFormat="1"/>
    <xf borderId="5" fillId="4" fontId="8" numFmtId="17" xfId="0" applyAlignment="1" applyBorder="1" applyFont="1" applyNumberFormat="1">
      <alignment horizontal="right"/>
    </xf>
    <xf borderId="0" fillId="0" fontId="8" numFmtId="0" xfId="0" applyFont="1"/>
    <xf borderId="0" fillId="0" fontId="8" numFmtId="17" xfId="0" applyFont="1" applyNumberFormat="1"/>
    <xf borderId="0" fillId="0" fontId="8" numFmtId="17" xfId="0" applyAlignment="1" applyFont="1" applyNumberFormat="1">
      <alignment horizontal="right"/>
    </xf>
    <xf borderId="5" fillId="5" fontId="10" numFmtId="0" xfId="0" applyBorder="1" applyFill="1" applyFont="1"/>
    <xf borderId="5" fillId="5" fontId="4" numFmtId="0" xfId="0" applyBorder="1" applyFont="1"/>
    <xf borderId="0" fillId="0" fontId="4" numFmtId="169" xfId="0" applyFont="1" applyNumberFormat="1"/>
    <xf borderId="0" fillId="0" fontId="9" numFmtId="0" xfId="0" applyFont="1"/>
    <xf borderId="0" fillId="0" fontId="9" numFmtId="0" xfId="0" applyAlignment="1" applyFont="1">
      <alignment horizontal="right"/>
    </xf>
    <xf borderId="0" fillId="0" fontId="9" numFmtId="10" xfId="0" applyFont="1" applyNumberFormat="1"/>
    <xf borderId="0" fillId="0" fontId="4" numFmtId="170" xfId="0" applyFont="1" applyNumberFormat="1"/>
    <xf borderId="0" fillId="0" fontId="10" numFmtId="169" xfId="0" applyFont="1" applyNumberFormat="1"/>
    <xf borderId="0" fillId="0" fontId="13" numFmtId="0" xfId="0" applyFont="1"/>
    <xf borderId="9" fillId="0" fontId="4" numFmtId="0" xfId="0" applyBorder="1" applyFont="1"/>
    <xf borderId="9" fillId="0" fontId="4" numFmtId="169" xfId="0" applyBorder="1" applyFont="1" applyNumberFormat="1"/>
    <xf borderId="1" fillId="4" fontId="14" numFmtId="0" xfId="0" applyAlignment="1" applyBorder="1" applyFont="1">
      <alignment horizontal="center" vertical="center"/>
    </xf>
    <xf borderId="5" fillId="4" fontId="15" numFmtId="0" xfId="0" applyAlignment="1" applyBorder="1" applyFont="1">
      <alignment shrinkToFit="0" wrapText="1"/>
    </xf>
    <xf borderId="5" fillId="4" fontId="15" numFmtId="0" xfId="0" applyAlignment="1" applyBorder="1" applyFont="1">
      <alignment horizontal="center" shrinkToFit="0" wrapText="1"/>
    </xf>
    <xf borderId="5" fillId="4" fontId="15" numFmtId="0" xfId="0" applyAlignment="1" applyBorder="1" applyFont="1">
      <alignment horizontal="right" shrinkToFit="0" wrapText="1"/>
    </xf>
    <xf borderId="10" fillId="0" fontId="4" numFmtId="0" xfId="0" applyAlignment="1" applyBorder="1" applyFont="1">
      <alignment shrinkToFit="0" wrapText="1"/>
    </xf>
    <xf borderId="0" fillId="0" fontId="4" numFmtId="0" xfId="0" applyAlignment="1" applyFont="1">
      <alignment shrinkToFit="0" wrapText="1"/>
    </xf>
    <xf borderId="0" fillId="0" fontId="4" numFmtId="10" xfId="0" applyAlignment="1" applyFont="1" applyNumberFormat="1">
      <alignment horizontal="right" shrinkToFit="0" wrapText="1"/>
    </xf>
    <xf borderId="10" fillId="0" fontId="4" numFmtId="10" xfId="0" applyAlignment="1" applyBorder="1" applyFont="1" applyNumberFormat="1">
      <alignment horizontal="right" shrinkToFit="0" wrapText="1"/>
    </xf>
    <xf borderId="11" fillId="0" fontId="4" numFmtId="0" xfId="0" applyAlignment="1" applyBorder="1" applyFont="1">
      <alignment shrinkToFit="0" wrapText="1"/>
    </xf>
    <xf borderId="12" fillId="0" fontId="4" numFmtId="10" xfId="0" applyAlignment="1" applyBorder="1" applyFont="1" applyNumberFormat="1">
      <alignment horizontal="right" shrinkToFit="0" wrapText="1"/>
    </xf>
    <xf borderId="12" fillId="0" fontId="4" numFmtId="0" xfId="0" applyAlignment="1" applyBorder="1" applyFont="1">
      <alignment shrinkToFit="0" wrapText="1"/>
    </xf>
    <xf borderId="10" fillId="0" fontId="4" numFmtId="171" xfId="0" applyAlignment="1" applyBorder="1" applyFont="1" applyNumberFormat="1">
      <alignment horizontal="right" shrinkToFit="0" wrapText="1"/>
    </xf>
    <xf borderId="0" fillId="0" fontId="4" numFmtId="167" xfId="0" applyAlignment="1" applyFont="1" applyNumberFormat="1">
      <alignment horizontal="right" shrinkToFit="0" wrapText="1"/>
    </xf>
    <xf borderId="10" fillId="0" fontId="4" numFmtId="167" xfId="0" applyAlignment="1" applyBorder="1" applyFont="1" applyNumberFormat="1">
      <alignment horizontal="right" shrinkToFit="0" wrapText="1"/>
    </xf>
    <xf borderId="0" fillId="0" fontId="4" numFmtId="1" xfId="0" applyAlignment="1" applyFont="1" applyNumberFormat="1">
      <alignment horizontal="right" shrinkToFit="0" wrapText="1"/>
    </xf>
    <xf borderId="10" fillId="0" fontId="4" numFmtId="1" xfId="0" applyAlignment="1" applyBorder="1" applyFont="1" applyNumberFormat="1">
      <alignment horizontal="right" shrinkToFit="0" wrapText="1"/>
    </xf>
    <xf borderId="13" fillId="0" fontId="4" numFmtId="0" xfId="0" applyAlignment="1" applyBorder="1" applyFont="1">
      <alignment shrinkToFit="0" wrapText="1"/>
    </xf>
    <xf borderId="13" fillId="0" fontId="4" numFmtId="167" xfId="0" applyAlignment="1" applyBorder="1" applyFont="1" applyNumberFormat="1">
      <alignment horizontal="right" shrinkToFit="0" wrapText="1"/>
    </xf>
    <xf borderId="1" fillId="6" fontId="14" numFmtId="0" xfId="0" applyAlignment="1" applyBorder="1" applyFill="1" applyFont="1">
      <alignment horizontal="center" shrinkToFit="0" vertical="center" wrapText="1"/>
    </xf>
    <xf borderId="14" fillId="0" fontId="10" numFmtId="0" xfId="0" applyAlignment="1" applyBorder="1" applyFont="1">
      <alignment shrinkToFit="0" wrapText="1"/>
    </xf>
    <xf borderId="14" fillId="0" fontId="10" numFmtId="17" xfId="0" applyAlignment="1" applyBorder="1" applyFont="1" applyNumberFormat="1">
      <alignment horizontal="right" shrinkToFit="0" wrapText="1"/>
    </xf>
    <xf borderId="0" fillId="0" fontId="10" numFmtId="0" xfId="0" applyAlignment="1" applyFont="1">
      <alignment shrinkToFit="0" wrapText="1"/>
    </xf>
    <xf borderId="0" fillId="0" fontId="10" numFmtId="10" xfId="0" applyAlignment="1" applyFont="1" applyNumberFormat="1">
      <alignment horizontal="right" shrinkToFit="0" wrapText="1"/>
    </xf>
    <xf borderId="0" fillId="0" fontId="4" numFmtId="0" xfId="0" applyAlignment="1" applyFont="1">
      <alignment shrinkToFit="0" vertical="center" wrapText="1"/>
    </xf>
    <xf borderId="1" fillId="6" fontId="14" numFmtId="0" xfId="0" applyAlignment="1" applyBorder="1" applyFont="1">
      <alignment horizontal="center" shrinkToFit="0" wrapText="1"/>
    </xf>
    <xf borderId="0" fillId="0" fontId="10" numFmtId="0" xfId="0" applyAlignment="1" applyFont="1">
      <alignment shrinkToFit="0" vertical="center" wrapText="1"/>
    </xf>
    <xf borderId="0" fillId="0" fontId="10" numFmtId="10" xfId="0" applyAlignment="1" applyFont="1" applyNumberFormat="1">
      <alignment horizontal="right" shrinkToFit="0" vertical="center" wrapText="1"/>
    </xf>
    <xf borderId="0" fillId="0" fontId="4" numFmtId="10" xfId="0" applyAlignment="1" applyFont="1" applyNumberFormat="1">
      <alignment horizontal="right" shrinkToFit="0" vertical="center" wrapText="1"/>
    </xf>
    <xf borderId="0" fillId="0" fontId="1" numFmtId="0" xfId="0" applyFont="1"/>
    <xf borderId="0" fillId="0" fontId="10" numFmtId="164" xfId="0" applyAlignment="1" applyFont="1" applyNumberFormat="1">
      <alignment horizontal="center"/>
    </xf>
    <xf borderId="5" fillId="4" fontId="8" numFmtId="0" xfId="0" applyAlignment="1" applyBorder="1" applyFont="1">
      <alignment horizontal="left"/>
    </xf>
    <xf borderId="5" fillId="4" fontId="8" numFmtId="0" xfId="0" applyAlignment="1" applyBorder="1" applyFont="1">
      <alignment horizontal="right"/>
    </xf>
    <xf borderId="0" fillId="0" fontId="4" numFmtId="172" xfId="0" applyFont="1" applyNumberFormat="1"/>
    <xf borderId="0" fillId="0" fontId="16" numFmtId="173" xfId="0" applyFont="1" applyNumberFormat="1"/>
    <xf borderId="5" fillId="7" fontId="4" numFmtId="0" xfId="0" applyAlignment="1" applyBorder="1" applyFill="1" applyFont="1">
      <alignment horizontal="left"/>
    </xf>
    <xf borderId="5" fillId="7" fontId="4" numFmtId="174" xfId="0" applyBorder="1" applyFont="1" applyNumberFormat="1"/>
    <xf borderId="5" fillId="7" fontId="4" numFmtId="173" xfId="0" applyBorder="1" applyFont="1" applyNumberFormat="1"/>
    <xf borderId="5" fillId="7" fontId="4" numFmtId="10" xfId="0" applyBorder="1" applyFont="1" applyNumberFormat="1"/>
    <xf borderId="0" fillId="0" fontId="13" numFmtId="0" xfId="0" applyAlignment="1" applyFont="1">
      <alignment horizontal="center"/>
    </xf>
    <xf borderId="5" fillId="4" fontId="1" numFmtId="0" xfId="0" applyBorder="1" applyFont="1"/>
    <xf borderId="1" fillId="4" fontId="15" numFmtId="0" xfId="0" applyAlignment="1" applyBorder="1" applyFont="1">
      <alignment horizontal="center" shrinkToFit="0" wrapText="1"/>
    </xf>
    <xf borderId="0" fillId="0" fontId="4" numFmtId="2" xfId="0" applyAlignment="1" applyFont="1" applyNumberFormat="1">
      <alignment horizontal="right" shrinkToFit="0" wrapText="1"/>
    </xf>
    <xf borderId="15" fillId="0" fontId="10" numFmtId="0" xfId="0" applyAlignment="1" applyBorder="1" applyFont="1">
      <alignment shrinkToFit="0" vertical="center" wrapText="1"/>
    </xf>
    <xf borderId="15" fillId="0" fontId="10" numFmtId="0" xfId="0" applyAlignment="1" applyBorder="1" applyFont="1">
      <alignment horizontal="right" shrinkToFit="0" vertical="center" wrapText="1"/>
    </xf>
    <xf borderId="0" fillId="0" fontId="4" numFmtId="14" xfId="0" applyAlignment="1" applyFont="1" applyNumberFormat="1">
      <alignment horizontal="left" vertical="center"/>
    </xf>
    <xf borderId="0" fillId="0" fontId="4" numFmtId="175" xfId="0" applyFont="1" applyNumberFormat="1"/>
    <xf borderId="0" fillId="0" fontId="4" numFmtId="175" xfId="0" applyAlignment="1" applyFont="1" applyNumberFormat="1">
      <alignment vertical="center"/>
    </xf>
    <xf borderId="0" fillId="0" fontId="4" numFmtId="2" xfId="0" applyAlignment="1" applyFont="1" applyNumberFormat="1">
      <alignment horizontal="right" shrinkToFit="0" vertical="center" wrapText="1"/>
    </xf>
    <xf borderId="16" fillId="0" fontId="13" numFmtId="0" xfId="0" applyAlignment="1" applyBorder="1" applyFont="1">
      <alignment horizontal="center"/>
    </xf>
    <xf borderId="16" fillId="0" fontId="2" numFmtId="0" xfId="0" applyBorder="1" applyFont="1"/>
    <xf borderId="5" fillId="7" fontId="10" numFmtId="0" xfId="0" applyAlignment="1" applyBorder="1" applyFont="1">
      <alignment shrinkToFit="0" vertical="center" wrapText="1"/>
    </xf>
    <xf borderId="5" fillId="7" fontId="10" numFmtId="2" xfId="0" applyAlignment="1" applyBorder="1" applyFont="1" applyNumberFormat="1">
      <alignment horizontal="right" shrinkToFit="0" vertical="center" wrapText="1"/>
    </xf>
    <xf borderId="17" fillId="0" fontId="4" numFmtId="0" xfId="0" applyBorder="1" applyFont="1"/>
    <xf borderId="0" fillId="0" fontId="17" numFmtId="0" xfId="0" applyAlignment="1" applyFont="1">
      <alignment vertical="center"/>
    </xf>
    <xf borderId="14" fillId="0" fontId="10" numFmtId="0" xfId="0" applyAlignment="1" applyBorder="1" applyFont="1">
      <alignment shrinkToFit="0" vertical="center" wrapText="1"/>
    </xf>
    <xf borderId="14" fillId="0" fontId="4" numFmtId="0" xfId="0" applyAlignment="1" applyBorder="1" applyFont="1">
      <alignment shrinkToFit="0" vertical="center" wrapText="1"/>
    </xf>
    <xf borderId="0" fillId="0" fontId="10" numFmtId="0" xfId="0" applyAlignment="1" applyFont="1">
      <alignment horizontal="right" shrinkToFit="0" wrapText="1"/>
    </xf>
    <xf borderId="14" fillId="0" fontId="10" numFmtId="0" xfId="0" applyAlignment="1" applyBorder="1" applyFont="1">
      <alignment horizontal="right" shrinkToFit="0" vertical="center" wrapText="1"/>
    </xf>
    <xf borderId="14" fillId="0" fontId="18" numFmtId="0" xfId="0" applyAlignment="1" applyBorder="1" applyFont="1">
      <alignment horizontal="right" shrinkToFit="0" vertical="center" wrapText="1"/>
    </xf>
    <xf borderId="14" fillId="0" fontId="10" numFmtId="0" xfId="0" applyAlignment="1" applyBorder="1" applyFont="1">
      <alignment horizontal="right" shrinkToFit="0" vertical="top" wrapText="1"/>
    </xf>
    <xf borderId="14" fillId="0" fontId="18" numFmtId="0" xfId="0" applyAlignment="1" applyBorder="1" applyFont="1">
      <alignment horizontal="right" shrinkToFit="0" vertical="top" wrapText="1"/>
    </xf>
    <xf borderId="0" fillId="0" fontId="4" numFmtId="0" xfId="0" applyAlignment="1" applyFont="1">
      <alignment shrinkToFit="0" vertical="top" wrapText="1"/>
    </xf>
    <xf borderId="0" fillId="0" fontId="19" numFmtId="0" xfId="0" applyAlignment="1" applyFont="1">
      <alignment shrinkToFit="0" wrapText="1"/>
    </xf>
    <xf borderId="0" fillId="0" fontId="19" numFmtId="0" xfId="0" applyAlignment="1" applyFont="1">
      <alignment horizontal="right" shrinkToFit="0" wrapText="1"/>
    </xf>
    <xf borderId="0" fillId="0" fontId="19" numFmtId="164" xfId="0" applyAlignment="1" applyFont="1" applyNumberFormat="1">
      <alignment horizontal="right" shrinkToFit="0" wrapText="1"/>
    </xf>
    <xf borderId="0" fillId="0" fontId="19" numFmtId="4" xfId="0" applyAlignment="1" applyFont="1" applyNumberFormat="1">
      <alignment horizontal="right" shrinkToFit="0" wrapText="1"/>
    </xf>
    <xf borderId="0" fillId="0" fontId="19" numFmtId="10" xfId="0" applyAlignment="1" applyFont="1" applyNumberFormat="1">
      <alignment horizontal="right" shrinkToFit="0" vertical="center" wrapText="1"/>
    </xf>
    <xf borderId="5" fillId="8" fontId="4" numFmtId="10" xfId="0" applyAlignment="1" applyBorder="1" applyFill="1" applyFont="1" applyNumberFormat="1">
      <alignment horizontal="right" shrinkToFit="0" wrapText="1"/>
    </xf>
    <xf borderId="0" fillId="0" fontId="19" numFmtId="2" xfId="0" applyAlignment="1" applyFont="1" applyNumberFormat="1">
      <alignment horizontal="right" shrinkToFit="0" wrapText="1"/>
    </xf>
    <xf borderId="5" fillId="8" fontId="4" numFmtId="2" xfId="0" applyAlignment="1" applyBorder="1" applyFont="1" applyNumberFormat="1">
      <alignment horizontal="right" shrinkToFit="0" wrapText="1"/>
    </xf>
    <xf borderId="17" fillId="0" fontId="4" numFmtId="0" xfId="0" applyAlignment="1" applyBorder="1" applyFont="1">
      <alignment shrinkToFit="0" wrapText="1"/>
    </xf>
    <xf borderId="17" fillId="0" fontId="10" numFmtId="0" xfId="0" applyAlignment="1" applyBorder="1" applyFont="1">
      <alignment shrinkToFit="0" wrapText="1"/>
    </xf>
    <xf borderId="17" fillId="0" fontId="4" numFmtId="10" xfId="0" applyAlignment="1" applyBorder="1" applyFont="1" applyNumberFormat="1">
      <alignment horizontal="right" shrinkToFit="0" wrapText="1"/>
    </xf>
    <xf borderId="17" fillId="0" fontId="4" numFmtId="2" xfId="0" applyAlignment="1" applyBorder="1" applyFont="1" applyNumberFormat="1">
      <alignment horizontal="right" shrinkToFit="0" wrapText="1"/>
    </xf>
    <xf borderId="17" fillId="0" fontId="10" numFmtId="0" xfId="0" applyAlignment="1" applyBorder="1" applyFont="1">
      <alignment shrinkToFit="0" vertical="center" wrapText="1"/>
    </xf>
    <xf borderId="17" fillId="0" fontId="4" numFmtId="0" xfId="0" applyAlignment="1" applyBorder="1" applyFont="1">
      <alignment shrinkToFit="0" vertical="center" wrapText="1"/>
    </xf>
    <xf borderId="17" fillId="0" fontId="10" numFmtId="0" xfId="0" applyAlignment="1" applyBorder="1" applyFont="1">
      <alignment vertical="center"/>
    </xf>
    <xf borderId="0" fillId="0" fontId="4" numFmtId="0" xfId="0" applyAlignment="1" applyFont="1">
      <alignment vertical="center"/>
    </xf>
    <xf borderId="13" fillId="0" fontId="4" numFmtId="10" xfId="0" applyAlignment="1" applyBorder="1" applyFont="1" applyNumberFormat="1">
      <alignment horizontal="right" shrinkToFit="0" wrapText="1"/>
    </xf>
    <xf borderId="13" fillId="0" fontId="20" numFmtId="0" xfId="0" applyAlignment="1" applyBorder="1" applyFont="1">
      <alignment vertical="center"/>
    </xf>
    <xf borderId="5" fillId="8" fontId="4" numFmtId="2" xfId="0" applyAlignment="1" applyBorder="1" applyFont="1" applyNumberFormat="1">
      <alignment horizontal="right" shrinkToFit="0" vertical="center" wrapText="1"/>
    </xf>
    <xf borderId="18" fillId="0" fontId="4" numFmtId="0" xfId="0" applyAlignment="1" applyBorder="1" applyFont="1">
      <alignment shrinkToFit="0" wrapText="1"/>
    </xf>
    <xf borderId="19" fillId="8" fontId="4" numFmtId="10" xfId="0" applyAlignment="1" applyBorder="1" applyFont="1" applyNumberFormat="1">
      <alignment horizontal="right" shrinkToFit="0" vertical="center" wrapText="1"/>
    </xf>
    <xf borderId="17" fillId="0" fontId="10" numFmtId="0" xfId="0" applyAlignment="1" applyBorder="1" applyFont="1">
      <alignment horizontal="right" shrinkToFit="0" wrapText="1"/>
    </xf>
    <xf borderId="20" fillId="0" fontId="19" numFmtId="4" xfId="0" applyAlignment="1" applyBorder="1" applyFont="1" applyNumberFormat="1">
      <alignment horizontal="right" shrinkToFit="0" wrapText="1"/>
    </xf>
    <xf borderId="20" fillId="0" fontId="4" numFmtId="10" xfId="0" applyAlignment="1" applyBorder="1" applyFont="1" applyNumberFormat="1">
      <alignment horizontal="right" shrinkToFit="0" wrapText="1"/>
    </xf>
    <xf borderId="13" fillId="0" fontId="4" numFmtId="10" xfId="0" applyAlignment="1" applyBorder="1" applyFont="1" applyNumberFormat="1">
      <alignment horizontal="right" shrinkToFit="0" vertical="center" wrapText="1"/>
    </xf>
    <xf borderId="0" fillId="0" fontId="4" numFmtId="4" xfId="0" applyAlignment="1" applyFont="1" applyNumberFormat="1">
      <alignment horizontal="right" shrinkToFit="0" wrapText="1"/>
    </xf>
    <xf borderId="5" fillId="8" fontId="4" numFmtId="10" xfId="0" applyAlignment="1" applyBorder="1" applyFont="1" applyNumberFormat="1">
      <alignment horizontal="right" shrinkToFit="0" vertical="center" wrapText="1"/>
    </xf>
    <xf borderId="21" fillId="0" fontId="6" numFmtId="0" xfId="0" applyAlignment="1" applyBorder="1" applyFont="1">
      <alignment shrinkToFit="0" wrapText="1"/>
    </xf>
    <xf borderId="22" fillId="0" fontId="4" numFmtId="0" xfId="0" applyAlignment="1" applyBorder="1" applyFont="1">
      <alignment shrinkToFit="0" wrapText="1"/>
    </xf>
    <xf borderId="23" fillId="0" fontId="4" numFmtId="0" xfId="0" applyAlignment="1" applyBorder="1" applyFont="1">
      <alignment shrinkToFit="0" wrapText="1"/>
    </xf>
    <xf borderId="24" fillId="0" fontId="21" numFmtId="0" xfId="0" applyAlignment="1" applyBorder="1" applyFont="1">
      <alignment vertical="top"/>
    </xf>
    <xf borderId="25" fillId="0" fontId="4" numFmtId="0" xfId="0" applyAlignment="1" applyBorder="1" applyFont="1">
      <alignment shrinkToFit="0" wrapText="1"/>
    </xf>
    <xf borderId="13" fillId="0" fontId="4" numFmtId="0" xfId="0" applyAlignment="1" applyBorder="1" applyFont="1">
      <alignment vertical="center"/>
    </xf>
    <xf borderId="26" fillId="0" fontId="21" numFmtId="0" xfId="0" applyAlignment="1" applyBorder="1" applyFont="1">
      <alignment vertical="top"/>
    </xf>
    <xf borderId="9" fillId="0" fontId="4" numFmtId="0" xfId="0" applyAlignment="1" applyBorder="1" applyFont="1">
      <alignment shrinkToFit="0" wrapText="1"/>
    </xf>
    <xf borderId="27" fillId="0" fontId="4" numFmtId="0" xfId="0" applyAlignment="1" applyBorder="1" applyFont="1">
      <alignment shrinkToFit="0" wrapText="1"/>
    </xf>
    <xf borderId="0" fillId="0" fontId="14" numFmtId="0" xfId="0" applyAlignment="1" applyFont="1">
      <alignment shrinkToFit="0" vertical="center" wrapText="1"/>
    </xf>
    <xf borderId="5" fillId="6" fontId="15" numFmtId="0" xfId="0" applyAlignment="1" applyBorder="1" applyFont="1">
      <alignment vertical="center"/>
    </xf>
    <xf borderId="5" fillId="6" fontId="4" numFmtId="0" xfId="0" applyAlignment="1" applyBorder="1" applyFont="1">
      <alignment shrinkToFit="0" wrapText="1"/>
    </xf>
    <xf borderId="5" fillId="6" fontId="15" numFmtId="176" xfId="0" applyAlignment="1" applyBorder="1" applyFont="1" applyNumberFormat="1">
      <alignment horizontal="right" shrinkToFit="0" wrapText="1"/>
    </xf>
    <xf borderId="5" fillId="6" fontId="15" numFmtId="177" xfId="0" applyAlignment="1" applyBorder="1" applyFont="1" applyNumberFormat="1">
      <alignment horizontal="right" shrinkToFit="0" wrapText="1"/>
    </xf>
    <xf borderId="28" fillId="9" fontId="4" numFmtId="4" xfId="0" applyAlignment="1" applyBorder="1" applyFill="1" applyFont="1" applyNumberFormat="1">
      <alignment horizontal="right" shrinkToFit="0" wrapText="1"/>
    </xf>
    <xf borderId="10" fillId="0" fontId="4" numFmtId="4" xfId="0" applyAlignment="1" applyBorder="1" applyFont="1" applyNumberFormat="1">
      <alignment horizontal="right" shrinkToFit="0" wrapText="1"/>
    </xf>
    <xf borderId="28" fillId="9" fontId="19" numFmtId="10" xfId="0" applyAlignment="1" applyBorder="1" applyFont="1" applyNumberFormat="1">
      <alignment horizontal="right" shrinkToFit="0" wrapText="1"/>
    </xf>
    <xf borderId="28" fillId="8" fontId="4" numFmtId="4" xfId="0" applyAlignment="1" applyBorder="1" applyFont="1" applyNumberFormat="1">
      <alignment horizontal="right" shrinkToFit="0" wrapText="1"/>
    </xf>
    <xf borderId="10" fillId="0" fontId="4" numFmtId="0" xfId="0" applyAlignment="1" applyBorder="1" applyFont="1">
      <alignment vertical="center"/>
    </xf>
    <xf borderId="28" fillId="9" fontId="4" numFmtId="10" xfId="0" applyAlignment="1" applyBorder="1" applyFont="1" applyNumberFormat="1">
      <alignment horizontal="right" shrinkToFit="0" wrapText="1"/>
    </xf>
    <xf borderId="11" fillId="0" fontId="16" numFmtId="10" xfId="0" applyBorder="1" applyFont="1" applyNumberFormat="1"/>
    <xf borderId="28" fillId="9" fontId="4" numFmtId="0" xfId="0" applyAlignment="1" applyBorder="1" applyFont="1">
      <alignment shrinkToFit="0" wrapText="1"/>
    </xf>
    <xf borderId="10" fillId="0" fontId="19" numFmtId="0" xfId="0" applyAlignment="1" applyBorder="1" applyFont="1">
      <alignment horizontal="right" shrinkToFit="0" wrapText="1"/>
    </xf>
    <xf borderId="10" fillId="0" fontId="4" numFmtId="0" xfId="0" applyAlignment="1" applyBorder="1" applyFont="1">
      <alignment horizontal="right" shrinkToFit="0" wrapText="1"/>
    </xf>
    <xf borderId="29" fillId="9" fontId="4" numFmtId="0" xfId="0" applyAlignment="1" applyBorder="1" applyFont="1">
      <alignment shrinkToFit="0" wrapText="1"/>
    </xf>
    <xf borderId="10" fillId="0" fontId="4" numFmtId="178" xfId="0" applyAlignment="1" applyBorder="1" applyFont="1" applyNumberFormat="1">
      <alignment horizontal="right" shrinkToFit="0" wrapText="1"/>
    </xf>
    <xf borderId="14" fillId="0" fontId="4" numFmtId="0" xfId="0" applyAlignment="1" applyBorder="1" applyFont="1">
      <alignment shrinkToFit="0" wrapText="1"/>
    </xf>
    <xf borderId="30" fillId="9" fontId="4" numFmtId="0" xfId="0" applyAlignment="1" applyBorder="1" applyFont="1">
      <alignment shrinkToFit="0" wrapText="1"/>
    </xf>
    <xf borderId="31" fillId="0" fontId="10" numFmtId="0" xfId="0" applyAlignment="1" applyBorder="1" applyFont="1">
      <alignment vertical="center"/>
    </xf>
    <xf borderId="31" fillId="0" fontId="4" numFmtId="0" xfId="0" applyAlignment="1" applyBorder="1" applyFont="1">
      <alignment shrinkToFit="0" wrapText="1"/>
    </xf>
    <xf borderId="32" fillId="9" fontId="4" numFmtId="0" xfId="0" applyAlignment="1" applyBorder="1" applyFont="1">
      <alignment shrinkToFit="0" wrapText="1"/>
    </xf>
    <xf borderId="31" fillId="0" fontId="10" numFmtId="4" xfId="0" applyAlignment="1" applyBorder="1" applyFont="1" applyNumberFormat="1">
      <alignment horizontal="right" shrinkToFit="0" vertical="center" wrapText="1"/>
    </xf>
    <xf borderId="5" fillId="7" fontId="4" numFmtId="0" xfId="0" applyAlignment="1" applyBorder="1" applyFont="1">
      <alignment vertical="center"/>
    </xf>
    <xf borderId="5" fillId="7" fontId="4" numFmtId="0" xfId="0" applyAlignment="1" applyBorder="1" applyFont="1">
      <alignment shrinkToFit="0" wrapText="1"/>
    </xf>
    <xf borderId="5" fillId="7" fontId="4" numFmtId="10" xfId="0" applyAlignment="1" applyBorder="1" applyFont="1" applyNumberFormat="1">
      <alignment horizontal="right" shrinkToFit="0" wrapText="1"/>
    </xf>
    <xf borderId="5" fillId="7" fontId="16" numFmtId="10" xfId="0" applyAlignment="1" applyBorder="1" applyFont="1" applyNumberFormat="1">
      <alignment horizontal="right" shrinkToFit="0" wrapText="1"/>
    </xf>
    <xf borderId="0" fillId="0" fontId="16" numFmtId="10" xfId="0" applyAlignment="1" applyFont="1" applyNumberFormat="1">
      <alignment horizontal="right" shrinkToFit="0" wrapText="1"/>
    </xf>
    <xf borderId="1" fillId="6" fontId="15" numFmtId="0" xfId="0" applyAlignment="1" applyBorder="1" applyFont="1">
      <alignment horizontal="center" vertical="center"/>
    </xf>
    <xf borderId="9" fillId="0" fontId="10" numFmtId="0" xfId="0" applyAlignment="1" applyBorder="1" applyFont="1">
      <alignment horizontal="center" shrinkToFit="0" wrapText="1"/>
    </xf>
    <xf borderId="9" fillId="0" fontId="2" numFmtId="0" xfId="0" applyBorder="1" applyFont="1"/>
    <xf borderId="0" fillId="0" fontId="3" numFmtId="2" xfId="0" applyAlignment="1" applyFont="1" applyNumberFormat="1">
      <alignment horizontal="center" shrinkToFit="0" wrapText="1"/>
    </xf>
    <xf borderId="22" fillId="0" fontId="4" numFmtId="10" xfId="0" applyAlignment="1" applyBorder="1" applyFont="1" applyNumberFormat="1">
      <alignment horizontal="center" shrinkToFit="0" vertical="center" wrapText="1"/>
    </xf>
    <xf borderId="0" fillId="0" fontId="4" numFmtId="10" xfId="0" applyAlignment="1" applyFont="1" applyNumberFormat="1">
      <alignment horizontal="center" shrinkToFit="0" vertical="center" wrapText="1"/>
    </xf>
    <xf borderId="0" fillId="0" fontId="4" numFmtId="10" xfId="0" applyAlignment="1" applyFont="1" applyNumberFormat="1">
      <alignment shrinkToFit="0" vertical="center" wrapText="1"/>
    </xf>
    <xf borderId="33" fillId="0" fontId="4" numFmtId="2" xfId="0" applyAlignment="1" applyBorder="1" applyFont="1" applyNumberFormat="1">
      <alignment horizontal="center" shrinkToFit="0" wrapText="1"/>
    </xf>
    <xf borderId="34" fillId="0" fontId="4" numFmtId="2" xfId="0" applyAlignment="1" applyBorder="1" applyFont="1" applyNumberFormat="1">
      <alignment horizontal="center" shrinkToFit="0" wrapText="1"/>
    </xf>
    <xf borderId="35" fillId="0" fontId="4" numFmtId="2" xfId="0" applyAlignment="1" applyBorder="1" applyFont="1" applyNumberFormat="1">
      <alignment horizontal="center" shrinkToFit="0" wrapText="1"/>
    </xf>
    <xf borderId="0" fillId="0" fontId="4" numFmtId="2" xfId="0" applyAlignment="1" applyFont="1" applyNumberFormat="1">
      <alignment horizontal="center" shrinkToFit="0" wrapText="1"/>
    </xf>
    <xf borderId="5" fillId="7" fontId="4" numFmtId="2" xfId="0" applyAlignment="1" applyBorder="1" applyFont="1" applyNumberFormat="1">
      <alignment horizontal="center" shrinkToFit="0" wrapText="1"/>
    </xf>
    <xf borderId="36" fillId="0" fontId="10" numFmtId="0" xfId="0" applyAlignment="1" applyBorder="1" applyFont="1">
      <alignment vertical="center"/>
    </xf>
    <xf borderId="36" fillId="0" fontId="4" numFmtId="0" xfId="0" applyAlignment="1" applyBorder="1" applyFont="1">
      <alignment shrinkToFit="0" wrapText="1"/>
    </xf>
    <xf borderId="36" fillId="0" fontId="10" numFmtId="4" xfId="0" applyAlignment="1" applyBorder="1" applyFont="1" applyNumberFormat="1">
      <alignment horizontal="right" shrinkToFit="0" vertical="center" wrapText="1"/>
    </xf>
    <xf borderId="0" fillId="0" fontId="10" numFmtId="4" xfId="0" applyAlignment="1" applyFont="1" applyNumberFormat="1">
      <alignment horizontal="right" shrinkToFit="0" vertical="center" wrapText="1"/>
    </xf>
    <xf borderId="0" fillId="0" fontId="10" numFmtId="0" xfId="0" applyAlignment="1" applyFont="1">
      <alignment vertical="center"/>
    </xf>
    <xf borderId="0" fillId="0" fontId="10" numFmtId="4" xfId="0" applyAlignment="1" applyFont="1" applyNumberFormat="1">
      <alignment horizontal="right" shrinkToFit="0" wrapText="1"/>
    </xf>
    <xf borderId="0" fillId="0" fontId="4" numFmtId="0" xfId="0" applyAlignment="1" applyFont="1">
      <alignment horizontal="right" shrinkToFit="0" wrapText="1"/>
    </xf>
    <xf borderId="0" fillId="0" fontId="4" numFmtId="164" xfId="0" applyAlignment="1" applyFont="1" applyNumberFormat="1">
      <alignment horizontal="right" shrinkToFit="0" wrapText="1"/>
    </xf>
    <xf borderId="31" fillId="0" fontId="10" numFmtId="164" xfId="0" applyAlignment="1" applyBorder="1" applyFont="1" applyNumberFormat="1">
      <alignment horizontal="right" shrinkToFit="0" vertical="center" wrapText="1"/>
    </xf>
    <xf borderId="0" fillId="0" fontId="10" numFmtId="164" xfId="0" applyAlignment="1" applyFont="1" applyNumberFormat="1">
      <alignment horizontal="right" shrinkToFit="0" vertical="center" wrapText="1"/>
    </xf>
    <xf borderId="0" fillId="0" fontId="4" numFmtId="171" xfId="0" applyAlignment="1" applyFont="1" applyNumberFormat="1">
      <alignment horizontal="right" shrinkToFit="0" wrapText="1"/>
    </xf>
    <xf borderId="5" fillId="6" fontId="15" numFmtId="17" xfId="0" applyAlignment="1" applyBorder="1" applyFont="1" applyNumberFormat="1">
      <alignment horizontal="right" shrinkToFit="0" wrapText="1"/>
    </xf>
    <xf borderId="10" fillId="0" fontId="10" numFmtId="0" xfId="0" applyAlignment="1" applyBorder="1" applyFont="1">
      <alignment vertical="center"/>
    </xf>
    <xf borderId="10" fillId="0" fontId="4" numFmtId="164" xfId="0" applyAlignment="1" applyBorder="1" applyFont="1" applyNumberFormat="1">
      <alignment horizontal="right" shrinkToFit="0" vertical="center" wrapText="1"/>
    </xf>
    <xf borderId="11" fillId="0" fontId="4" numFmtId="0" xfId="0" applyBorder="1" applyFont="1"/>
    <xf borderId="37" fillId="0" fontId="4" numFmtId="0" xfId="0" applyBorder="1" applyFont="1"/>
    <xf borderId="14" fillId="0" fontId="4" numFmtId="164" xfId="0" applyAlignment="1" applyBorder="1" applyFont="1" applyNumberFormat="1">
      <alignment horizontal="right" shrinkToFit="0" vertical="center" wrapText="1"/>
    </xf>
    <xf borderId="14" fillId="0" fontId="4" numFmtId="0" xfId="0" applyAlignment="1" applyBorder="1" applyFont="1">
      <alignment vertical="center"/>
    </xf>
    <xf borderId="14" fillId="0" fontId="4" numFmtId="4" xfId="0" applyAlignment="1" applyBorder="1" applyFont="1" applyNumberFormat="1">
      <alignment horizontal="right" shrinkToFit="0" vertical="center" wrapText="1"/>
    </xf>
    <xf borderId="31" fillId="0" fontId="10" numFmtId="4" xfId="0" applyAlignment="1" applyBorder="1" applyFont="1" applyNumberFormat="1">
      <alignment horizontal="right" shrinkToFit="0" wrapText="1"/>
    </xf>
    <xf borderId="10" fillId="0" fontId="4" numFmtId="0" xfId="0" applyAlignment="1" applyBorder="1" applyFont="1">
      <alignment shrinkToFit="0" vertical="center" wrapText="1"/>
    </xf>
    <xf borderId="10" fillId="0" fontId="4" numFmtId="3" xfId="0" applyAlignment="1" applyBorder="1" applyFont="1" applyNumberFormat="1">
      <alignment horizontal="right" shrinkToFit="0" vertical="center" wrapText="1"/>
    </xf>
    <xf borderId="10" fillId="0" fontId="4" numFmtId="3" xfId="0" applyAlignment="1" applyBorder="1" applyFont="1" applyNumberFormat="1">
      <alignment shrinkToFit="0" vertical="center" wrapText="1"/>
    </xf>
    <xf borderId="38" fillId="0" fontId="4" numFmtId="0" xfId="0" applyAlignment="1" applyBorder="1" applyFont="1">
      <alignment shrinkToFit="0" vertical="center" wrapText="1"/>
    </xf>
    <xf borderId="38" fillId="0" fontId="4" numFmtId="3" xfId="0" applyAlignment="1" applyBorder="1" applyFont="1" applyNumberFormat="1">
      <alignment shrinkToFit="0" vertical="center" wrapText="1"/>
    </xf>
    <xf borderId="39" fillId="0" fontId="4" numFmtId="0" xfId="0" applyAlignment="1" applyBorder="1" applyFont="1">
      <alignment shrinkToFit="0" vertical="center" wrapText="1"/>
    </xf>
    <xf borderId="39" fillId="0" fontId="4" numFmtId="0" xfId="0" applyAlignment="1" applyBorder="1" applyFont="1">
      <alignment shrinkToFit="0" wrapText="1"/>
    </xf>
    <xf borderId="39" fillId="0" fontId="4" numFmtId="3" xfId="0" applyAlignment="1" applyBorder="1" applyFont="1" applyNumberFormat="1">
      <alignment horizontal="right" shrinkToFit="0" vertical="center" wrapText="1"/>
    </xf>
    <xf borderId="0" fillId="0" fontId="4" numFmtId="3" xfId="0" applyAlignment="1" applyFont="1" applyNumberFormat="1">
      <alignment horizontal="right" shrinkToFit="0" vertical="center" wrapText="1"/>
    </xf>
    <xf borderId="8" fillId="0" fontId="10" numFmtId="0" xfId="0" applyAlignment="1" applyBorder="1" applyFont="1">
      <alignment vertical="center"/>
    </xf>
    <xf borderId="8" fillId="0" fontId="4" numFmtId="0" xfId="0" applyAlignment="1" applyBorder="1" applyFont="1">
      <alignment shrinkToFit="0" wrapText="1"/>
    </xf>
    <xf borderId="8" fillId="0" fontId="10" numFmtId="4" xfId="0" applyAlignment="1" applyBorder="1" applyFont="1" applyNumberFormat="1">
      <alignment horizontal="right" shrinkToFit="0" vertical="center" wrapText="1"/>
    </xf>
    <xf borderId="31" fillId="0" fontId="10" numFmtId="0" xfId="0" applyAlignment="1" applyBorder="1" applyFont="1">
      <alignment shrinkToFit="0" wrapText="1"/>
    </xf>
    <xf borderId="31" fillId="0" fontId="10" numFmtId="10" xfId="0" applyAlignment="1" applyBorder="1" applyFont="1" applyNumberFormat="1">
      <alignment horizontal="right" shrinkToFit="0" wrapText="1"/>
    </xf>
    <xf borderId="10" fillId="0" fontId="19" numFmtId="10" xfId="0" applyAlignment="1" applyBorder="1" applyFont="1" applyNumberFormat="1">
      <alignment horizontal="right" shrinkToFit="0" wrapText="1"/>
    </xf>
    <xf borderId="5" fillId="7" fontId="10" numFmtId="0" xfId="0" applyAlignment="1" applyBorder="1" applyFont="1">
      <alignment shrinkToFit="0" wrapText="1"/>
    </xf>
    <xf borderId="5" fillId="7" fontId="10" numFmtId="10" xfId="0" applyAlignment="1" applyBorder="1" applyFont="1" applyNumberFormat="1">
      <alignment horizontal="right" shrinkToFit="0" wrapText="1"/>
    </xf>
    <xf borderId="0" fillId="0" fontId="13" numFmtId="0" xfId="0" applyAlignment="1" applyFont="1">
      <alignment shrinkToFit="0" wrapText="1"/>
    </xf>
    <xf borderId="14" fillId="0" fontId="22" numFmtId="0" xfId="0" applyAlignment="1" applyBorder="1" applyFont="1">
      <alignment vertical="center"/>
    </xf>
    <xf borderId="40" fillId="6" fontId="15" numFmtId="0" xfId="0" applyAlignment="1" applyBorder="1" applyFont="1">
      <alignment horizontal="center" shrinkToFit="0" wrapText="1"/>
    </xf>
    <xf borderId="41" fillId="0" fontId="2" numFmtId="0" xfId="0" applyBorder="1" applyFont="1"/>
    <xf borderId="42" fillId="0" fontId="2" numFmtId="0" xfId="0" applyBorder="1" applyFont="1"/>
    <xf borderId="5" fillId="6" fontId="15" numFmtId="0" xfId="0" applyAlignment="1" applyBorder="1" applyFont="1">
      <alignment shrinkToFit="0" wrapText="1"/>
    </xf>
    <xf borderId="5" fillId="6" fontId="15" numFmtId="0" xfId="0" applyAlignment="1" applyBorder="1" applyFont="1">
      <alignment horizontal="right" shrinkToFit="0" wrapText="1"/>
    </xf>
    <xf borderId="28" fillId="10" fontId="4" numFmtId="0" xfId="0" applyAlignment="1" applyBorder="1" applyFill="1" applyFont="1">
      <alignment shrinkToFit="0" wrapText="1"/>
    </xf>
    <xf borderId="28" fillId="10" fontId="4" numFmtId="179" xfId="0" applyAlignment="1" applyBorder="1" applyFont="1" applyNumberFormat="1">
      <alignment horizontal="right" shrinkToFit="0" wrapText="1"/>
    </xf>
    <xf borderId="28" fillId="10" fontId="4" numFmtId="0" xfId="0" applyAlignment="1" applyBorder="1" applyFont="1">
      <alignment horizontal="right" shrinkToFit="0" wrapText="1"/>
    </xf>
    <xf borderId="28" fillId="10" fontId="4" numFmtId="3" xfId="0" applyAlignment="1" applyBorder="1" applyFont="1" applyNumberFormat="1">
      <alignment horizontal="right" shrinkToFit="0" wrapText="1"/>
    </xf>
    <xf borderId="28" fillId="10" fontId="4" numFmtId="171" xfId="0" applyAlignment="1" applyBorder="1" applyFont="1" applyNumberFormat="1">
      <alignment horizontal="right" shrinkToFit="0" wrapText="1"/>
    </xf>
    <xf borderId="10" fillId="0" fontId="4" numFmtId="179" xfId="0" applyAlignment="1" applyBorder="1" applyFont="1" applyNumberFormat="1">
      <alignment horizontal="right" shrinkToFit="0" wrapText="1"/>
    </xf>
    <xf borderId="10" fillId="0" fontId="4" numFmtId="3" xfId="0" applyAlignment="1" applyBorder="1" applyFont="1" applyNumberFormat="1">
      <alignment horizontal="right" shrinkToFit="0" wrapText="1"/>
    </xf>
    <xf borderId="28" fillId="7" fontId="4" numFmtId="0" xfId="0" applyAlignment="1" applyBorder="1" applyFont="1">
      <alignment shrinkToFit="0" wrapText="1"/>
    </xf>
    <xf borderId="28" fillId="7" fontId="4" numFmtId="171" xfId="0" applyAlignment="1" applyBorder="1" applyFont="1" applyNumberFormat="1">
      <alignment horizontal="right" shrinkToFit="0" wrapText="1"/>
    </xf>
    <xf borderId="28" fillId="7" fontId="10" numFmtId="0" xfId="0" applyAlignment="1" applyBorder="1" applyFont="1">
      <alignment shrinkToFit="0" wrapText="1"/>
    </xf>
    <xf borderId="28" fillId="7" fontId="10" numFmtId="171" xfId="0" applyAlignment="1" applyBorder="1" applyFont="1" applyNumberFormat="1">
      <alignment horizontal="right" shrinkToFit="0" wrapText="1"/>
    </xf>
    <xf borderId="30" fillId="6" fontId="15" numFmtId="0" xfId="0" applyAlignment="1" applyBorder="1" applyFont="1">
      <alignment vertical="center"/>
    </xf>
    <xf borderId="5" fillId="6" fontId="15" numFmtId="0" xfId="0" applyAlignment="1" applyBorder="1" applyFont="1">
      <alignment horizontal="center" shrinkToFit="0" wrapText="1"/>
    </xf>
    <xf borderId="30" fillId="7" fontId="10" numFmtId="0" xfId="0" applyAlignment="1" applyBorder="1" applyFont="1">
      <alignment vertical="center"/>
    </xf>
    <xf borderId="30" fillId="7" fontId="4" numFmtId="0" xfId="0" applyAlignment="1" applyBorder="1" applyFont="1">
      <alignment shrinkToFit="0" wrapText="1"/>
    </xf>
    <xf borderId="30" fillId="7" fontId="10" numFmtId="175" xfId="0" applyAlignment="1" applyBorder="1" applyFont="1" applyNumberFormat="1">
      <alignment horizontal="right" shrinkToFit="0" vertical="center" wrapText="1"/>
    </xf>
    <xf borderId="0" fillId="0" fontId="13" numFmtId="0" xfId="0" applyAlignment="1" applyFont="1">
      <alignment vertical="center"/>
    </xf>
    <xf borderId="8" fillId="0" fontId="23" numFmtId="0" xfId="0" applyAlignment="1" applyBorder="1" applyFont="1">
      <alignment shrinkToFit="0" vertical="center" wrapText="1"/>
    </xf>
    <xf borderId="0" fillId="0" fontId="4" numFmtId="180" xfId="0" applyFont="1" applyNumberFormat="1"/>
    <xf borderId="17" fillId="0" fontId="10" numFmtId="0" xfId="0" applyAlignment="1" applyBorder="1" applyFont="1">
      <alignment horizontal="left" shrinkToFit="0" vertical="center" wrapText="1"/>
    </xf>
    <xf borderId="17" fillId="0" fontId="10" numFmtId="180" xfId="0" applyAlignment="1" applyBorder="1" applyFont="1" applyNumberFormat="1">
      <alignment horizontal="right" shrinkToFit="0" vertical="center" wrapText="1"/>
    </xf>
    <xf borderId="17" fillId="0" fontId="10" numFmtId="180" xfId="0" applyAlignment="1" applyBorder="1" applyFont="1" applyNumberFormat="1">
      <alignment horizontal="right" shrinkToFit="0" wrapText="1"/>
    </xf>
    <xf borderId="0" fillId="0" fontId="4" numFmtId="2" xfId="0" applyAlignment="1" applyFont="1" applyNumberFormat="1">
      <alignment horizontal="left" vertical="center"/>
    </xf>
    <xf borderId="0" fillId="0" fontId="4" numFmtId="180" xfId="0" applyAlignment="1" applyFont="1" applyNumberFormat="1">
      <alignment horizontal="right" shrinkToFit="0" vertical="center" wrapText="1"/>
    </xf>
    <xf borderId="0" fillId="0" fontId="4" numFmtId="180" xfId="0" applyAlignment="1" applyFont="1" applyNumberFormat="1">
      <alignment vertical="center"/>
    </xf>
    <xf borderId="0" fillId="0" fontId="4" numFmtId="1" xfId="0" applyAlignment="1" applyFont="1" applyNumberFormat="1">
      <alignment vertical="center"/>
    </xf>
    <xf borderId="14" fillId="0" fontId="10" numFmtId="0" xfId="0" applyAlignment="1" applyBorder="1" applyFont="1">
      <alignment horizontal="right" shrinkToFit="0" wrapText="1"/>
    </xf>
    <xf borderId="10" fillId="0" fontId="4" numFmtId="10" xfId="0" applyAlignment="1" applyBorder="1" applyFont="1" applyNumberFormat="1">
      <alignment shrinkToFit="0" wrapText="1"/>
    </xf>
    <xf borderId="10" fillId="0" fontId="4" numFmtId="175" xfId="0" applyAlignment="1" applyBorder="1" applyFont="1" applyNumberFormat="1">
      <alignment horizontal="right" shrinkToFit="0" wrapText="1"/>
    </xf>
    <xf borderId="43" fillId="0" fontId="10" numFmtId="0" xfId="0" applyAlignment="1" applyBorder="1" applyFont="1">
      <alignment horizontal="center" vertical="center"/>
    </xf>
    <xf borderId="43" fillId="0" fontId="2" numFmtId="0" xfId="0" applyBorder="1" applyFont="1"/>
    <xf borderId="0" fillId="0" fontId="4" numFmtId="14" xfId="0" applyAlignment="1" applyFont="1" applyNumberFormat="1">
      <alignment horizontal="left"/>
    </xf>
    <xf borderId="0" fillId="0" fontId="4" numFmtId="2" xfId="0" applyAlignment="1" applyFont="1" applyNumberFormat="1">
      <alignment horizontal="left"/>
    </xf>
    <xf borderId="0" fillId="0" fontId="4" numFmtId="180" xfId="0" applyAlignment="1" applyFont="1" applyNumberFormat="1">
      <alignment horizontal="right" shrinkToFit="0" wrapText="1"/>
    </xf>
    <xf borderId="5" fillId="11" fontId="24" numFmtId="0" xfId="0" applyAlignment="1" applyBorder="1" applyFill="1" applyFont="1">
      <alignment shrinkToFit="0" wrapText="1"/>
    </xf>
    <xf borderId="0" fillId="0" fontId="24" numFmtId="0" xfId="0" applyAlignment="1" applyFont="1">
      <alignment shrinkToFit="0" wrapText="1"/>
    </xf>
    <xf borderId="0" fillId="0" fontId="25" numFmtId="164" xfId="0" applyFont="1" applyNumberFormat="1"/>
    <xf borderId="0" fillId="0" fontId="24" numFmtId="0" xfId="0" applyAlignment="1" applyFont="1">
      <alignment shrinkToFit="0" vertical="top" wrapText="1"/>
    </xf>
    <xf borderId="0" fillId="0" fontId="26" numFmtId="0" xfId="0" applyAlignment="1" applyFont="1">
      <alignment shrinkToFit="0" vertical="center" wrapText="1"/>
    </xf>
    <xf borderId="0" fillId="0" fontId="24" numFmtId="0" xfId="0" applyFont="1"/>
    <xf borderId="44" fillId="0" fontId="27" numFmtId="0" xfId="0" applyAlignment="1" applyBorder="1" applyFont="1">
      <alignment shrinkToFit="0" wrapText="1"/>
    </xf>
    <xf borderId="44" fillId="0" fontId="24" numFmtId="0" xfId="0" applyAlignment="1" applyBorder="1" applyFont="1">
      <alignment shrinkToFit="0" vertical="center" wrapText="1"/>
    </xf>
    <xf borderId="0" fillId="0" fontId="24" numFmtId="0" xfId="0" applyAlignment="1" applyFont="1">
      <alignment shrinkToFit="0" vertical="center" wrapText="1"/>
    </xf>
    <xf borderId="0" fillId="0" fontId="27" numFmtId="0" xfId="0" applyAlignment="1" applyFont="1">
      <alignment shrinkToFit="0" wrapText="1"/>
    </xf>
    <xf borderId="0" fillId="0" fontId="24" numFmtId="0" xfId="0" applyAlignment="1" applyFont="1">
      <alignment horizontal="left" shrinkToFit="0" vertical="top" wrapText="1"/>
    </xf>
    <xf borderId="1" fillId="11" fontId="28" numFmtId="0" xfId="0" applyAlignment="1" applyBorder="1" applyFont="1">
      <alignment horizontal="center" shrinkToFit="0" wrapText="1"/>
    </xf>
    <xf borderId="0" fillId="0" fontId="10" numFmtId="17" xfId="0" applyAlignment="1" applyFont="1" applyNumberFormat="1">
      <alignment horizontal="right" shrinkToFit="0" wrapText="1"/>
    </xf>
    <xf borderId="0" fillId="0" fontId="4" numFmtId="179" xfId="0" applyAlignment="1" applyFont="1" applyNumberFormat="1">
      <alignment horizontal="right" shrinkToFit="0" wrapText="1"/>
    </xf>
    <xf borderId="5" fillId="12" fontId="10" numFmtId="0" xfId="0" applyAlignment="1" applyBorder="1" applyFill="1" applyFont="1">
      <alignment shrinkToFit="0" wrapText="1"/>
    </xf>
    <xf borderId="5" fillId="12" fontId="10" numFmtId="10" xfId="0" applyAlignment="1" applyBorder="1" applyFont="1" applyNumberFormat="1">
      <alignment horizontal="right" shrinkToFit="0" wrapText="1"/>
    </xf>
    <xf borderId="5" fillId="12" fontId="10" numFmtId="171" xfId="0" applyAlignment="1" applyBorder="1" applyFont="1" applyNumberFormat="1">
      <alignment horizontal="right" shrinkToFit="0" wrapText="1"/>
    </xf>
    <xf borderId="5" fillId="11" fontId="4" numFmtId="0" xfId="0" applyAlignment="1" applyBorder="1" applyFont="1">
      <alignment shrinkToFit="0" wrapText="1"/>
    </xf>
    <xf borderId="0" fillId="0" fontId="4" numFmtId="175" xfId="0" applyAlignment="1" applyFont="1" applyNumberFormat="1">
      <alignment horizontal="right" shrinkToFit="0" wrapText="1"/>
    </xf>
    <xf borderId="0" fillId="0" fontId="28" numFmtId="0" xfId="0" applyAlignment="1" applyFont="1">
      <alignment horizontal="center" shrinkToFit="0" wrapText="1"/>
    </xf>
    <xf borderId="5" fillId="12" fontId="10" numFmtId="0" xfId="0" applyAlignment="1" applyBorder="1" applyFont="1">
      <alignment horizontal="right" shrinkToFit="0" wrapText="1"/>
    </xf>
    <xf borderId="5" fillId="12" fontId="10" numFmtId="175" xfId="0" applyAlignment="1" applyBorder="1" applyFont="1" applyNumberFormat="1">
      <alignment horizontal="right" shrinkToFit="0" wrapText="1"/>
    </xf>
    <xf borderId="0" fillId="0" fontId="29" numFmtId="0" xfId="0" applyAlignment="1" applyFont="1">
      <alignment horizontal="right" shrinkToFit="0" wrapText="1"/>
    </xf>
    <xf borderId="0" fillId="0" fontId="10" numFmtId="0" xfId="0" applyAlignment="1" applyFont="1">
      <alignment horizontal="center" shrinkToFit="0" wrapText="1"/>
    </xf>
    <xf borderId="0" fillId="0" fontId="4" numFmtId="2" xfId="0" applyAlignment="1" applyFont="1" applyNumberFormat="1">
      <alignment horizontal="center" shrinkToFit="0" vertical="center" wrapText="1"/>
    </xf>
    <xf borderId="0" fillId="0" fontId="4" numFmtId="0" xfId="0" applyAlignment="1" applyFont="1">
      <alignment horizontal="center" shrinkToFit="0" vertical="center" wrapText="1"/>
    </xf>
    <xf borderId="0" fillId="0" fontId="30" numFmtId="164" xfId="0" applyFont="1" applyNumberFormat="1"/>
    <xf borderId="0" fillId="0" fontId="31" numFmtId="164" xfId="0" applyAlignment="1" applyFont="1" applyNumberFormat="1">
      <alignment horizontal="center"/>
    </xf>
    <xf borderId="0" fillId="0" fontId="32" numFmtId="164" xfId="0" applyFont="1" applyNumberFormat="1"/>
    <xf borderId="1" fillId="13" fontId="33" numFmtId="164" xfId="0" applyAlignment="1" applyBorder="1" applyFill="1" applyFont="1" applyNumberFormat="1">
      <alignment horizontal="center"/>
    </xf>
    <xf borderId="0" fillId="0" fontId="32" numFmtId="0" xfId="0" applyFont="1"/>
    <xf borderId="5" fillId="14" fontId="33" numFmtId="181" xfId="0" applyBorder="1" applyFill="1" applyFont="1" applyNumberFormat="1"/>
    <xf borderId="5" fillId="14" fontId="33" numFmtId="181" xfId="0" applyAlignment="1" applyBorder="1" applyFont="1" applyNumberFormat="1">
      <alignment horizontal="center"/>
    </xf>
    <xf borderId="0" fillId="0" fontId="32" numFmtId="181" xfId="0" applyFont="1" applyNumberFormat="1"/>
    <xf borderId="0" fillId="0" fontId="4" numFmtId="0" xfId="0" applyFont="1"/>
    <xf borderId="0" fillId="0" fontId="32" numFmtId="9" xfId="0" applyFont="1" applyNumberFormat="1"/>
    <xf borderId="0" fillId="0" fontId="32" numFmtId="10" xfId="0" applyFont="1" applyNumberFormat="1"/>
    <xf borderId="0" fillId="0" fontId="34" numFmtId="0" xfId="0" applyFont="1"/>
    <xf borderId="0" fillId="0" fontId="32" numFmtId="182" xfId="0" applyFont="1" applyNumberFormat="1"/>
    <xf borderId="0" fillId="0" fontId="10" numFmtId="3" xfId="0" applyFont="1" applyNumberFormat="1"/>
    <xf borderId="45" fillId="0" fontId="4" numFmtId="0" xfId="0" applyBorder="1" applyFont="1"/>
    <xf borderId="45" fillId="0" fontId="4" numFmtId="3" xfId="0" applyBorder="1" applyFont="1" applyNumberFormat="1"/>
    <xf borderId="0" fillId="0" fontId="4" numFmtId="3" xfId="0" applyFont="1" applyNumberFormat="1"/>
    <xf borderId="0" fillId="0" fontId="11" numFmtId="164" xfId="0" applyFont="1" applyNumberFormat="1"/>
    <xf borderId="0" fillId="0" fontId="35" numFmtId="0" xfId="0" applyFont="1"/>
    <xf borderId="0" fillId="0" fontId="4" numFmtId="14" xfId="0" applyFont="1" applyNumberFormat="1"/>
    <xf borderId="5" fillId="14" fontId="8" numFmtId="0" xfId="0" applyBorder="1" applyFont="1"/>
    <xf borderId="5" fillId="14" fontId="8" numFmtId="181" xfId="0" applyAlignment="1" applyBorder="1" applyFont="1" applyNumberFormat="1">
      <alignment horizontal="center"/>
    </xf>
    <xf borderId="5" fillId="14" fontId="8" numFmtId="0" xfId="0" applyAlignment="1" applyBorder="1" applyFont="1">
      <alignment horizontal="center"/>
    </xf>
    <xf borderId="0" fillId="0" fontId="10" numFmtId="164" xfId="0" applyFont="1" applyNumberFormat="1"/>
    <xf borderId="5" fillId="15" fontId="8" numFmtId="164" xfId="0" applyBorder="1" applyFill="1" applyFont="1" applyNumberFormat="1"/>
    <xf borderId="5" fillId="16" fontId="8" numFmtId="164" xfId="0" applyBorder="1" applyFill="1" applyFont="1" applyNumberFormat="1"/>
    <xf borderId="0" fillId="0" fontId="10" numFmtId="10" xfId="0" applyFont="1" applyNumberFormat="1"/>
    <xf borderId="0" fillId="0" fontId="4" numFmtId="164" xfId="0" applyAlignment="1" applyFont="1" applyNumberFormat="1">
      <alignment horizontal="center"/>
    </xf>
    <xf borderId="0" fillId="0" fontId="10" numFmtId="9" xfId="0" applyFont="1" applyNumberFormat="1"/>
    <xf borderId="5" fillId="14" fontId="8" numFmtId="181" xfId="0" applyBorder="1" applyFont="1" applyNumberFormat="1"/>
    <xf borderId="0" fillId="0" fontId="4" numFmtId="182" xfId="0" applyFont="1" applyNumberFormat="1"/>
    <xf borderId="0" fillId="0" fontId="4" numFmtId="2" xfId="0" applyFont="1" applyNumberFormat="1"/>
    <xf borderId="0" fillId="0" fontId="4" numFmtId="17" xfId="0" applyFont="1" applyNumberFormat="1"/>
    <xf borderId="0" fillId="0" fontId="4" numFmtId="183" xfId="0" applyFont="1" applyNumberFormat="1"/>
    <xf borderId="0" fillId="0" fontId="4" numFmtId="184" xfId="0" applyFont="1" applyNumberFormat="1"/>
    <xf borderId="0" fillId="0" fontId="4" numFmtId="173" xfId="0" applyFont="1" applyNumberFormat="1"/>
    <xf borderId="46" fillId="0" fontId="10" numFmtId="0" xfId="0" applyAlignment="1" applyBorder="1" applyFont="1">
      <alignment shrinkToFit="0" wrapText="1"/>
    </xf>
    <xf borderId="46" fillId="0" fontId="4" numFmtId="0" xfId="0" applyAlignment="1" applyBorder="1" applyFont="1">
      <alignment shrinkToFit="0" wrapText="1"/>
    </xf>
    <xf borderId="46" fillId="0" fontId="4" numFmtId="0" xfId="0" applyAlignment="1" applyBorder="1" applyFont="1">
      <alignment horizontal="right" shrinkToFit="0" wrapText="1"/>
    </xf>
    <xf borderId="46" fillId="0" fontId="4" numFmtId="0" xfId="0" applyAlignment="1" applyBorder="1" applyFont="1">
      <alignment vertical="center"/>
    </xf>
    <xf borderId="0" fillId="0" fontId="15" numFmtId="0" xfId="0" applyAlignment="1" applyFont="1">
      <alignment shrinkToFit="0" wrapText="1"/>
    </xf>
    <xf borderId="0" fillId="0" fontId="15" numFmtId="17" xfId="0" applyAlignment="1" applyFont="1" applyNumberFormat="1">
      <alignment horizontal="right" shrinkToFit="0" wrapText="1"/>
    </xf>
    <xf borderId="12" fillId="0" fontId="4" numFmtId="0" xfId="0" applyBorder="1" applyFont="1"/>
    <xf borderId="12" fillId="0" fontId="4" numFmtId="3" xfId="0" applyBorder="1" applyFont="1" applyNumberFormat="1"/>
    <xf borderId="47" fillId="0" fontId="4" numFmtId="3" xfId="0" applyBorder="1" applyFont="1" applyNumberFormat="1"/>
    <xf borderId="48" fillId="0" fontId="10" numFmtId="3" xfId="0" applyBorder="1" applyFont="1" applyNumberFormat="1"/>
    <xf borderId="47" fillId="0" fontId="4" numFmtId="0" xfId="0" applyBorder="1" applyFont="1"/>
    <xf borderId="22" fillId="0" fontId="10" numFmtId="3" xfId="0" applyBorder="1" applyFont="1" applyNumberFormat="1"/>
    <xf borderId="9" fillId="0" fontId="4" numFmtId="3" xfId="0" applyBorder="1" applyFont="1" applyNumberFormat="1"/>
    <xf borderId="49" fillId="0" fontId="10" numFmtId="0" xfId="0" applyBorder="1" applyFont="1"/>
    <xf borderId="49" fillId="0" fontId="10" numFmtId="3" xfId="0" applyBorder="1" applyFont="1" applyNumberFormat="1"/>
    <xf borderId="5" fillId="17" fontId="10" numFmtId="0" xfId="0" applyBorder="1" applyFill="1" applyFont="1"/>
    <xf borderId="5" fillId="17" fontId="4" numFmtId="2" xfId="0" applyBorder="1" applyFont="1" applyNumberFormat="1"/>
    <xf borderId="5" fillId="17" fontId="4" numFmtId="0" xfId="0" applyBorder="1" applyFont="1"/>
    <xf borderId="5" fillId="5" fontId="36" numFmtId="0" xfId="0" applyAlignment="1" applyBorder="1" applyFont="1">
      <alignment vertical="center"/>
    </xf>
    <xf borderId="5" fillId="5" fontId="4" numFmtId="0" xfId="0" applyAlignment="1" applyBorder="1" applyFont="1">
      <alignment shrinkToFit="0" wrapText="1"/>
    </xf>
    <xf borderId="14" fillId="0" fontId="4" numFmtId="0" xfId="0" applyAlignment="1" applyBorder="1" applyFont="1">
      <alignment horizontal="right" shrinkToFit="0" vertical="center" wrapText="1"/>
    </xf>
    <xf borderId="14" fillId="0" fontId="20" numFmtId="0" xfId="0" applyAlignment="1" applyBorder="1" applyFont="1">
      <alignment horizontal="right" shrinkToFit="0" vertical="center" wrapText="1"/>
    </xf>
    <xf borderId="14" fillId="0" fontId="4" numFmtId="0" xfId="0" applyAlignment="1" applyBorder="1" applyFont="1">
      <alignment horizontal="right" shrinkToFit="0" vertical="top" wrapText="1"/>
    </xf>
    <xf borderId="14" fillId="0" fontId="20" numFmtId="0" xfId="0" applyAlignment="1" applyBorder="1" applyFont="1">
      <alignment horizontal="right" shrinkToFit="0" vertical="top" wrapText="1"/>
    </xf>
    <xf borderId="0" fillId="0" fontId="19" numFmtId="10" xfId="0" applyAlignment="1" applyFont="1" applyNumberFormat="1">
      <alignment horizontal="right" shrinkToFit="0" wrapText="1"/>
    </xf>
    <xf borderId="0" fillId="0" fontId="4" numFmtId="0" xfId="0" applyAlignment="1" applyFont="1">
      <alignment horizontal="right"/>
    </xf>
  </cellXfs>
  <cellStyles count="1">
    <cellStyle xfId="0" name="Normal" builtinId="0"/>
  </cellStyles>
  <dxfs count="1">
    <dxf>
      <font>
        <b/>
        <color theme="0"/>
      </font>
      <fill>
        <patternFill patternType="solid">
          <fgColor theme="5"/>
          <bgColor theme="5"/>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externalLink" Target="externalLinks/externalLink1.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Adj Close</c:v>
          </c:tx>
          <c:spPr>
            <a:ln cmpd="sng" w="28575">
              <a:solidFill>
                <a:schemeClr val="accent1"/>
              </a:solidFill>
            </a:ln>
          </c:spPr>
          <c:marker>
            <c:symbol val="none"/>
          </c:marker>
          <c:cat>
            <c:strRef>
              <c:f>'One Page Profile'!$A$2:$A$1216</c:f>
            </c:strRef>
          </c:cat>
          <c:val>
            <c:numRef>
              <c:f>'One Page Profile'!$B$2:$B$1216</c:f>
              <c:numCache/>
            </c:numRef>
          </c:val>
          <c:smooth val="0"/>
        </c:ser>
        <c:axId val="1853220236"/>
        <c:axId val="1009601163"/>
      </c:lineChart>
      <c:catAx>
        <c:axId val="18532202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yyyy" sourceLinked="0"/>
        <c:majorTickMark val="none"/>
        <c:minorTickMark val="none"/>
        <c:spPr/>
        <c:txPr>
          <a:bodyPr rot="0"/>
          <a:lstStyle/>
          <a:p>
            <a:pPr lvl="0">
              <a:defRPr b="0" i="0" sz="800">
                <a:solidFill>
                  <a:srgbClr val="000000"/>
                </a:solidFill>
                <a:latin typeface="Calibri"/>
              </a:defRPr>
            </a:pPr>
          </a:p>
        </c:txPr>
        <c:crossAx val="1009601163"/>
      </c:catAx>
      <c:valAx>
        <c:axId val="1009601163"/>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800">
                <a:solidFill>
                  <a:srgbClr val="000000"/>
                </a:solidFill>
                <a:latin typeface="Calibri"/>
              </a:defRPr>
            </a:pPr>
          </a:p>
        </c:txPr>
        <c:crossAx val="1853220236"/>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areaChart>
        <c:grouping val="stacked"/>
        <c:ser>
          <c:idx val="0"/>
          <c:order val="0"/>
          <c:tx>
            <c:v>Volume</c:v>
          </c:tx>
          <c:spPr>
            <a:solidFill>
              <a:srgbClr val="4472C4">
                <a:alpha val="30000"/>
              </a:srgbClr>
            </a:solidFill>
            <a:ln cmpd="sng">
              <a:solidFill>
                <a:srgbClr val="4472C4"/>
              </a:solidFill>
            </a:ln>
          </c:spPr>
          <c:cat>
            <c:strRef>
              <c:f>'One Page Profile'!$A$2:$A$1216</c:f>
            </c:strRef>
          </c:cat>
          <c:val>
            <c:numRef>
              <c:f>'One Page Profile'!$C$2:$C$1216</c:f>
              <c:numCache/>
            </c:numRef>
          </c:val>
        </c:ser>
        <c:axId val="197341822"/>
        <c:axId val="1393470368"/>
      </c:areaChart>
      <c:catAx>
        <c:axId val="19734182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yyyy" sourceLinked="0"/>
        <c:majorTickMark val="out"/>
        <c:minorTickMark val="none"/>
        <c:spPr/>
        <c:txPr>
          <a:bodyPr rot="0"/>
          <a:lstStyle/>
          <a:p>
            <a:pPr lvl="0">
              <a:defRPr b="0" i="0" sz="800">
                <a:solidFill>
                  <a:srgbClr val="000000"/>
                </a:solidFill>
                <a:latin typeface="Calibri"/>
              </a:defRPr>
            </a:pPr>
          </a:p>
        </c:txPr>
        <c:crossAx val="1393470368"/>
      </c:catAx>
      <c:valAx>
        <c:axId val="1393470368"/>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0" sourceLinked="0"/>
        <c:majorTickMark val="none"/>
        <c:minorTickMark val="none"/>
        <c:tickLblPos val="nextTo"/>
        <c:spPr>
          <a:ln/>
        </c:spPr>
        <c:txPr>
          <a:bodyPr/>
          <a:lstStyle/>
          <a:p>
            <a:pPr lvl="0">
              <a:defRPr b="0" i="0" sz="800">
                <a:solidFill>
                  <a:srgbClr val="000000"/>
                </a:solidFill>
                <a:latin typeface="Calibri"/>
              </a:defRPr>
            </a:pPr>
          </a:p>
        </c:txPr>
        <c:crossAx val="197341822"/>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spPr>
            <a:solidFill>
              <a:schemeClr val="accent1"/>
            </a:solidFill>
            <a:ln cmpd="sng">
              <a:solidFill>
                <a:srgbClr val="000000"/>
              </a:solidFill>
            </a:ln>
          </c:spPr>
          <c:dLbls>
            <c:numFmt formatCode="General" sourceLinked="1"/>
            <c:txPr>
              <a:bodyPr/>
              <a:lstStyle/>
              <a:p>
                <a:pPr lvl="0">
                  <a:defRPr b="0" i="0" sz="700">
                    <a:latin typeface="Calibri"/>
                  </a:defRPr>
                </a:pPr>
              </a:p>
            </c:txPr>
            <c:showLegendKey val="0"/>
            <c:showVal val="1"/>
            <c:showCatName val="0"/>
            <c:showSerName val="0"/>
            <c:showPercent val="0"/>
            <c:showBubbleSize val="0"/>
          </c:dLbls>
          <c:cat>
            <c:strRef>
              <c:f>'One Page Profile'!$I$180:$I$185</c:f>
            </c:strRef>
          </c:cat>
          <c:val>
            <c:numRef>
              <c:f>'One Page Profile'!$R$180:$R$185</c:f>
              <c:numCache/>
            </c:numRef>
          </c:val>
        </c:ser>
        <c:axId val="860891919"/>
        <c:axId val="1558557163"/>
      </c:barChart>
      <c:catAx>
        <c:axId val="86089191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700">
                <a:solidFill>
                  <a:srgbClr val="000000"/>
                </a:solidFill>
                <a:latin typeface="Calibri"/>
              </a:defRPr>
            </a:pPr>
          </a:p>
        </c:txPr>
        <c:crossAx val="1558557163"/>
      </c:catAx>
      <c:valAx>
        <c:axId val="15585571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0%" sourceLinked="0"/>
        <c:majorTickMark val="none"/>
        <c:minorTickMark val="none"/>
        <c:tickLblPos val="nextTo"/>
        <c:spPr>
          <a:ln/>
        </c:spPr>
        <c:txPr>
          <a:bodyPr/>
          <a:lstStyle/>
          <a:p>
            <a:pPr lvl="0">
              <a:defRPr b="0" i="0" sz="800">
                <a:solidFill>
                  <a:srgbClr val="000000"/>
                </a:solidFill>
                <a:latin typeface="Calibri"/>
              </a:defRPr>
            </a:pPr>
          </a:p>
        </c:txPr>
        <c:crossAx val="860891919"/>
        <c:crosses val="max"/>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Calibri"/>
              </a:defRPr>
            </a:pPr>
            <a:r>
              <a:rPr b="0" i="0" sz="1400">
                <a:solidFill>
                  <a:srgbClr val="757575"/>
                </a:solidFill>
                <a:latin typeface="Calibri"/>
              </a:rPr>
              <a:t>Sales Growth</a:t>
            </a:r>
          </a:p>
        </c:rich>
      </c:tx>
      <c:overlay val="0"/>
    </c:title>
    <c:plotArea>
      <c:layout/>
      <c:barChart>
        <c:barDir val="col"/>
        <c:ser>
          <c:idx val="0"/>
          <c:order val="0"/>
          <c:tx>
            <c:v>Sales</c:v>
          </c:tx>
          <c:spPr>
            <a:solidFill>
              <a:schemeClr val="accent1"/>
            </a:solidFill>
            <a:ln cmpd="sng">
              <a:solidFill>
                <a:srgbClr val="000000"/>
              </a:solidFill>
            </a:ln>
          </c:spPr>
          <c:dPt>
            <c:idx val="10"/>
            <c:spPr>
              <a:solidFill>
                <a:srgbClr val="FFC000"/>
              </a:solidFill>
              <a:ln cmpd="sng">
                <a:solidFill>
                  <a:srgbClr val="000000"/>
                </a:solidFill>
              </a:ln>
            </c:spPr>
          </c:dPt>
          <c:dPt>
            <c:idx val="11"/>
            <c:spPr>
              <a:solidFill>
                <a:srgbClr val="FFC000"/>
              </a:solidFill>
              <a:ln cmpd="sng">
                <a:solidFill>
                  <a:srgbClr val="000000"/>
                </a:solidFill>
              </a:ln>
            </c:spPr>
          </c:dPt>
          <c:dPt>
            <c:idx val="12"/>
            <c:spPr>
              <a:solidFill>
                <a:srgbClr val="FFC000"/>
              </a:solidFill>
              <a:ln cmpd="sng">
                <a:solidFill>
                  <a:srgbClr val="000000"/>
                </a:solidFill>
              </a:ln>
            </c:spPr>
          </c:dPt>
          <c:dPt>
            <c:idx val="13"/>
            <c:spPr>
              <a:solidFill>
                <a:srgbClr val="FFC000"/>
              </a:solidFill>
              <a:ln cmpd="sng">
                <a:solidFill>
                  <a:srgbClr val="000000"/>
                </a:solidFill>
              </a:ln>
            </c:spPr>
          </c:dPt>
          <c:dPt>
            <c:idx val="14"/>
            <c:spPr>
              <a:solidFill>
                <a:srgbClr val="FFC000"/>
              </a:solidFill>
              <a:ln cmpd="sng">
                <a:solidFill>
                  <a:srgbClr val="000000"/>
                </a:solidFill>
              </a:ln>
            </c:spPr>
          </c:dPt>
          <c:cat>
            <c:strRef>
              <c:f>Forecasting!$C$5:$C$19</c:f>
            </c:strRef>
          </c:cat>
          <c:val>
            <c:numRef>
              <c:f>Forecasting!$D$5:$D$19</c:f>
              <c:numCache/>
            </c:numRef>
          </c:val>
        </c:ser>
        <c:axId val="1704804029"/>
        <c:axId val="733993029"/>
      </c:barChart>
      <c:catAx>
        <c:axId val="17048040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900">
                <a:solidFill>
                  <a:srgbClr val="000000"/>
                </a:solidFill>
                <a:latin typeface="Calibri"/>
              </a:defRPr>
            </a:pPr>
          </a:p>
        </c:txPr>
        <c:crossAx val="733993029"/>
      </c:catAx>
      <c:valAx>
        <c:axId val="733993029"/>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Calibri"/>
              </a:defRPr>
            </a:pPr>
          </a:p>
        </c:txPr>
        <c:crossAx val="1704804029"/>
      </c:valAx>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Calibri"/>
              </a:defRPr>
            </a:pPr>
            <a:r>
              <a:rPr b="0" i="0" sz="1400">
                <a:solidFill>
                  <a:srgbClr val="757575"/>
                </a:solidFill>
                <a:latin typeface="Calibri"/>
              </a:rPr>
              <a:t>EBITDA Growth</a:t>
            </a:r>
          </a:p>
        </c:rich>
      </c:tx>
      <c:overlay val="0"/>
    </c:title>
    <c:plotArea>
      <c:layout/>
      <c:barChart>
        <c:barDir val="col"/>
        <c:ser>
          <c:idx val="0"/>
          <c:order val="0"/>
          <c:tx>
            <c:v>EBITDA</c:v>
          </c:tx>
          <c:spPr>
            <a:solidFill>
              <a:schemeClr val="accent1"/>
            </a:solidFill>
            <a:ln cmpd="sng">
              <a:solidFill>
                <a:srgbClr val="000000"/>
              </a:solidFill>
            </a:ln>
          </c:spPr>
          <c:dPt>
            <c:idx val="10"/>
            <c:spPr>
              <a:solidFill>
                <a:srgbClr val="FFC000"/>
              </a:solidFill>
              <a:ln cmpd="sng">
                <a:solidFill>
                  <a:srgbClr val="000000"/>
                </a:solidFill>
              </a:ln>
            </c:spPr>
          </c:dPt>
          <c:dPt>
            <c:idx val="11"/>
            <c:spPr>
              <a:solidFill>
                <a:srgbClr val="FFC000"/>
              </a:solidFill>
              <a:ln cmpd="sng">
                <a:solidFill>
                  <a:srgbClr val="000000"/>
                </a:solidFill>
              </a:ln>
            </c:spPr>
          </c:dPt>
          <c:dPt>
            <c:idx val="12"/>
            <c:spPr>
              <a:solidFill>
                <a:srgbClr val="FFC000"/>
              </a:solidFill>
              <a:ln cmpd="sng">
                <a:solidFill>
                  <a:srgbClr val="000000"/>
                </a:solidFill>
              </a:ln>
            </c:spPr>
          </c:dPt>
          <c:dPt>
            <c:idx val="13"/>
            <c:spPr>
              <a:solidFill>
                <a:srgbClr val="FFC000"/>
              </a:solidFill>
              <a:ln cmpd="sng">
                <a:solidFill>
                  <a:srgbClr val="000000"/>
                </a:solidFill>
              </a:ln>
            </c:spPr>
          </c:dPt>
          <c:dPt>
            <c:idx val="14"/>
            <c:spPr>
              <a:solidFill>
                <a:srgbClr val="FFC000"/>
              </a:solidFill>
              <a:ln cmpd="sng">
                <a:solidFill>
                  <a:srgbClr val="000000"/>
                </a:solidFill>
              </a:ln>
            </c:spPr>
          </c:dPt>
          <c:cat>
            <c:strRef>
              <c:f>Forecasting!$I$5:$I$19</c:f>
            </c:strRef>
          </c:cat>
          <c:val>
            <c:numRef>
              <c:f>Forecasting!$J$5:$J$19</c:f>
              <c:numCache/>
            </c:numRef>
          </c:val>
        </c:ser>
        <c:axId val="1056667597"/>
        <c:axId val="1530925283"/>
      </c:barChart>
      <c:catAx>
        <c:axId val="10566675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900">
                <a:solidFill>
                  <a:srgbClr val="000000"/>
                </a:solidFill>
                <a:latin typeface="Calibri"/>
              </a:defRPr>
            </a:pPr>
          </a:p>
        </c:txPr>
        <c:crossAx val="1530925283"/>
      </c:catAx>
      <c:valAx>
        <c:axId val="1530925283"/>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Calibri"/>
              </a:defRPr>
            </a:pPr>
          </a:p>
        </c:txPr>
        <c:crossAx val="1056667597"/>
      </c:valAx>
    </c:plotArea>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Calibri"/>
              </a:defRPr>
            </a:pPr>
            <a:r>
              <a:rPr b="0" i="0" sz="1400">
                <a:solidFill>
                  <a:srgbClr val="757575"/>
                </a:solidFill>
                <a:latin typeface="Calibri"/>
              </a:rPr>
              <a:t>Earnings per Share Growth</a:t>
            </a:r>
          </a:p>
        </c:rich>
      </c:tx>
      <c:overlay val="0"/>
    </c:title>
    <c:plotArea>
      <c:layout/>
      <c:barChart>
        <c:barDir val="col"/>
        <c:ser>
          <c:idx val="0"/>
          <c:order val="0"/>
          <c:tx>
            <c:v>Earnings per Share</c:v>
          </c:tx>
          <c:spPr>
            <a:solidFill>
              <a:schemeClr val="accent1"/>
            </a:solidFill>
            <a:ln cmpd="sng">
              <a:solidFill>
                <a:srgbClr val="000000"/>
              </a:solidFill>
            </a:ln>
          </c:spPr>
          <c:dPt>
            <c:idx val="10"/>
            <c:spPr>
              <a:solidFill>
                <a:srgbClr val="FFC000"/>
              </a:solidFill>
              <a:ln cmpd="sng">
                <a:solidFill>
                  <a:srgbClr val="000000"/>
                </a:solidFill>
              </a:ln>
            </c:spPr>
          </c:dPt>
          <c:dPt>
            <c:idx val="11"/>
            <c:spPr>
              <a:solidFill>
                <a:srgbClr val="FFC000"/>
              </a:solidFill>
              <a:ln cmpd="sng">
                <a:solidFill>
                  <a:srgbClr val="000000"/>
                </a:solidFill>
              </a:ln>
            </c:spPr>
          </c:dPt>
          <c:dPt>
            <c:idx val="12"/>
            <c:spPr>
              <a:solidFill>
                <a:srgbClr val="FFC000"/>
              </a:solidFill>
              <a:ln cmpd="sng">
                <a:solidFill>
                  <a:srgbClr val="000000"/>
                </a:solidFill>
              </a:ln>
            </c:spPr>
          </c:dPt>
          <c:dPt>
            <c:idx val="13"/>
            <c:spPr>
              <a:solidFill>
                <a:srgbClr val="FFC000"/>
              </a:solidFill>
              <a:ln cmpd="sng">
                <a:solidFill>
                  <a:srgbClr val="000000"/>
                </a:solidFill>
              </a:ln>
            </c:spPr>
          </c:dPt>
          <c:dPt>
            <c:idx val="14"/>
            <c:spPr>
              <a:solidFill>
                <a:srgbClr val="FFC000"/>
              </a:solidFill>
              <a:ln cmpd="sng">
                <a:solidFill>
                  <a:srgbClr val="000000"/>
                </a:solidFill>
              </a:ln>
            </c:spPr>
          </c:dPt>
          <c:cat>
            <c:strRef>
              <c:f>Forecasting!$I$40:$I$54</c:f>
            </c:strRef>
          </c:cat>
          <c:val>
            <c:numRef>
              <c:f>Forecasting!$J$40:$J$54</c:f>
              <c:numCache/>
            </c:numRef>
          </c:val>
        </c:ser>
        <c:axId val="250040002"/>
        <c:axId val="2043991375"/>
      </c:barChart>
      <c:catAx>
        <c:axId val="2500400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900">
                <a:solidFill>
                  <a:srgbClr val="000000"/>
                </a:solidFill>
                <a:latin typeface="Calibri"/>
              </a:defRPr>
            </a:pPr>
          </a:p>
        </c:txPr>
        <c:crossAx val="2043991375"/>
      </c:catAx>
      <c:valAx>
        <c:axId val="2043991375"/>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Calibri"/>
              </a:defRPr>
            </a:pPr>
          </a:p>
        </c:txPr>
        <c:crossAx val="250040002"/>
      </c:valAx>
    </c:plotArea>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Calibri"/>
              </a:defRPr>
            </a:pPr>
            <a:r>
              <a:rPr b="0" i="0" sz="1400">
                <a:solidFill>
                  <a:srgbClr val="757575"/>
                </a:solidFill>
                <a:latin typeface="Calibri"/>
              </a:rPr>
              <a:t>Earnings Before Tax Growth</a:t>
            </a:r>
          </a:p>
        </c:rich>
      </c:tx>
      <c:overlay val="0"/>
    </c:title>
    <c:plotArea>
      <c:layout/>
      <c:barChart>
        <c:barDir val="col"/>
        <c:ser>
          <c:idx val="0"/>
          <c:order val="0"/>
          <c:tx>
            <c:v>Earnings Before Tax</c:v>
          </c:tx>
          <c:spPr>
            <a:solidFill>
              <a:schemeClr val="accent1"/>
            </a:solidFill>
            <a:ln cmpd="sng">
              <a:solidFill>
                <a:srgbClr val="000000"/>
              </a:solidFill>
            </a:ln>
          </c:spPr>
          <c:dPt>
            <c:idx val="10"/>
            <c:spPr>
              <a:solidFill>
                <a:srgbClr val="FFC000"/>
              </a:solidFill>
              <a:ln cmpd="sng">
                <a:solidFill>
                  <a:srgbClr val="000000"/>
                </a:solidFill>
              </a:ln>
            </c:spPr>
          </c:dPt>
          <c:dPt>
            <c:idx val="11"/>
            <c:spPr>
              <a:solidFill>
                <a:srgbClr val="FFC000"/>
              </a:solidFill>
              <a:ln cmpd="sng">
                <a:solidFill>
                  <a:srgbClr val="000000"/>
                </a:solidFill>
              </a:ln>
            </c:spPr>
          </c:dPt>
          <c:dPt>
            <c:idx val="12"/>
            <c:spPr>
              <a:solidFill>
                <a:srgbClr val="FFC000"/>
              </a:solidFill>
              <a:ln cmpd="sng">
                <a:solidFill>
                  <a:srgbClr val="000000"/>
                </a:solidFill>
              </a:ln>
            </c:spPr>
          </c:dPt>
          <c:dPt>
            <c:idx val="13"/>
            <c:spPr>
              <a:solidFill>
                <a:srgbClr val="FFC000"/>
              </a:solidFill>
              <a:ln cmpd="sng">
                <a:solidFill>
                  <a:srgbClr val="000000"/>
                </a:solidFill>
              </a:ln>
            </c:spPr>
          </c:dPt>
          <c:dPt>
            <c:idx val="14"/>
            <c:spPr>
              <a:solidFill>
                <a:srgbClr val="FFC000"/>
              </a:solidFill>
              <a:ln cmpd="sng">
                <a:solidFill>
                  <a:srgbClr val="000000"/>
                </a:solidFill>
              </a:ln>
            </c:spPr>
          </c:dPt>
          <c:cat>
            <c:strRef>
              <c:f>Forecasting!$C$40:$C$54</c:f>
            </c:strRef>
          </c:cat>
          <c:val>
            <c:numRef>
              <c:f>Forecasting!$D$40:$D$54</c:f>
              <c:numCache/>
            </c:numRef>
          </c:val>
        </c:ser>
        <c:axId val="1440645541"/>
        <c:axId val="320335516"/>
      </c:barChart>
      <c:catAx>
        <c:axId val="14406455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900">
                <a:solidFill>
                  <a:srgbClr val="000000"/>
                </a:solidFill>
                <a:latin typeface="Calibri"/>
              </a:defRPr>
            </a:pPr>
          </a:p>
        </c:txPr>
        <c:crossAx val="320335516"/>
      </c:catAx>
      <c:valAx>
        <c:axId val="320335516"/>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Calibri"/>
              </a:defRPr>
            </a:pPr>
          </a:p>
        </c:txPr>
        <c:crossAx val="1440645541"/>
      </c:valAx>
    </c:plotArea>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00B0F0"/>
            </a:solidFill>
            <a:ln cmpd="sng">
              <a:solidFill>
                <a:srgbClr val="000000"/>
              </a:solidFill>
            </a:ln>
          </c:spPr>
          <c:dPt>
            <c:idx val="0"/>
            <c:spPr>
              <a:solidFill>
                <a:schemeClr val="accent5"/>
              </a:solidFill>
              <a:ln cmpd="sng">
                <a:solidFill>
                  <a:srgbClr val="000000"/>
                </a:solidFill>
              </a:ln>
            </c:spPr>
          </c:dPt>
          <c:dPt>
            <c:idx val="1"/>
            <c:spPr>
              <a:solidFill>
                <a:schemeClr val="accent5"/>
              </a:solidFill>
              <a:ln cmpd="sng">
                <a:solidFill>
                  <a:srgbClr val="000000"/>
                </a:solidFill>
              </a:ln>
            </c:spPr>
          </c:dPt>
          <c:dPt>
            <c:idx val="2"/>
            <c:spPr>
              <a:solidFill>
                <a:schemeClr val="accent5"/>
              </a:solidFill>
              <a:ln cmpd="sng">
                <a:solidFill>
                  <a:srgbClr val="000000"/>
                </a:solidFill>
              </a:ln>
            </c:spPr>
          </c:dPt>
          <c:dPt>
            <c:idx val="3"/>
            <c:spPr>
              <a:solidFill>
                <a:schemeClr val="accent5"/>
              </a:solidFill>
              <a:ln cmpd="sng">
                <a:solidFill>
                  <a:srgbClr val="000000"/>
                </a:solidFill>
              </a:ln>
            </c:spPr>
          </c:dPt>
          <c:dLbls>
            <c:numFmt formatCode="#,##0" sourceLinked="0"/>
            <c:txPr>
              <a:bodyPr/>
              <a:lstStyle/>
              <a:p>
                <a:pPr lvl="0">
                  <a:defRPr b="0" i="0" sz="600">
                    <a:latin typeface="Calibri"/>
                  </a:defRPr>
                </a:pPr>
              </a:p>
            </c:txPr>
            <c:showLegendKey val="0"/>
            <c:showVal val="1"/>
            <c:showCatName val="0"/>
            <c:showSerName val="0"/>
            <c:showPercent val="0"/>
            <c:showBubbleSize val="0"/>
          </c:dLbls>
          <c:cat>
            <c:strRef>
              <c:f>'DuPont And Altman Z'!$F$58:$I$58</c:f>
            </c:strRef>
          </c:cat>
          <c:val>
            <c:numRef>
              <c:f>'DuPont And Altman Z'!$F$60:$I$60</c:f>
              <c:numCache/>
            </c:numRef>
          </c:val>
        </c:ser>
        <c:axId val="1041321591"/>
        <c:axId val="608049093"/>
      </c:barChart>
      <c:catAx>
        <c:axId val="10413215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yyyy" sourceLinked="0"/>
        <c:majorTickMark val="out"/>
        <c:minorTickMark val="none"/>
        <c:spPr/>
        <c:txPr>
          <a:bodyPr/>
          <a:lstStyle/>
          <a:p>
            <a:pPr lvl="0">
              <a:defRPr b="0" i="0" sz="800">
                <a:solidFill>
                  <a:srgbClr val="000000"/>
                </a:solidFill>
                <a:latin typeface="Calibri"/>
              </a:defRPr>
            </a:pPr>
          </a:p>
        </c:txPr>
        <c:crossAx val="608049093"/>
      </c:catAx>
      <c:valAx>
        <c:axId val="608049093"/>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41321591"/>
      </c:valAx>
    </c:plotArea>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dPt>
            <c:idx val="0"/>
            <c:spPr>
              <a:solidFill>
                <a:schemeClr val="accent5"/>
              </a:solidFill>
              <a:ln cmpd="sng">
                <a:solidFill>
                  <a:srgbClr val="000000"/>
                </a:solidFill>
              </a:ln>
            </c:spPr>
          </c:dPt>
          <c:dPt>
            <c:idx val="1"/>
            <c:spPr>
              <a:solidFill>
                <a:schemeClr val="accent5"/>
              </a:solidFill>
              <a:ln cmpd="sng">
                <a:solidFill>
                  <a:srgbClr val="000000"/>
                </a:solidFill>
              </a:ln>
            </c:spPr>
          </c:dPt>
          <c:dPt>
            <c:idx val="2"/>
            <c:spPr>
              <a:solidFill>
                <a:schemeClr val="accent5"/>
              </a:solidFill>
              <a:ln cmpd="sng">
                <a:solidFill>
                  <a:srgbClr val="000000"/>
                </a:solidFill>
              </a:ln>
            </c:spPr>
          </c:dPt>
          <c:dPt>
            <c:idx val="3"/>
            <c:spPr>
              <a:solidFill>
                <a:schemeClr val="accent5"/>
              </a:solidFill>
              <a:ln cmpd="sng">
                <a:solidFill>
                  <a:srgbClr val="000000"/>
                </a:solidFill>
              </a:ln>
            </c:spPr>
          </c:dPt>
          <c:dLbls>
            <c:numFmt formatCode="#,##0" sourceLinked="0"/>
            <c:txPr>
              <a:bodyPr/>
              <a:lstStyle/>
              <a:p>
                <a:pPr lvl="0">
                  <a:defRPr b="0" i="0" sz="600">
                    <a:latin typeface="Calibri"/>
                  </a:defRPr>
                </a:pPr>
              </a:p>
            </c:txPr>
            <c:showLegendKey val="0"/>
            <c:showVal val="1"/>
            <c:showCatName val="0"/>
            <c:showSerName val="0"/>
            <c:showPercent val="0"/>
            <c:showBubbleSize val="0"/>
          </c:dLbls>
          <c:cat>
            <c:strRef>
              <c:f>'DuPont And Altman Z'!$F$58:$I$58</c:f>
            </c:strRef>
          </c:cat>
          <c:val>
            <c:numRef>
              <c:f>'DuPont And Altman Z'!$F$59:$I$59</c:f>
              <c:numCache/>
            </c:numRef>
          </c:val>
        </c:ser>
        <c:axId val="1792650939"/>
        <c:axId val="949913889"/>
      </c:barChart>
      <c:catAx>
        <c:axId val="17926509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yyyy" sourceLinked="0"/>
        <c:majorTickMark val="out"/>
        <c:minorTickMark val="none"/>
        <c:spPr/>
        <c:txPr>
          <a:bodyPr/>
          <a:lstStyle/>
          <a:p>
            <a:pPr lvl="0">
              <a:defRPr b="0" i="0" sz="800">
                <a:solidFill>
                  <a:srgbClr val="000000"/>
                </a:solidFill>
                <a:latin typeface="Calibri"/>
              </a:defRPr>
            </a:pPr>
          </a:p>
        </c:txPr>
        <c:crossAx val="949913889"/>
      </c:catAx>
      <c:valAx>
        <c:axId val="949913889"/>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92650939"/>
      </c:valAx>
    </c:plotArea>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dPt>
            <c:idx val="0"/>
            <c:spPr>
              <a:solidFill>
                <a:schemeClr val="accent5"/>
              </a:solidFill>
              <a:ln cmpd="sng">
                <a:solidFill>
                  <a:srgbClr val="000000"/>
                </a:solidFill>
              </a:ln>
            </c:spPr>
          </c:dPt>
          <c:dPt>
            <c:idx val="1"/>
            <c:spPr>
              <a:solidFill>
                <a:schemeClr val="accent5"/>
              </a:solidFill>
              <a:ln cmpd="sng">
                <a:solidFill>
                  <a:srgbClr val="000000"/>
                </a:solidFill>
              </a:ln>
            </c:spPr>
          </c:dPt>
          <c:dPt>
            <c:idx val="2"/>
            <c:spPr>
              <a:solidFill>
                <a:schemeClr val="accent5"/>
              </a:solidFill>
              <a:ln cmpd="sng">
                <a:solidFill>
                  <a:srgbClr val="000000"/>
                </a:solidFill>
              </a:ln>
            </c:spPr>
          </c:dPt>
          <c:dPt>
            <c:idx val="3"/>
            <c:spPr>
              <a:solidFill>
                <a:schemeClr val="accent5"/>
              </a:solidFill>
              <a:ln cmpd="sng">
                <a:solidFill>
                  <a:srgbClr val="000000"/>
                </a:solidFill>
              </a:ln>
            </c:spPr>
          </c:dPt>
          <c:dLbls>
            <c:numFmt formatCode="#,##0" sourceLinked="0"/>
            <c:txPr>
              <a:bodyPr/>
              <a:lstStyle/>
              <a:p>
                <a:pPr lvl="0">
                  <a:defRPr b="0" i="0" sz="600">
                    <a:latin typeface="Calibri"/>
                  </a:defRPr>
                </a:pPr>
              </a:p>
            </c:txPr>
            <c:showLegendKey val="0"/>
            <c:showVal val="1"/>
            <c:showCatName val="0"/>
            <c:showSerName val="0"/>
            <c:showPercent val="0"/>
            <c:showBubbleSize val="0"/>
          </c:dLbls>
          <c:cat>
            <c:strRef>
              <c:f>'DuPont And Altman Z'!$F$58:$I$58</c:f>
            </c:strRef>
          </c:cat>
          <c:val>
            <c:numRef>
              <c:f>'DuPont And Altman Z'!$F$64:$I$64</c:f>
              <c:numCache/>
            </c:numRef>
          </c:val>
        </c:ser>
        <c:axId val="1603424013"/>
        <c:axId val="1544306432"/>
      </c:barChart>
      <c:catAx>
        <c:axId val="16034240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yyyy" sourceLinked="0"/>
        <c:majorTickMark val="out"/>
        <c:minorTickMark val="none"/>
        <c:spPr/>
        <c:txPr>
          <a:bodyPr/>
          <a:lstStyle/>
          <a:p>
            <a:pPr lvl="0">
              <a:defRPr b="0" i="0" sz="800">
                <a:solidFill>
                  <a:srgbClr val="000000"/>
                </a:solidFill>
                <a:latin typeface="Calibri"/>
              </a:defRPr>
            </a:pPr>
          </a:p>
        </c:txPr>
        <c:crossAx val="1544306432"/>
      </c:catAx>
      <c:valAx>
        <c:axId val="1544306432"/>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03424013"/>
      </c:valAx>
    </c:plotArea>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dPt>
            <c:idx val="0"/>
            <c:spPr>
              <a:solidFill>
                <a:schemeClr val="accent5"/>
              </a:solidFill>
              <a:ln cmpd="sng">
                <a:solidFill>
                  <a:srgbClr val="000000"/>
                </a:solidFill>
              </a:ln>
            </c:spPr>
          </c:dPt>
          <c:dPt>
            <c:idx val="1"/>
            <c:spPr>
              <a:solidFill>
                <a:schemeClr val="accent5"/>
              </a:solidFill>
              <a:ln cmpd="sng">
                <a:solidFill>
                  <a:srgbClr val="000000"/>
                </a:solidFill>
              </a:ln>
            </c:spPr>
          </c:dPt>
          <c:dPt>
            <c:idx val="2"/>
            <c:spPr>
              <a:solidFill>
                <a:schemeClr val="accent5"/>
              </a:solidFill>
              <a:ln cmpd="sng">
                <a:solidFill>
                  <a:srgbClr val="000000"/>
                </a:solidFill>
              </a:ln>
            </c:spPr>
          </c:dPt>
          <c:dPt>
            <c:idx val="3"/>
            <c:spPr>
              <a:solidFill>
                <a:schemeClr val="accent5"/>
              </a:solidFill>
              <a:ln cmpd="sng">
                <a:solidFill>
                  <a:srgbClr val="000000"/>
                </a:solidFill>
              </a:ln>
            </c:spPr>
          </c:dPt>
          <c:dLbls>
            <c:numFmt formatCode="General" sourceLinked="1"/>
            <c:txPr>
              <a:bodyPr/>
              <a:lstStyle/>
              <a:p>
                <a:pPr lvl="0">
                  <a:defRPr b="0" i="0" sz="600">
                    <a:latin typeface="Calibri"/>
                  </a:defRPr>
                </a:pPr>
              </a:p>
            </c:txPr>
            <c:showLegendKey val="0"/>
            <c:showVal val="1"/>
            <c:showCatName val="0"/>
            <c:showSerName val="0"/>
            <c:showPercent val="0"/>
            <c:showBubbleSize val="0"/>
          </c:dLbls>
          <c:cat>
            <c:strRef>
              <c:f>'DuPont And Altman Z'!$F$58:$I$58</c:f>
            </c:strRef>
          </c:cat>
          <c:val>
            <c:numRef>
              <c:f>'DuPont And Altman Z'!$F$71:$I$71</c:f>
              <c:numCache/>
            </c:numRef>
          </c:val>
        </c:ser>
        <c:axId val="1967843402"/>
        <c:axId val="1671151188"/>
      </c:barChart>
      <c:catAx>
        <c:axId val="196784340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yyyy" sourceLinked="0"/>
        <c:majorTickMark val="out"/>
        <c:minorTickMark val="none"/>
        <c:spPr/>
        <c:txPr>
          <a:bodyPr/>
          <a:lstStyle/>
          <a:p>
            <a:pPr lvl="0">
              <a:defRPr b="0" i="0" sz="800">
                <a:solidFill>
                  <a:srgbClr val="000000"/>
                </a:solidFill>
                <a:latin typeface="Calibri"/>
              </a:defRPr>
            </a:pPr>
          </a:p>
        </c:txPr>
        <c:crossAx val="1671151188"/>
      </c:catAx>
      <c:valAx>
        <c:axId val="1671151188"/>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67843402"/>
      </c:valAx>
    </c:plotArea>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dPt>
            <c:idx val="0"/>
            <c:spPr>
              <a:solidFill>
                <a:schemeClr val="accent5"/>
              </a:solidFill>
              <a:ln cmpd="sng">
                <a:solidFill>
                  <a:srgbClr val="000000"/>
                </a:solidFill>
              </a:ln>
            </c:spPr>
          </c:dPt>
          <c:dPt>
            <c:idx val="1"/>
            <c:spPr>
              <a:solidFill>
                <a:schemeClr val="accent5"/>
              </a:solidFill>
              <a:ln cmpd="sng">
                <a:solidFill>
                  <a:srgbClr val="000000"/>
                </a:solidFill>
              </a:ln>
            </c:spPr>
          </c:dPt>
          <c:dPt>
            <c:idx val="2"/>
            <c:spPr>
              <a:solidFill>
                <a:schemeClr val="accent5"/>
              </a:solidFill>
              <a:ln cmpd="sng">
                <a:solidFill>
                  <a:srgbClr val="000000"/>
                </a:solidFill>
              </a:ln>
            </c:spPr>
          </c:dPt>
          <c:dPt>
            <c:idx val="3"/>
            <c:spPr>
              <a:solidFill>
                <a:schemeClr val="accent5"/>
              </a:solidFill>
              <a:ln cmpd="sng">
                <a:solidFill>
                  <a:srgbClr val="000000"/>
                </a:solidFill>
              </a:ln>
            </c:spPr>
          </c:dPt>
          <c:dLbls>
            <c:numFmt formatCode="General" sourceLinked="1"/>
            <c:txPr>
              <a:bodyPr/>
              <a:lstStyle/>
              <a:p>
                <a:pPr lvl="0">
                  <a:defRPr b="0" i="0" sz="600">
                    <a:latin typeface="Calibri"/>
                  </a:defRPr>
                </a:pPr>
              </a:p>
            </c:txPr>
            <c:showLegendKey val="0"/>
            <c:showVal val="1"/>
            <c:showCatName val="0"/>
            <c:showSerName val="0"/>
            <c:showPercent val="0"/>
            <c:showBubbleSize val="0"/>
          </c:dLbls>
          <c:cat>
            <c:strRef>
              <c:f>'DuPont And Altman Z'!$F$58:$I$58</c:f>
            </c:strRef>
          </c:cat>
          <c:val>
            <c:numRef>
              <c:f>'DuPont And Altman Z'!$F$77:$I$77</c:f>
              <c:numCache/>
            </c:numRef>
          </c:val>
        </c:ser>
        <c:axId val="903366329"/>
        <c:axId val="1643084743"/>
      </c:barChart>
      <c:catAx>
        <c:axId val="9033663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yyyy" sourceLinked="0"/>
        <c:majorTickMark val="out"/>
        <c:minorTickMark val="none"/>
        <c:spPr/>
        <c:txPr>
          <a:bodyPr/>
          <a:lstStyle/>
          <a:p>
            <a:pPr lvl="0">
              <a:defRPr b="0" i="0" sz="800">
                <a:solidFill>
                  <a:srgbClr val="000000"/>
                </a:solidFill>
                <a:latin typeface="Calibri"/>
              </a:defRPr>
            </a:pPr>
          </a:p>
        </c:txPr>
        <c:crossAx val="1643084743"/>
      </c:catAx>
      <c:valAx>
        <c:axId val="1643084743"/>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03366329"/>
      </c:valAx>
    </c:plotArea>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dPt>
            <c:idx val="0"/>
            <c:spPr>
              <a:solidFill>
                <a:schemeClr val="accent5"/>
              </a:solidFill>
              <a:ln cmpd="sng">
                <a:solidFill>
                  <a:srgbClr val="000000"/>
                </a:solidFill>
              </a:ln>
            </c:spPr>
          </c:dPt>
          <c:dPt>
            <c:idx val="1"/>
            <c:spPr>
              <a:solidFill>
                <a:schemeClr val="accent5"/>
              </a:solidFill>
              <a:ln cmpd="sng">
                <a:solidFill>
                  <a:srgbClr val="000000"/>
                </a:solidFill>
              </a:ln>
            </c:spPr>
          </c:dPt>
          <c:dPt>
            <c:idx val="2"/>
            <c:spPr>
              <a:solidFill>
                <a:schemeClr val="accent5"/>
              </a:solidFill>
              <a:ln cmpd="sng">
                <a:solidFill>
                  <a:srgbClr val="000000"/>
                </a:solidFill>
              </a:ln>
            </c:spPr>
          </c:dPt>
          <c:dPt>
            <c:idx val="3"/>
            <c:spPr>
              <a:solidFill>
                <a:schemeClr val="accent5"/>
              </a:solidFill>
              <a:ln cmpd="sng">
                <a:solidFill>
                  <a:srgbClr val="000000"/>
                </a:solidFill>
              </a:ln>
            </c:spPr>
          </c:dPt>
          <c:dLbls>
            <c:numFmt formatCode="General" sourceLinked="1"/>
            <c:txPr>
              <a:bodyPr/>
              <a:lstStyle/>
              <a:p>
                <a:pPr lvl="0">
                  <a:defRPr b="0" i="0" sz="600">
                    <a:latin typeface="Calibri"/>
                  </a:defRPr>
                </a:pPr>
              </a:p>
            </c:txPr>
            <c:showLegendKey val="0"/>
            <c:showVal val="1"/>
            <c:showCatName val="0"/>
            <c:showSerName val="0"/>
            <c:showPercent val="0"/>
            <c:showBubbleSize val="0"/>
          </c:dLbls>
          <c:cat>
            <c:strRef>
              <c:f>'DuPont And Altman Z'!$F$58:$I$58</c:f>
            </c:strRef>
          </c:cat>
          <c:val>
            <c:numRef>
              <c:f>'DuPont And Altman Z'!$F$69:$I$69</c:f>
              <c:numCache/>
            </c:numRef>
          </c:val>
        </c:ser>
        <c:axId val="1162774506"/>
        <c:axId val="479395328"/>
      </c:barChart>
      <c:catAx>
        <c:axId val="11627745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yyyy" sourceLinked="0"/>
        <c:majorTickMark val="out"/>
        <c:minorTickMark val="none"/>
        <c:spPr/>
        <c:txPr>
          <a:bodyPr/>
          <a:lstStyle/>
          <a:p>
            <a:pPr lvl="0">
              <a:defRPr b="0" i="0" sz="800">
                <a:solidFill>
                  <a:srgbClr val="000000"/>
                </a:solidFill>
                <a:latin typeface="Calibri"/>
              </a:defRPr>
            </a:pPr>
          </a:p>
        </c:txPr>
        <c:crossAx val="479395328"/>
      </c:catAx>
      <c:valAx>
        <c:axId val="479395328"/>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62774506"/>
      </c:valAx>
    </c:plotArea>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Calibri"/>
              </a:defRPr>
            </a:pPr>
            <a:r>
              <a:rPr b="0" i="0" sz="1400">
                <a:solidFill>
                  <a:srgbClr val="757575"/>
                </a:solidFill>
                <a:latin typeface="Calibri"/>
              </a:rPr>
              <a:t>Football Field Analysis - Valuation Summary (Rs)</a:t>
            </a:r>
          </a:p>
        </c:rich>
      </c:tx>
      <c:overlay val="0"/>
    </c:title>
    <c:plotArea>
      <c:layout/>
      <c:stockChart>
        <c:ser>
          <c:idx val="0"/>
          <c:order val="0"/>
          <c:spPr>
            <a:ln cmpd="sng">
              <a:noFill/>
            </a:ln>
          </c:spPr>
          <c:marker>
            <c:symbol val="none"/>
          </c:marker>
          <c:cat>
            <c:strRef>
              <c:f>'Football Field Analysis'!$N$4:$N$8</c:f>
            </c:strRef>
          </c:cat>
          <c:val>
            <c:numRef>
              <c:f>'Football Field Analysis'!$O$4:$O$8</c:f>
              <c:numCache/>
            </c:numRef>
          </c:val>
          <c:smooth val="0"/>
        </c:ser>
        <c:ser>
          <c:idx val="1"/>
          <c:order val="1"/>
          <c:spPr>
            <a:ln cmpd="sng">
              <a:noFill/>
            </a:ln>
          </c:spPr>
          <c:marker>
            <c:symbol val="none"/>
          </c:marker>
          <c:cat>
            <c:strRef>
              <c:f>'Football Field Analysis'!$N$4:$N$8</c:f>
            </c:strRef>
          </c:cat>
          <c:val>
            <c:numRef>
              <c:f>'Football Field Analysis'!$P$4:$P$8</c:f>
              <c:numCache/>
            </c:numRef>
          </c:val>
          <c:smooth val="0"/>
        </c:ser>
        <c:ser>
          <c:idx val="2"/>
          <c:order val="2"/>
          <c:spPr>
            <a:ln cmpd="sng">
              <a:noFill/>
            </a:ln>
          </c:spPr>
          <c:marker>
            <c:symbol val="none"/>
          </c:marker>
          <c:cat>
            <c:strRef>
              <c:f>'Football Field Analysis'!$N$4:$N$8</c:f>
            </c:strRef>
          </c:cat>
          <c:val>
            <c:numRef>
              <c:f>'Football Field Analysis'!$Q$4:$Q$8</c:f>
              <c:numCache/>
            </c:numRef>
          </c:val>
          <c:smooth val="0"/>
        </c:ser>
        <c:ser>
          <c:idx val="3"/>
          <c:order val="3"/>
          <c:spPr>
            <a:ln cmpd="sng">
              <a:noFill/>
            </a:ln>
          </c:spPr>
          <c:marker>
            <c:symbol val="none"/>
          </c:marker>
          <c:cat>
            <c:strRef>
              <c:f>'Football Field Analysis'!$N$4:$N$8</c:f>
            </c:strRef>
          </c:cat>
          <c:val>
            <c:numRef>
              <c:f>'Football Field Analysis'!$R$4:$R$8</c:f>
              <c:numCache/>
            </c:numRef>
          </c:val>
          <c:smooth val="0"/>
        </c:ser>
        <c:hiLowLines/>
        <c:upDownBars>
          <c:upBars>
            <c:spPr>
              <a:solidFill>
                <a:schemeClr val="accent1"/>
              </a:solidFill>
              <a:ln cmpd="sng" w="19050">
                <a:solidFill>
                  <a:schemeClr val="accent1"/>
                </a:solidFill>
              </a:ln>
            </c:spPr>
          </c:upBars>
          <c:downBars>
            <c:spPr>
              <a:solidFill>
                <a:srgbClr val="FFFFFF"/>
              </a:solidFill>
              <a:ln cmpd="sng" w="19050">
                <a:solidFill>
                  <a:schemeClr val="accent1"/>
                </a:solidFill>
              </a:ln>
            </c:spPr>
          </c:downBars>
        </c:upDownBars>
        <c:axId val="154591987"/>
        <c:axId val="1421108723"/>
      </c:stockChart>
      <c:dateAx>
        <c:axId val="154591987"/>
        <c:scaling>
          <c:orientation val="minMax"/>
        </c:scaling>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Calibri"/>
              </a:defRPr>
            </a:pPr>
          </a:p>
        </c:txPr>
        <c:crossAx val="1421108723"/>
      </c:dateAx>
      <c:valAx>
        <c:axId val="1421108723"/>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quot;₹&quot;\ #,##0" sourceLinked="0"/>
        <c:majorTickMark val="none"/>
        <c:minorTickMark val="none"/>
        <c:tickLblPos val="nextTo"/>
        <c:spPr>
          <a:ln/>
        </c:spPr>
        <c:txPr>
          <a:bodyPr/>
          <a:lstStyle/>
          <a:p>
            <a:pPr lvl="0">
              <a:defRPr b="0" i="0" sz="900">
                <a:solidFill>
                  <a:srgbClr val="000000"/>
                </a:solidFill>
                <a:latin typeface="Calibri"/>
              </a:defRPr>
            </a:pPr>
          </a:p>
        </c:txPr>
        <c:crossAx val="154591987"/>
      </c:valAx>
    </c:plotArea>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600">
                <a:solidFill>
                  <a:srgbClr val="757575"/>
                </a:solidFill>
                <a:latin typeface="Calibri"/>
              </a:defRPr>
            </a:pPr>
            <a:r>
              <a:rPr b="1" i="0" sz="1600">
                <a:solidFill>
                  <a:srgbClr val="757575"/>
                </a:solidFill>
                <a:latin typeface="Calibri"/>
              </a:rPr>
              <a:t>Sales Regression</a:t>
            </a:r>
          </a:p>
        </c:rich>
      </c:tx>
      <c:overlay val="0"/>
    </c:title>
    <c:plotArea>
      <c:layout/>
      <c:scatterChart>
        <c:scatterStyle val="lineMarker"/>
        <c:varyColors val="0"/>
        <c:ser>
          <c:idx val="0"/>
          <c:order val="0"/>
          <c:tx>
            <c:v>Sales</c:v>
          </c:tx>
          <c:spPr>
            <a:ln>
              <a:noFill/>
            </a:ln>
          </c:spPr>
          <c:marker>
            <c:symbol val="circle"/>
            <c:size val="7"/>
            <c:spPr>
              <a:solidFill>
                <a:schemeClr val="dk1"/>
              </a:solidFill>
              <a:ln cmpd="sng">
                <a:solidFill>
                  <a:schemeClr val="dk1"/>
                </a:solidFill>
              </a:ln>
            </c:spPr>
          </c:marker>
          <c:trendline>
            <c:name>Linear (Sales)</c:name>
            <c:spPr>
              <a:ln w="19050">
                <a:solidFill>
                  <a:srgbClr val="000000">
                    <a:alpha val="0"/>
                  </a:srgbClr>
                </a:solidFill>
              </a:ln>
            </c:spPr>
            <c:trendlineType val="linear"/>
            <c:dispRSqr val="0"/>
            <c:dispEq val="0"/>
          </c:trendline>
          <c:xVal>
            <c:numRef>
              <c:f>'Forecasting (2)'!$C$3:$C$12</c:f>
            </c:numRef>
          </c:xVal>
          <c:yVal>
            <c:numRef>
              <c:f>'Forecasting (2)'!$D$3:$D$12</c:f>
              <c:numCache/>
            </c:numRef>
          </c:yVal>
        </c:ser>
        <c:dLbls>
          <c:showLegendKey val="0"/>
          <c:showVal val="0"/>
          <c:showCatName val="0"/>
          <c:showSerName val="0"/>
          <c:showPercent val="0"/>
          <c:showBubbleSize val="0"/>
        </c:dLbls>
        <c:axId val="80079385"/>
        <c:axId val="1645427664"/>
      </c:scatterChart>
      <c:valAx>
        <c:axId val="80079385"/>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Calibri"/>
              </a:defRPr>
            </a:pPr>
          </a:p>
        </c:txPr>
        <c:crossAx val="1645427664"/>
      </c:valAx>
      <c:valAx>
        <c:axId val="164542766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Calibri"/>
              </a:defRPr>
            </a:pPr>
          </a:p>
        </c:txPr>
        <c:crossAx val="80079385"/>
      </c:valAx>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chart" Target="../charts/chart10.xml"/><Relationship Id="rId4" Type="http://schemas.openxmlformats.org/officeDocument/2006/relationships/chart" Target="../charts/chart11.xml"/><Relationship Id="rId5" Type="http://schemas.openxmlformats.org/officeDocument/2006/relationships/chart" Target="../charts/chart12.xml"/><Relationship Id="rId6" Type="http://schemas.openxmlformats.org/officeDocument/2006/relationships/chart" Target="../charts/chart13.xml"/><Relationship Id="rId7"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66675</xdr:colOff>
      <xdr:row>5</xdr:row>
      <xdr:rowOff>180975</xdr:rowOff>
    </xdr:from>
    <xdr:ext cx="2552700" cy="1800225"/>
    <xdr:graphicFrame>
      <xdr:nvGraphicFramePr>
        <xdr:cNvPr id="904940304"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57150</xdr:colOff>
      <xdr:row>19</xdr:row>
      <xdr:rowOff>152400</xdr:rowOff>
    </xdr:from>
    <xdr:ext cx="2619375" cy="1066800"/>
    <xdr:graphicFrame>
      <xdr:nvGraphicFramePr>
        <xdr:cNvPr id="566479860"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19050</xdr:colOff>
      <xdr:row>29</xdr:row>
      <xdr:rowOff>0</xdr:rowOff>
    </xdr:from>
    <xdr:ext cx="2524125" cy="1781175"/>
    <xdr:graphicFrame>
      <xdr:nvGraphicFramePr>
        <xdr:cNvPr id="1964502835"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66675</xdr:colOff>
      <xdr:row>52</xdr:row>
      <xdr:rowOff>0</xdr:rowOff>
    </xdr:from>
    <xdr:ext cx="8143875" cy="1495425"/>
    <xdr:sp>
      <xdr:nvSpPr>
        <xdr:cNvPr id="3" name="Shape 3"/>
        <xdr:cNvSpPr txBox="1"/>
      </xdr:nvSpPr>
      <xdr:spPr>
        <a:xfrm>
          <a:off x="1278825" y="3037050"/>
          <a:ext cx="8134350" cy="1485900"/>
        </a:xfrm>
        <a:prstGeom prst="rect">
          <a:avLst/>
        </a:prstGeom>
        <a:solidFill>
          <a:schemeClr val="lt1"/>
        </a:solidFill>
        <a:ln>
          <a:noFill/>
        </a:ln>
      </xdr:spPr>
      <xdr:txBody>
        <a:bodyPr anchorCtr="0" anchor="t" bIns="180000" lIns="91425" spcFirstLastPara="1" rIns="91425" wrap="square" tIns="45700">
          <a:noAutofit/>
        </a:bodyPr>
        <a:lstStyle/>
        <a:p>
          <a:pPr indent="-171450" lvl="0" marL="171450" rtl="0" algn="l">
            <a:spcBef>
              <a:spcPts val="0"/>
            </a:spcBef>
            <a:spcAft>
              <a:spcPts val="0"/>
            </a:spcAft>
            <a:buSzPts val="1100"/>
            <a:buFont typeface="Noto Sans Symbols"/>
            <a:buChar char="❑"/>
          </a:pPr>
          <a:r>
            <a:rPr lang="en-US" sz="1100">
              <a:solidFill>
                <a:schemeClr val="dk1"/>
              </a:solidFill>
              <a:latin typeface="Calibri"/>
              <a:ea typeface="Calibri"/>
              <a:cs typeface="Calibri"/>
              <a:sym typeface="Calibri"/>
            </a:rPr>
            <a:t>Delaware Department of Labor Selects Infosys Public Services to Modernize its Labor Systems.</a:t>
          </a:r>
          <a:endParaRPr sz="1400"/>
        </a:p>
        <a:p>
          <a:pPr indent="-171450" lvl="0" marL="171450" rtl="0" algn="l">
            <a:spcBef>
              <a:spcPts val="0"/>
            </a:spcBef>
            <a:spcAft>
              <a:spcPts val="0"/>
            </a:spcAft>
            <a:buSzPts val="1100"/>
            <a:buFont typeface="Noto Sans Symbols"/>
            <a:buChar char="❑"/>
          </a:pPr>
          <a:r>
            <a:rPr lang="en-US" sz="1100">
              <a:solidFill>
                <a:schemeClr val="dk1"/>
              </a:solidFill>
              <a:latin typeface="Calibri"/>
              <a:ea typeface="Calibri"/>
              <a:cs typeface="Calibri"/>
              <a:sym typeface="Calibri"/>
            </a:rPr>
            <a:t>Infosys Collaborates with Sector Alarm to Fuel Growth through Cloud-based Microsoft Dynamics ERP.</a:t>
          </a:r>
          <a:endParaRPr sz="1400"/>
        </a:p>
        <a:p>
          <a:pPr indent="-171450" lvl="0" marL="171450" rtl="0" algn="l">
            <a:spcBef>
              <a:spcPts val="0"/>
            </a:spcBef>
            <a:spcAft>
              <a:spcPts val="0"/>
            </a:spcAft>
            <a:buSzPts val="1100"/>
            <a:buFont typeface="Noto Sans Symbols"/>
            <a:buChar char="❑"/>
          </a:pPr>
          <a:r>
            <a:rPr lang="en-US" sz="1100">
              <a:solidFill>
                <a:schemeClr val="dk1"/>
              </a:solidFill>
              <a:latin typeface="Calibri"/>
              <a:ea typeface="Calibri"/>
              <a:cs typeface="Calibri"/>
              <a:sym typeface="Calibri"/>
            </a:rPr>
            <a:t>Infosys launches AsterTM – The AI-amplified marketing suite that delivers engaging brand experiences, enhanced marketing efficiency, and accelerated business growth.</a:t>
          </a:r>
          <a:endParaRPr sz="1400"/>
        </a:p>
        <a:p>
          <a:pPr indent="-171450" lvl="0" marL="171450" rtl="0" algn="l">
            <a:spcBef>
              <a:spcPts val="0"/>
            </a:spcBef>
            <a:spcAft>
              <a:spcPts val="0"/>
            </a:spcAft>
            <a:buSzPts val="1100"/>
            <a:buFont typeface="Noto Sans Symbols"/>
            <a:buChar char="❑"/>
          </a:pPr>
          <a:r>
            <a:rPr lang="en-US" sz="1100">
              <a:solidFill>
                <a:schemeClr val="dk1"/>
              </a:solidFill>
              <a:latin typeface="Calibri"/>
              <a:ea typeface="Calibri"/>
              <a:cs typeface="Calibri"/>
              <a:sym typeface="Calibri"/>
            </a:rPr>
            <a:t>Infosys Collaborates with Commerzbank to Transform its Trading Ecosystem.</a:t>
          </a:r>
          <a:endParaRPr sz="1400"/>
        </a:p>
        <a:p>
          <a:pPr indent="-171450" lvl="0" marL="171450" rtl="0" algn="l">
            <a:spcBef>
              <a:spcPts val="0"/>
            </a:spcBef>
            <a:spcAft>
              <a:spcPts val="0"/>
            </a:spcAft>
            <a:buSzPts val="1100"/>
            <a:buFont typeface="Noto Sans Symbols"/>
            <a:buChar char="❑"/>
          </a:pPr>
          <a:r>
            <a:rPr lang="en-US" sz="1100">
              <a:solidFill>
                <a:schemeClr val="dk1"/>
              </a:solidFill>
              <a:latin typeface="Calibri"/>
              <a:ea typeface="Calibri"/>
              <a:cs typeface="Calibri"/>
              <a:sym typeface="Calibri"/>
            </a:rPr>
            <a:t>Infosys Collaborates with First Abu Dhabi Bank to Optimize and Modernize its IT Infrastructure Services.</a:t>
          </a:r>
          <a:endParaRPr sz="1400"/>
        </a:p>
        <a:p>
          <a:pPr indent="-171450" lvl="0" marL="171450" rtl="0" algn="l">
            <a:spcBef>
              <a:spcPts val="0"/>
            </a:spcBef>
            <a:spcAft>
              <a:spcPts val="0"/>
            </a:spcAft>
            <a:buSzPts val="1100"/>
            <a:buFont typeface="Noto Sans Symbols"/>
            <a:buChar char="❑"/>
          </a:pPr>
          <a:r>
            <a:rPr lang="en-US" sz="1100">
              <a:solidFill>
                <a:schemeClr val="dk1"/>
              </a:solidFill>
              <a:latin typeface="Calibri"/>
              <a:ea typeface="Calibri"/>
              <a:cs typeface="Calibri"/>
              <a:sym typeface="Calibri"/>
            </a:rPr>
            <a:t>Infosys Completes Acquisition of Leading Semiconductor Design Services Provider, InSemi.</a:t>
          </a:r>
          <a:endParaRPr sz="1100"/>
        </a:p>
      </xdr:txBody>
    </xdr:sp>
    <xdr:clientData fLocksWithSheet="0"/>
  </xdr:oneCellAnchor>
  <xdr:oneCellAnchor>
    <xdr:from>
      <xdr:col>1</xdr:col>
      <xdr:colOff>0</xdr:colOff>
      <xdr:row>2</xdr:row>
      <xdr:rowOff>0</xdr:rowOff>
    </xdr:from>
    <xdr:ext cx="952500" cy="9525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24</xdr:row>
      <xdr:rowOff>57150</xdr:rowOff>
    </xdr:from>
    <xdr:ext cx="3505200" cy="1847850"/>
    <xdr:graphicFrame>
      <xdr:nvGraphicFramePr>
        <xdr:cNvPr id="1232305539" name="Chart 4"/>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7</xdr:col>
      <xdr:colOff>609600</xdr:colOff>
      <xdr:row>24</xdr:row>
      <xdr:rowOff>114300</xdr:rowOff>
    </xdr:from>
    <xdr:ext cx="3200400" cy="1800225"/>
    <xdr:graphicFrame>
      <xdr:nvGraphicFramePr>
        <xdr:cNvPr id="85039541" name="Chart 5"/>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542925</xdr:colOff>
      <xdr:row>60</xdr:row>
      <xdr:rowOff>114300</xdr:rowOff>
    </xdr:from>
    <xdr:ext cx="3257550" cy="1838325"/>
    <xdr:graphicFrame>
      <xdr:nvGraphicFramePr>
        <xdr:cNvPr id="1184742054" name="Chart 6"/>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219075</xdr:colOff>
      <xdr:row>60</xdr:row>
      <xdr:rowOff>133350</xdr:rowOff>
    </xdr:from>
    <xdr:ext cx="3581400" cy="1828800"/>
    <xdr:graphicFrame>
      <xdr:nvGraphicFramePr>
        <xdr:cNvPr id="1167916308" name="Chart 7"/>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15</xdr:row>
      <xdr:rowOff>180975</xdr:rowOff>
    </xdr:from>
    <xdr:ext cx="1790700" cy="1485900"/>
    <xdr:graphicFrame>
      <xdr:nvGraphicFramePr>
        <xdr:cNvPr id="1556931747" name="Chart 8"/>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2133600</xdr:colOff>
      <xdr:row>16</xdr:row>
      <xdr:rowOff>0</xdr:rowOff>
    </xdr:from>
    <xdr:ext cx="2352675" cy="1590675"/>
    <xdr:graphicFrame>
      <xdr:nvGraphicFramePr>
        <xdr:cNvPr id="1136791174" name="Chart 9"/>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533400</xdr:colOff>
      <xdr:row>15</xdr:row>
      <xdr:rowOff>180975</xdr:rowOff>
    </xdr:from>
    <xdr:ext cx="2000250" cy="1485900"/>
    <xdr:graphicFrame>
      <xdr:nvGraphicFramePr>
        <xdr:cNvPr id="624435708" name="Chart 10"/>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0</xdr:colOff>
      <xdr:row>27</xdr:row>
      <xdr:rowOff>0</xdr:rowOff>
    </xdr:from>
    <xdr:ext cx="1819275" cy="1600200"/>
    <xdr:graphicFrame>
      <xdr:nvGraphicFramePr>
        <xdr:cNvPr id="1965288077" name="Chart 11"/>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2095500</xdr:colOff>
      <xdr:row>26</xdr:row>
      <xdr:rowOff>180975</xdr:rowOff>
    </xdr:from>
    <xdr:ext cx="2390775" cy="1600200"/>
    <xdr:graphicFrame>
      <xdr:nvGraphicFramePr>
        <xdr:cNvPr id="1161494921" name="Chart 12"/>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4</xdr:col>
      <xdr:colOff>514350</xdr:colOff>
      <xdr:row>26</xdr:row>
      <xdr:rowOff>171450</xdr:rowOff>
    </xdr:from>
    <xdr:ext cx="2009775" cy="1600200"/>
    <xdr:graphicFrame>
      <xdr:nvGraphicFramePr>
        <xdr:cNvPr id="815256790" name="Chart 13"/>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xdr:col>
      <xdr:colOff>9525</xdr:colOff>
      <xdr:row>15</xdr:row>
      <xdr:rowOff>180975</xdr:rowOff>
    </xdr:from>
    <xdr:ext cx="1790700" cy="1485900"/>
    <xdr:grpSp>
      <xdr:nvGrpSpPr>
        <xdr:cNvPr id="2" name="Shape 2"/>
        <xdr:cNvGrpSpPr/>
      </xdr:nvGrpSpPr>
      <xdr:grpSpPr>
        <a:xfrm>
          <a:off x="4450650" y="3037050"/>
          <a:ext cx="1790698" cy="1485897"/>
          <a:chOff x="4450650" y="3037050"/>
          <a:chExt cx="1790698" cy="1485897"/>
        </a:xfrm>
      </xdr:grpSpPr>
      <xdr:grpSp>
        <xdr:nvGrpSpPr>
          <xdr:cNvPr id="4" name="Shape 4"/>
          <xdr:cNvGrpSpPr/>
        </xdr:nvGrpSpPr>
        <xdr:grpSpPr>
          <a:xfrm>
            <a:off x="4450650" y="3037050"/>
            <a:ext cx="1790698" cy="1485897"/>
            <a:chOff x="133358" y="3895857"/>
            <a:chExt cx="1800225" cy="1666775"/>
          </a:xfrm>
        </xdr:grpSpPr>
        <xdr:sp>
          <xdr:nvSpPr>
            <xdr:cNvPr id="5" name="Shape 5"/>
            <xdr:cNvSpPr/>
          </xdr:nvSpPr>
          <xdr:spPr>
            <a:xfrm>
              <a:off x="133358" y="3895857"/>
              <a:ext cx="1800225" cy="16667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6" name="Shape 6"/>
            <xdr:cNvSpPr txBox="1"/>
          </xdr:nvSpPr>
          <xdr:spPr>
            <a:xfrm>
              <a:off x="411504" y="3911100"/>
              <a:ext cx="1253401" cy="266768"/>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781C2"/>
                  </a:solidFill>
                  <a:latin typeface="Calibri"/>
                  <a:ea typeface="Calibri"/>
                  <a:cs typeface="Calibri"/>
                  <a:sym typeface="Calibri"/>
                </a:rPr>
                <a:t>Revenues (INR Cr.)</a:t>
              </a:r>
              <a:endParaRPr sz="1050">
                <a:solidFill>
                  <a:srgbClr val="3781C2"/>
                </a:solidFill>
              </a:endParaRPr>
            </a:p>
          </xdr:txBody>
        </xdr:sp>
        <xdr:cxnSp>
          <xdr:nvCxnSpPr>
            <xdr:cNvPr id="7" name="Shape 7"/>
            <xdr:cNvCxnSpPr/>
          </xdr:nvCxnSpPr>
          <xdr:spPr>
            <a:xfrm>
              <a:off x="302919" y="3895857"/>
              <a:ext cx="1514475" cy="1905"/>
            </a:xfrm>
            <a:prstGeom prst="straightConnector1">
              <a:avLst/>
            </a:prstGeom>
            <a:noFill/>
            <a:ln cap="flat" cmpd="sng" w="12700">
              <a:solidFill>
                <a:srgbClr val="548135"/>
              </a:solidFill>
              <a:prstDash val="solid"/>
              <a:miter lim="800000"/>
              <a:headEnd len="sm" w="sm" type="none"/>
              <a:tailEnd len="sm" w="sm" type="none"/>
            </a:ln>
          </xdr:spPr>
        </xdr:cxnSp>
      </xdr:grpSp>
    </xdr:grpSp>
    <xdr:clientData fLocksWithSheet="0"/>
  </xdr:oneCellAnchor>
  <xdr:oneCellAnchor>
    <xdr:from>
      <xdr:col>1</xdr:col>
      <xdr:colOff>2133600</xdr:colOff>
      <xdr:row>16</xdr:row>
      <xdr:rowOff>0</xdr:rowOff>
    </xdr:from>
    <xdr:ext cx="2352675" cy="1590675"/>
    <xdr:grpSp>
      <xdr:nvGrpSpPr>
        <xdr:cNvPr id="2" name="Shape 2"/>
        <xdr:cNvGrpSpPr/>
      </xdr:nvGrpSpPr>
      <xdr:grpSpPr>
        <a:xfrm>
          <a:off x="4169663" y="2984663"/>
          <a:ext cx="2352648" cy="1590665"/>
          <a:chOff x="4169663" y="2984663"/>
          <a:chExt cx="2352648" cy="1590665"/>
        </a:xfrm>
      </xdr:grpSpPr>
      <xdr:grpSp>
        <xdr:nvGrpSpPr>
          <xdr:cNvPr id="8" name="Shape 8"/>
          <xdr:cNvGrpSpPr/>
        </xdr:nvGrpSpPr>
        <xdr:grpSpPr>
          <a:xfrm>
            <a:off x="4169663" y="2984663"/>
            <a:ext cx="2352648" cy="1590665"/>
            <a:chOff x="-138132" y="3933825"/>
            <a:chExt cx="1802125" cy="1670675"/>
          </a:xfrm>
        </xdr:grpSpPr>
        <xdr:sp>
          <xdr:nvSpPr>
            <xdr:cNvPr id="5" name="Shape 5"/>
            <xdr:cNvSpPr/>
          </xdr:nvSpPr>
          <xdr:spPr>
            <a:xfrm>
              <a:off x="-138132" y="3933825"/>
              <a:ext cx="1802125" cy="1670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9" name="Shape 9"/>
            <xdr:cNvSpPr txBox="1"/>
          </xdr:nvSpPr>
          <xdr:spPr>
            <a:xfrm>
              <a:off x="143742" y="3949067"/>
              <a:ext cx="1253401" cy="266768"/>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781C2"/>
                  </a:solidFill>
                  <a:latin typeface="Calibri"/>
                  <a:ea typeface="Calibri"/>
                  <a:cs typeface="Calibri"/>
                  <a:sym typeface="Calibri"/>
                </a:rPr>
                <a:t>Net Profit (INR Cr.)</a:t>
              </a:r>
              <a:endParaRPr sz="1050">
                <a:solidFill>
                  <a:srgbClr val="3781C2"/>
                </a:solidFill>
              </a:endParaRPr>
            </a:p>
          </xdr:txBody>
        </xdr:sp>
        <xdr:cxnSp>
          <xdr:nvCxnSpPr>
            <xdr:cNvPr id="10" name="Shape 10"/>
            <xdr:cNvCxnSpPr/>
          </xdr:nvCxnSpPr>
          <xdr:spPr>
            <a:xfrm>
              <a:off x="35158" y="3933825"/>
              <a:ext cx="1514475" cy="1905"/>
            </a:xfrm>
            <a:prstGeom prst="straightConnector1">
              <a:avLst/>
            </a:prstGeom>
            <a:noFill/>
            <a:ln cap="flat" cmpd="sng" w="12700">
              <a:solidFill>
                <a:srgbClr val="548135"/>
              </a:solidFill>
              <a:prstDash val="solid"/>
              <a:miter lim="800000"/>
              <a:headEnd len="sm" w="sm" type="none"/>
              <a:tailEnd len="sm" w="sm" type="none"/>
            </a:ln>
          </xdr:spPr>
        </xdr:cxnSp>
      </xdr:grpSp>
    </xdr:grpSp>
    <xdr:clientData fLocksWithSheet="0"/>
  </xdr:oneCellAnchor>
  <xdr:oneCellAnchor>
    <xdr:from>
      <xdr:col>4</xdr:col>
      <xdr:colOff>533400</xdr:colOff>
      <xdr:row>15</xdr:row>
      <xdr:rowOff>180975</xdr:rowOff>
    </xdr:from>
    <xdr:ext cx="2000250" cy="1485900"/>
    <xdr:grpSp>
      <xdr:nvGrpSpPr>
        <xdr:cNvPr id="2" name="Shape 2"/>
        <xdr:cNvGrpSpPr/>
      </xdr:nvGrpSpPr>
      <xdr:grpSpPr>
        <a:xfrm>
          <a:off x="4345875" y="3037050"/>
          <a:ext cx="2000228" cy="1485892"/>
          <a:chOff x="4345875" y="3037050"/>
          <a:chExt cx="2000228" cy="1485892"/>
        </a:xfrm>
      </xdr:grpSpPr>
      <xdr:grpSp>
        <xdr:nvGrpSpPr>
          <xdr:cNvPr id="11" name="Shape 11"/>
          <xdr:cNvGrpSpPr/>
        </xdr:nvGrpSpPr>
        <xdr:grpSpPr>
          <a:xfrm>
            <a:off x="4345875" y="3037050"/>
            <a:ext cx="2000228" cy="1485892"/>
            <a:chOff x="34451" y="3926214"/>
            <a:chExt cx="1798300" cy="1670675"/>
          </a:xfrm>
        </xdr:grpSpPr>
        <xdr:sp>
          <xdr:nvSpPr>
            <xdr:cNvPr id="5" name="Shape 5"/>
            <xdr:cNvSpPr/>
          </xdr:nvSpPr>
          <xdr:spPr>
            <a:xfrm>
              <a:off x="34451" y="3926214"/>
              <a:ext cx="1798300" cy="1670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2" name="Shape 12"/>
            <xdr:cNvSpPr txBox="1"/>
          </xdr:nvSpPr>
          <xdr:spPr>
            <a:xfrm>
              <a:off x="168340" y="3926241"/>
              <a:ext cx="1543256" cy="266768"/>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781C2"/>
                  </a:solidFill>
                  <a:latin typeface="Calibri"/>
                  <a:ea typeface="Calibri"/>
                  <a:cs typeface="Calibri"/>
                  <a:sym typeface="Calibri"/>
                </a:rPr>
                <a:t>Avg. Total</a:t>
              </a:r>
              <a:r>
                <a:rPr lang="en-US" sz="1100">
                  <a:solidFill>
                    <a:srgbClr val="3781C2"/>
                  </a:solidFill>
                  <a:latin typeface="Calibri"/>
                  <a:ea typeface="Calibri"/>
                  <a:cs typeface="Calibri"/>
                  <a:sym typeface="Calibri"/>
                </a:rPr>
                <a:t> Assets</a:t>
              </a:r>
              <a:r>
                <a:rPr lang="en-US" sz="1100">
                  <a:solidFill>
                    <a:srgbClr val="3781C2"/>
                  </a:solidFill>
                  <a:latin typeface="Calibri"/>
                  <a:ea typeface="Calibri"/>
                  <a:cs typeface="Calibri"/>
                  <a:sym typeface="Calibri"/>
                </a:rPr>
                <a:t> (INR Cr.)</a:t>
              </a:r>
              <a:endParaRPr sz="1050">
                <a:solidFill>
                  <a:srgbClr val="3781C2"/>
                </a:solidFill>
              </a:endParaRPr>
            </a:p>
          </xdr:txBody>
        </xdr:sp>
        <xdr:cxnSp>
          <xdr:nvCxnSpPr>
            <xdr:cNvPr id="13" name="Shape 13"/>
            <xdr:cNvCxnSpPr/>
          </xdr:nvCxnSpPr>
          <xdr:spPr>
            <a:xfrm>
              <a:off x="203996" y="3926214"/>
              <a:ext cx="1514475" cy="1905"/>
            </a:xfrm>
            <a:prstGeom prst="straightConnector1">
              <a:avLst/>
            </a:prstGeom>
            <a:noFill/>
            <a:ln cap="flat" cmpd="sng" w="12700">
              <a:solidFill>
                <a:srgbClr val="548135"/>
              </a:solidFill>
              <a:prstDash val="solid"/>
              <a:miter lim="800000"/>
              <a:headEnd len="sm" w="sm" type="none"/>
              <a:tailEnd len="sm" w="sm" type="none"/>
            </a:ln>
          </xdr:spPr>
        </xdr:cxnSp>
      </xdr:grpSp>
    </xdr:grpSp>
    <xdr:clientData fLocksWithSheet="0"/>
  </xdr:oneCellAnchor>
  <xdr:oneCellAnchor>
    <xdr:from>
      <xdr:col>1</xdr:col>
      <xdr:colOff>0</xdr:colOff>
      <xdr:row>27</xdr:row>
      <xdr:rowOff>0</xdr:rowOff>
    </xdr:from>
    <xdr:ext cx="1819275" cy="1600200"/>
    <xdr:grpSp>
      <xdr:nvGrpSpPr>
        <xdr:cNvPr id="2" name="Shape 2"/>
        <xdr:cNvGrpSpPr/>
      </xdr:nvGrpSpPr>
      <xdr:grpSpPr>
        <a:xfrm>
          <a:off x="4436363" y="2979900"/>
          <a:ext cx="1819273" cy="1600197"/>
          <a:chOff x="4436363" y="2979900"/>
          <a:chExt cx="1819273" cy="1600197"/>
        </a:xfrm>
      </xdr:grpSpPr>
      <xdr:grpSp>
        <xdr:nvGrpSpPr>
          <xdr:cNvPr id="14" name="Shape 14"/>
          <xdr:cNvGrpSpPr/>
        </xdr:nvGrpSpPr>
        <xdr:grpSpPr>
          <a:xfrm>
            <a:off x="4436363" y="2979900"/>
            <a:ext cx="1819273" cy="1600197"/>
            <a:chOff x="133358" y="3895857"/>
            <a:chExt cx="1800225" cy="1666775"/>
          </a:xfrm>
        </xdr:grpSpPr>
        <xdr:sp>
          <xdr:nvSpPr>
            <xdr:cNvPr id="5" name="Shape 5"/>
            <xdr:cNvSpPr/>
          </xdr:nvSpPr>
          <xdr:spPr>
            <a:xfrm>
              <a:off x="133358" y="3895857"/>
              <a:ext cx="1800225" cy="16667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5" name="Shape 15"/>
            <xdr:cNvSpPr txBox="1"/>
          </xdr:nvSpPr>
          <xdr:spPr>
            <a:xfrm>
              <a:off x="411632" y="3895947"/>
              <a:ext cx="1253401" cy="266768"/>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781C2"/>
                  </a:solidFill>
                  <a:latin typeface="Calibri"/>
                  <a:ea typeface="Calibri"/>
                  <a:cs typeface="Calibri"/>
                  <a:sym typeface="Calibri"/>
                </a:rPr>
                <a:t>Return</a:t>
              </a:r>
              <a:r>
                <a:rPr lang="en-US" sz="1100">
                  <a:solidFill>
                    <a:srgbClr val="3781C2"/>
                  </a:solidFill>
                  <a:latin typeface="Calibri"/>
                  <a:ea typeface="Calibri"/>
                  <a:cs typeface="Calibri"/>
                  <a:sym typeface="Calibri"/>
                </a:rPr>
                <a:t> on Equity</a:t>
              </a:r>
              <a:r>
                <a:rPr lang="en-US" sz="1100">
                  <a:solidFill>
                    <a:srgbClr val="3781C2"/>
                  </a:solidFill>
                  <a:latin typeface="Calibri"/>
                  <a:ea typeface="Calibri"/>
                  <a:cs typeface="Calibri"/>
                  <a:sym typeface="Calibri"/>
                </a:rPr>
                <a:t> (%)</a:t>
              </a:r>
              <a:endParaRPr sz="1050">
                <a:solidFill>
                  <a:srgbClr val="3781C2"/>
                </a:solidFill>
              </a:endParaRPr>
            </a:p>
          </xdr:txBody>
        </xdr:sp>
        <xdr:cxnSp>
          <xdr:nvCxnSpPr>
            <xdr:cNvPr id="16" name="Shape 16"/>
            <xdr:cNvCxnSpPr/>
          </xdr:nvCxnSpPr>
          <xdr:spPr>
            <a:xfrm>
              <a:off x="302919" y="3895857"/>
              <a:ext cx="1514475" cy="1905"/>
            </a:xfrm>
            <a:prstGeom prst="straightConnector1">
              <a:avLst/>
            </a:prstGeom>
            <a:noFill/>
            <a:ln cap="flat" cmpd="sng" w="12700">
              <a:solidFill>
                <a:srgbClr val="548135"/>
              </a:solidFill>
              <a:prstDash val="solid"/>
              <a:miter lim="800000"/>
              <a:headEnd len="sm" w="sm" type="none"/>
              <a:tailEnd len="sm" w="sm" type="none"/>
            </a:ln>
          </xdr:spPr>
        </xdr:cxnSp>
      </xdr:grpSp>
    </xdr:grpSp>
    <xdr:clientData fLocksWithSheet="0"/>
  </xdr:oneCellAnchor>
  <xdr:oneCellAnchor>
    <xdr:from>
      <xdr:col>1</xdr:col>
      <xdr:colOff>2095500</xdr:colOff>
      <xdr:row>26</xdr:row>
      <xdr:rowOff>180975</xdr:rowOff>
    </xdr:from>
    <xdr:ext cx="2390775" cy="1600200"/>
    <xdr:grpSp>
      <xdr:nvGrpSpPr>
        <xdr:cNvPr id="2" name="Shape 2"/>
        <xdr:cNvGrpSpPr/>
      </xdr:nvGrpSpPr>
      <xdr:grpSpPr>
        <a:xfrm>
          <a:off x="4150613" y="2979900"/>
          <a:ext cx="2390772" cy="1600197"/>
          <a:chOff x="4150613" y="2979900"/>
          <a:chExt cx="2390772" cy="1600197"/>
        </a:xfrm>
      </xdr:grpSpPr>
      <xdr:grpSp>
        <xdr:nvGrpSpPr>
          <xdr:cNvPr id="17" name="Shape 17"/>
          <xdr:cNvGrpSpPr/>
        </xdr:nvGrpSpPr>
        <xdr:grpSpPr>
          <a:xfrm>
            <a:off x="4150613" y="2979900"/>
            <a:ext cx="2390772" cy="1600197"/>
            <a:chOff x="133358" y="3895857"/>
            <a:chExt cx="1800225" cy="1666775"/>
          </a:xfrm>
        </xdr:grpSpPr>
        <xdr:sp>
          <xdr:nvSpPr>
            <xdr:cNvPr id="5" name="Shape 5"/>
            <xdr:cNvSpPr/>
          </xdr:nvSpPr>
          <xdr:spPr>
            <a:xfrm>
              <a:off x="133358" y="3895857"/>
              <a:ext cx="1800225" cy="16667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8" name="Shape 18"/>
            <xdr:cNvSpPr txBox="1"/>
          </xdr:nvSpPr>
          <xdr:spPr>
            <a:xfrm>
              <a:off x="411632" y="3895947"/>
              <a:ext cx="1253401" cy="266768"/>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781C2"/>
                  </a:solidFill>
                  <a:latin typeface="Calibri"/>
                  <a:ea typeface="Calibri"/>
                  <a:cs typeface="Calibri"/>
                  <a:sym typeface="Calibri"/>
                </a:rPr>
                <a:t>Return</a:t>
              </a:r>
              <a:r>
                <a:rPr lang="en-US" sz="1100">
                  <a:solidFill>
                    <a:srgbClr val="3781C2"/>
                  </a:solidFill>
                  <a:latin typeface="Calibri"/>
                  <a:ea typeface="Calibri"/>
                  <a:cs typeface="Calibri"/>
                  <a:sym typeface="Calibri"/>
                </a:rPr>
                <a:t> on Asset</a:t>
              </a:r>
              <a:r>
                <a:rPr lang="en-US" sz="1100">
                  <a:solidFill>
                    <a:srgbClr val="3781C2"/>
                  </a:solidFill>
                  <a:latin typeface="Calibri"/>
                  <a:ea typeface="Calibri"/>
                  <a:cs typeface="Calibri"/>
                  <a:sym typeface="Calibri"/>
                </a:rPr>
                <a:t> (%)</a:t>
              </a:r>
              <a:endParaRPr sz="1050">
                <a:solidFill>
                  <a:srgbClr val="3781C2"/>
                </a:solidFill>
              </a:endParaRPr>
            </a:p>
          </xdr:txBody>
        </xdr:sp>
        <xdr:cxnSp>
          <xdr:nvCxnSpPr>
            <xdr:cNvPr id="19" name="Shape 19"/>
            <xdr:cNvCxnSpPr/>
          </xdr:nvCxnSpPr>
          <xdr:spPr>
            <a:xfrm>
              <a:off x="302919" y="3895857"/>
              <a:ext cx="1514475" cy="1905"/>
            </a:xfrm>
            <a:prstGeom prst="straightConnector1">
              <a:avLst/>
            </a:prstGeom>
            <a:noFill/>
            <a:ln cap="flat" cmpd="sng" w="12700">
              <a:solidFill>
                <a:srgbClr val="548135"/>
              </a:solidFill>
              <a:prstDash val="solid"/>
              <a:miter lim="800000"/>
              <a:headEnd len="sm" w="sm" type="none"/>
              <a:tailEnd len="sm" w="sm" type="none"/>
            </a:ln>
          </xdr:spPr>
        </xdr:cxnSp>
      </xdr:grpSp>
    </xdr:grpSp>
    <xdr:clientData fLocksWithSheet="0"/>
  </xdr:oneCellAnchor>
  <xdr:oneCellAnchor>
    <xdr:from>
      <xdr:col>4</xdr:col>
      <xdr:colOff>514350</xdr:colOff>
      <xdr:row>26</xdr:row>
      <xdr:rowOff>171450</xdr:rowOff>
    </xdr:from>
    <xdr:ext cx="2009775" cy="1600200"/>
    <xdr:grpSp>
      <xdr:nvGrpSpPr>
        <xdr:cNvPr id="2" name="Shape 2"/>
        <xdr:cNvGrpSpPr/>
      </xdr:nvGrpSpPr>
      <xdr:grpSpPr>
        <a:xfrm>
          <a:off x="4341113" y="2979900"/>
          <a:ext cx="2009773" cy="1600197"/>
          <a:chOff x="4341113" y="2979900"/>
          <a:chExt cx="2009773" cy="1600197"/>
        </a:xfrm>
      </xdr:grpSpPr>
      <xdr:grpSp>
        <xdr:nvGrpSpPr>
          <xdr:cNvPr id="20" name="Shape 20"/>
          <xdr:cNvGrpSpPr/>
        </xdr:nvGrpSpPr>
        <xdr:grpSpPr>
          <a:xfrm>
            <a:off x="4341113" y="2979900"/>
            <a:ext cx="2009773" cy="1600197"/>
            <a:chOff x="133358" y="3895857"/>
            <a:chExt cx="1800225" cy="1666775"/>
          </a:xfrm>
        </xdr:grpSpPr>
        <xdr:sp>
          <xdr:nvSpPr>
            <xdr:cNvPr id="5" name="Shape 5"/>
            <xdr:cNvSpPr/>
          </xdr:nvSpPr>
          <xdr:spPr>
            <a:xfrm>
              <a:off x="133358" y="3895857"/>
              <a:ext cx="1800225" cy="16667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1" name="Shape 21"/>
            <xdr:cNvSpPr txBox="1"/>
          </xdr:nvSpPr>
          <xdr:spPr>
            <a:xfrm>
              <a:off x="464358" y="3895947"/>
              <a:ext cx="1253401" cy="266768"/>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rgbClr val="3781C2"/>
                  </a:solidFill>
                  <a:latin typeface="Calibri"/>
                  <a:ea typeface="Calibri"/>
                  <a:cs typeface="Calibri"/>
                  <a:sym typeface="Calibri"/>
                </a:rPr>
                <a:t>Financial</a:t>
              </a:r>
              <a:r>
                <a:rPr lang="en-US" sz="1100">
                  <a:solidFill>
                    <a:srgbClr val="3781C2"/>
                  </a:solidFill>
                  <a:latin typeface="Calibri"/>
                  <a:ea typeface="Calibri"/>
                  <a:cs typeface="Calibri"/>
                  <a:sym typeface="Calibri"/>
                </a:rPr>
                <a:t> Leverage</a:t>
              </a:r>
              <a:endParaRPr sz="1050">
                <a:solidFill>
                  <a:srgbClr val="3781C2"/>
                </a:solidFill>
              </a:endParaRPr>
            </a:p>
          </xdr:txBody>
        </xdr:sp>
        <xdr:cxnSp>
          <xdr:nvCxnSpPr>
            <xdr:cNvPr id="22" name="Shape 22"/>
            <xdr:cNvCxnSpPr/>
          </xdr:nvCxnSpPr>
          <xdr:spPr>
            <a:xfrm>
              <a:off x="302919" y="3895857"/>
              <a:ext cx="1514475" cy="1905"/>
            </a:xfrm>
            <a:prstGeom prst="straightConnector1">
              <a:avLst/>
            </a:prstGeom>
            <a:noFill/>
            <a:ln cap="flat" cmpd="sng" w="12700">
              <a:solidFill>
                <a:srgbClr val="548135"/>
              </a:solidFill>
              <a:prstDash val="solid"/>
              <a:miter lim="800000"/>
              <a:headEnd len="sm" w="sm" type="none"/>
              <a:tailEnd len="sm" w="sm" type="none"/>
            </a:ln>
          </xdr:spPr>
        </xdr:cxnSp>
      </xdr:grpSp>
    </xdr:grpSp>
    <xdr:clientData fLocksWithSheet="0"/>
  </xdr:oneCellAnchor>
  <xdr:oneCellAnchor>
    <xdr:from>
      <xdr:col>1</xdr:col>
      <xdr:colOff>66675</xdr:colOff>
      <xdr:row>36</xdr:row>
      <xdr:rowOff>104775</xdr:rowOff>
    </xdr:from>
    <xdr:ext cx="7886700" cy="1600200"/>
    <xdr:sp>
      <xdr:nvSpPr>
        <xdr:cNvPr id="23" name="Shape 23"/>
        <xdr:cNvSpPr txBox="1"/>
      </xdr:nvSpPr>
      <xdr:spPr>
        <a:xfrm>
          <a:off x="1407413" y="2979900"/>
          <a:ext cx="7877175" cy="1600200"/>
        </a:xfrm>
        <a:prstGeom prst="rect">
          <a:avLst/>
        </a:prstGeom>
        <a:solidFill>
          <a:schemeClr val="lt1"/>
        </a:solidFill>
        <a:ln>
          <a:noFill/>
        </a:ln>
      </xdr:spPr>
      <xdr:txBody>
        <a:bodyPr anchorCtr="0" anchor="t" bIns="216000" lIns="91425" spcFirstLastPara="1" rIns="91425" wrap="square" tIns="45700">
          <a:noAutofit/>
        </a:bodyPr>
        <a:lstStyle/>
        <a:p>
          <a:pPr indent="0" lvl="0" marL="0" rtl="0" algn="l">
            <a:spcBef>
              <a:spcPts val="0"/>
            </a:spcBef>
            <a:spcAft>
              <a:spcPts val="0"/>
            </a:spcAft>
            <a:buNone/>
          </a:pPr>
          <a:r>
            <a:t/>
          </a:r>
          <a:endParaRPr b="1" sz="1300">
            <a:solidFill>
              <a:srgbClr val="3781C2"/>
            </a:solidFill>
          </a:endParaRPr>
        </a:p>
        <a:p>
          <a:pPr indent="0" lvl="0" marL="0" rtl="0" algn="l">
            <a:spcBef>
              <a:spcPts val="0"/>
            </a:spcBef>
            <a:spcAft>
              <a:spcPts val="0"/>
            </a:spcAft>
            <a:buNone/>
          </a:pPr>
          <a:r>
            <a:t/>
          </a:r>
          <a:endParaRPr b="1" sz="1300">
            <a:solidFill>
              <a:srgbClr val="3781C2"/>
            </a:solidFill>
          </a:endParaRPr>
        </a:p>
        <a:p>
          <a:pPr indent="-171450" lvl="0" marL="171450" rtl="0" algn="l">
            <a:spcBef>
              <a:spcPts val="0"/>
            </a:spcBef>
            <a:spcAft>
              <a:spcPts val="0"/>
            </a:spcAft>
            <a:buClr>
              <a:srgbClr val="1F3864"/>
            </a:buClr>
            <a:buSzPts val="1200"/>
            <a:buFont typeface="Noto Sans Symbols"/>
            <a:buChar char="❑"/>
          </a:pPr>
          <a:r>
            <a:rPr b="0" i="0" lang="en-US" sz="1200">
              <a:solidFill>
                <a:srgbClr val="1F3864"/>
              </a:solidFill>
              <a:latin typeface="Calibri"/>
              <a:ea typeface="Calibri"/>
              <a:cs typeface="Calibri"/>
              <a:sym typeface="Calibri"/>
            </a:rPr>
            <a:t>Revenues in CC terms grew by 2.5% YoY and by 3.6% QoQ</a:t>
          </a:r>
          <a:endParaRPr sz="1400"/>
        </a:p>
        <a:p>
          <a:pPr indent="-171450" lvl="0" marL="171450" rtl="0" algn="l">
            <a:spcBef>
              <a:spcPts val="0"/>
            </a:spcBef>
            <a:spcAft>
              <a:spcPts val="0"/>
            </a:spcAft>
            <a:buClr>
              <a:srgbClr val="1F3864"/>
            </a:buClr>
            <a:buSzPts val="1200"/>
            <a:buFont typeface="Noto Sans Symbols"/>
            <a:buChar char="❑"/>
          </a:pPr>
          <a:r>
            <a:rPr b="0" i="0" lang="en-US" sz="1200">
              <a:solidFill>
                <a:srgbClr val="1F3864"/>
              </a:solidFill>
              <a:latin typeface="Calibri"/>
              <a:ea typeface="Calibri"/>
              <a:cs typeface="Calibri"/>
              <a:sym typeface="Calibri"/>
            </a:rPr>
            <a:t>Reported revenues at Rs 39,315 crore, growth of 3.6% YoY</a:t>
          </a:r>
          <a:endParaRPr sz="1400"/>
        </a:p>
        <a:p>
          <a:pPr indent="-171450" lvl="0" marL="171450" rtl="0" algn="l">
            <a:spcBef>
              <a:spcPts val="0"/>
            </a:spcBef>
            <a:spcAft>
              <a:spcPts val="0"/>
            </a:spcAft>
            <a:buClr>
              <a:srgbClr val="1F3864"/>
            </a:buClr>
            <a:buSzPts val="1200"/>
            <a:buFont typeface="Noto Sans Symbols"/>
            <a:buChar char="❑"/>
          </a:pPr>
          <a:r>
            <a:rPr b="0" i="0" lang="en-US" sz="1200">
              <a:solidFill>
                <a:srgbClr val="1F3864"/>
              </a:solidFill>
              <a:latin typeface="Calibri"/>
              <a:ea typeface="Calibri"/>
              <a:cs typeface="Calibri"/>
              <a:sym typeface="Calibri"/>
            </a:rPr>
            <a:t>Operating margin at 21.1%, growth of 0.3% YoY and 1.0% QoQ</a:t>
          </a:r>
          <a:endParaRPr sz="1400"/>
        </a:p>
        <a:p>
          <a:pPr indent="-171450" lvl="0" marL="171450" rtl="0" algn="l">
            <a:spcBef>
              <a:spcPts val="0"/>
            </a:spcBef>
            <a:spcAft>
              <a:spcPts val="0"/>
            </a:spcAft>
            <a:buClr>
              <a:srgbClr val="1F3864"/>
            </a:buClr>
            <a:buSzPts val="1200"/>
            <a:buFont typeface="Noto Sans Symbols"/>
            <a:buChar char="❑"/>
          </a:pPr>
          <a:r>
            <a:rPr b="0" i="0" lang="en-US" sz="1200">
              <a:solidFill>
                <a:srgbClr val="1F3864"/>
              </a:solidFill>
              <a:latin typeface="Calibri"/>
              <a:ea typeface="Calibri"/>
              <a:cs typeface="Calibri"/>
              <a:sym typeface="Calibri"/>
            </a:rPr>
            <a:t>Basic EPS at Rs 15.38, increase of 7.0% YoY</a:t>
          </a:r>
          <a:endParaRPr sz="1400"/>
        </a:p>
        <a:p>
          <a:pPr indent="-171450" lvl="0" marL="171450" rtl="0" algn="l">
            <a:spcBef>
              <a:spcPts val="0"/>
            </a:spcBef>
            <a:spcAft>
              <a:spcPts val="0"/>
            </a:spcAft>
            <a:buClr>
              <a:srgbClr val="1F3864"/>
            </a:buClr>
            <a:buSzPts val="1200"/>
            <a:buFont typeface="Noto Sans Symbols"/>
            <a:buChar char="❑"/>
          </a:pPr>
          <a:r>
            <a:rPr b="0" i="0" lang="en-US" sz="1200">
              <a:solidFill>
                <a:srgbClr val="1F3864"/>
              </a:solidFill>
              <a:latin typeface="Calibri"/>
              <a:ea typeface="Calibri"/>
              <a:cs typeface="Calibri"/>
              <a:sym typeface="Calibri"/>
            </a:rPr>
            <a:t>FCF at Rs 9,155 crore, growth of 59.2% YoY</a:t>
          </a:r>
          <a:endParaRPr sz="1400"/>
        </a:p>
        <a:p>
          <a:pPr indent="-171450" lvl="0" marL="171450" rtl="0" algn="l">
            <a:spcBef>
              <a:spcPts val="0"/>
            </a:spcBef>
            <a:spcAft>
              <a:spcPts val="0"/>
            </a:spcAft>
            <a:buClr>
              <a:srgbClr val="1F3864"/>
            </a:buClr>
            <a:buSzPts val="1200"/>
            <a:buFont typeface="Noto Sans Symbols"/>
            <a:buChar char="❑"/>
          </a:pPr>
          <a:r>
            <a:rPr b="0" i="0" lang="en-US" sz="1200">
              <a:solidFill>
                <a:srgbClr val="1F3864"/>
              </a:solidFill>
              <a:latin typeface="Calibri"/>
              <a:ea typeface="Calibri"/>
              <a:cs typeface="Calibri"/>
              <a:sym typeface="Calibri"/>
            </a:rPr>
            <a:t>FCF conversion at 143.6% of net profit</a:t>
          </a:r>
          <a:endParaRPr sz="1400"/>
        </a:p>
        <a:p>
          <a:pPr indent="0" lvl="0" marL="0" rtl="0" algn="l">
            <a:spcBef>
              <a:spcPts val="0"/>
            </a:spcBef>
            <a:spcAft>
              <a:spcPts val="0"/>
            </a:spcAft>
            <a:buNone/>
          </a:pPr>
          <a:r>
            <a:t/>
          </a:r>
          <a:endParaRPr b="1" sz="1300">
            <a:solidFill>
              <a:srgbClr val="1F3864"/>
            </a:solidFill>
          </a:endParaRPr>
        </a:p>
      </xdr:txBody>
    </xdr:sp>
    <xdr:clientData fLocksWithSheet="0"/>
  </xdr:oneCellAnchor>
  <xdr:oneCellAnchor>
    <xdr:from>
      <xdr:col>0</xdr:col>
      <xdr:colOff>76200</xdr:colOff>
      <xdr:row>37</xdr:row>
      <xdr:rowOff>28575</xdr:rowOff>
    </xdr:from>
    <xdr:ext cx="1266825" cy="266700"/>
    <xdr:sp>
      <xdr:nvSpPr>
        <xdr:cNvPr id="24" name="Shape 24"/>
        <xdr:cNvSpPr txBox="1"/>
      </xdr:nvSpPr>
      <xdr:spPr>
        <a:xfrm>
          <a:off x="4717350" y="3651413"/>
          <a:ext cx="1257300" cy="25717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300">
              <a:solidFill>
                <a:srgbClr val="3781C2"/>
              </a:solidFill>
              <a:latin typeface="Calibri"/>
              <a:ea typeface="Calibri"/>
              <a:cs typeface="Calibri"/>
              <a:sym typeface="Calibri"/>
            </a:rPr>
            <a:t>Result</a:t>
          </a:r>
          <a:r>
            <a:rPr b="1" lang="en-US" sz="1300">
              <a:solidFill>
                <a:srgbClr val="3781C2"/>
              </a:solidFill>
              <a:latin typeface="Calibri"/>
              <a:ea typeface="Calibri"/>
              <a:cs typeface="Calibri"/>
              <a:sym typeface="Calibri"/>
            </a:rPr>
            <a:t> Summary</a:t>
          </a:r>
          <a:endParaRPr b="1" sz="1300">
            <a:solidFill>
              <a:srgbClr val="3781C2"/>
            </a:solidFill>
          </a:endParaRPr>
        </a:p>
      </xdr:txBody>
    </xdr:sp>
    <xdr:clientData fLocksWithSheet="0"/>
  </xdr:oneCellAnchor>
  <xdr:oneCellAnchor>
    <xdr:from>
      <xdr:col>1</xdr:col>
      <xdr:colOff>28575</xdr:colOff>
      <xdr:row>89</xdr:row>
      <xdr:rowOff>28575</xdr:rowOff>
    </xdr:from>
    <xdr:ext cx="7886700" cy="2752725"/>
    <xdr:sp>
      <xdr:nvSpPr>
        <xdr:cNvPr id="25" name="Shape 25"/>
        <xdr:cNvSpPr txBox="1"/>
      </xdr:nvSpPr>
      <xdr:spPr>
        <a:xfrm>
          <a:off x="1407413" y="2408400"/>
          <a:ext cx="7877175" cy="2743200"/>
        </a:xfrm>
        <a:prstGeom prst="rect">
          <a:avLst/>
        </a:prstGeom>
        <a:solidFill>
          <a:schemeClr val="lt1"/>
        </a:solidFill>
        <a:ln>
          <a:noFill/>
        </a:ln>
      </xdr:spPr>
      <xdr:txBody>
        <a:bodyPr anchorCtr="0" anchor="t" bIns="216000" lIns="91425" spcFirstLastPara="1" rIns="91425" wrap="square" tIns="45700">
          <a:noAutofit/>
        </a:bodyPr>
        <a:lstStyle/>
        <a:p>
          <a:pPr indent="0" lvl="0" marL="0" rtl="0" algn="l">
            <a:spcBef>
              <a:spcPts val="0"/>
            </a:spcBef>
            <a:spcAft>
              <a:spcPts val="0"/>
            </a:spcAft>
            <a:buNone/>
          </a:pPr>
          <a:r>
            <a:t/>
          </a:r>
          <a:endParaRPr b="1" sz="1300">
            <a:solidFill>
              <a:srgbClr val="3781C2"/>
            </a:solidFill>
          </a:endParaRPr>
        </a:p>
        <a:p>
          <a:pPr indent="0" lvl="0" marL="0" rtl="0" algn="l">
            <a:spcBef>
              <a:spcPts val="0"/>
            </a:spcBef>
            <a:spcAft>
              <a:spcPts val="0"/>
            </a:spcAft>
            <a:buSzPts val="1300"/>
            <a:buFont typeface="Noto Sans Symbols"/>
            <a:buNone/>
          </a:pPr>
          <a:r>
            <a:t/>
          </a:r>
          <a:endParaRPr b="1" sz="1300">
            <a:solidFill>
              <a:srgbClr val="3781C2"/>
            </a:solidFill>
          </a:endParaRPr>
        </a:p>
        <a:p>
          <a:pPr indent="-171450" lvl="0" marL="171450" rtl="0" algn="l">
            <a:spcBef>
              <a:spcPts val="0"/>
            </a:spcBef>
            <a:spcAft>
              <a:spcPts val="0"/>
            </a:spcAft>
            <a:buClr>
              <a:srgbClr val="1F3864"/>
            </a:buClr>
            <a:buSzPts val="1100"/>
            <a:buFont typeface="Noto Sans Symbols"/>
            <a:buChar char="❑"/>
          </a:pPr>
          <a:r>
            <a:rPr b="1" i="0" lang="en-US" sz="1100">
              <a:solidFill>
                <a:srgbClr val="1F3864"/>
              </a:solidFill>
              <a:latin typeface="Calibri"/>
              <a:ea typeface="Calibri"/>
              <a:cs typeface="Calibri"/>
              <a:sym typeface="Calibri"/>
            </a:rPr>
            <a:t>Net Profit Margin</a:t>
          </a:r>
          <a:r>
            <a:rPr b="0" i="0" lang="en-US" sz="1100">
              <a:solidFill>
                <a:srgbClr val="1F3864"/>
              </a:solidFill>
              <a:latin typeface="Calibri"/>
              <a:ea typeface="Calibri"/>
              <a:cs typeface="Calibri"/>
              <a:sym typeface="Calibri"/>
            </a:rPr>
            <a:t>: The net profit margin experienced a decrease from 22.73% in 2018 to 17.07% in 2024, reflecting a modest decline in profitability relative to sales. </a:t>
          </a:r>
          <a:endParaRPr sz="1400"/>
        </a:p>
        <a:p>
          <a:pPr indent="-171450" lvl="0" marL="171450" rtl="0" algn="l">
            <a:spcBef>
              <a:spcPts val="0"/>
            </a:spcBef>
            <a:spcAft>
              <a:spcPts val="0"/>
            </a:spcAft>
            <a:buClr>
              <a:srgbClr val="1F3864"/>
            </a:buClr>
            <a:buSzPts val="1100"/>
            <a:buFont typeface="Noto Sans Symbols"/>
            <a:buChar char="❑"/>
          </a:pPr>
          <a:r>
            <a:rPr b="1" i="0" lang="en-US" sz="1100">
              <a:solidFill>
                <a:srgbClr val="1F3864"/>
              </a:solidFill>
              <a:latin typeface="Calibri"/>
              <a:ea typeface="Calibri"/>
              <a:cs typeface="Calibri"/>
              <a:sym typeface="Calibri"/>
            </a:rPr>
            <a:t>Return on Equity</a:t>
          </a:r>
          <a:r>
            <a:rPr b="0" i="0" lang="en-US" sz="1100">
              <a:solidFill>
                <a:srgbClr val="1F3864"/>
              </a:solidFill>
              <a:latin typeface="Calibri"/>
              <a:ea typeface="Calibri"/>
              <a:cs typeface="Calibri"/>
              <a:sym typeface="Calibri"/>
            </a:rPr>
            <a:t>: ROE improved from 23.72% in 2019 to 32.08% in 2024 indicating a noteable increase in profitability from shareholders' equity over the period.</a:t>
          </a:r>
          <a:endParaRPr sz="1400"/>
        </a:p>
        <a:p>
          <a:pPr indent="-171450" lvl="0" marL="171450" rtl="0" algn="l">
            <a:spcBef>
              <a:spcPts val="0"/>
            </a:spcBef>
            <a:spcAft>
              <a:spcPts val="0"/>
            </a:spcAft>
            <a:buClr>
              <a:srgbClr val="1F3864"/>
            </a:buClr>
            <a:buSzPts val="1100"/>
            <a:buFont typeface="Noto Sans Symbols"/>
            <a:buChar char="❑"/>
          </a:pPr>
          <a:r>
            <a:rPr b="1" i="0" lang="en-US" sz="1100">
              <a:solidFill>
                <a:srgbClr val="1F3864"/>
              </a:solidFill>
              <a:latin typeface="Calibri"/>
              <a:ea typeface="Calibri"/>
              <a:cs typeface="Calibri"/>
              <a:sym typeface="Calibri"/>
            </a:rPr>
            <a:t>Asset Turnover Ratio</a:t>
          </a:r>
          <a:r>
            <a:rPr b="0" i="0" lang="en-US" sz="1100">
              <a:solidFill>
                <a:srgbClr val="1F3864"/>
              </a:solidFill>
              <a:latin typeface="Calibri"/>
              <a:ea typeface="Calibri"/>
              <a:cs typeface="Calibri"/>
              <a:sym typeface="Calibri"/>
            </a:rPr>
            <a:t>: The asset turnover ratio has increased from 0.9x in 2018 to 1.2x in 2024 indicating company is earning more revenue by fully utilising its assets.</a:t>
          </a:r>
          <a:endParaRPr sz="1400"/>
        </a:p>
        <a:p>
          <a:pPr indent="-171450" lvl="0" marL="171450" rtl="0" algn="l">
            <a:spcBef>
              <a:spcPts val="0"/>
            </a:spcBef>
            <a:spcAft>
              <a:spcPts val="0"/>
            </a:spcAft>
            <a:buClr>
              <a:srgbClr val="1F3864"/>
            </a:buClr>
            <a:buSzPts val="1100"/>
            <a:buFont typeface="Noto Sans Symbols"/>
            <a:buChar char="❑"/>
          </a:pPr>
          <a:r>
            <a:rPr b="1" i="0" lang="en-US" sz="1100">
              <a:solidFill>
                <a:srgbClr val="1F3864"/>
              </a:solidFill>
              <a:latin typeface="Calibri"/>
              <a:ea typeface="Calibri"/>
              <a:cs typeface="Calibri"/>
              <a:sym typeface="Calibri"/>
            </a:rPr>
            <a:t>Equity Multiplier</a:t>
          </a:r>
          <a:r>
            <a:rPr b="0" i="0" lang="en-US" sz="1100">
              <a:solidFill>
                <a:srgbClr val="1F3864"/>
              </a:solidFill>
              <a:latin typeface="Calibri"/>
              <a:ea typeface="Calibri"/>
              <a:cs typeface="Calibri"/>
              <a:sym typeface="Calibri"/>
            </a:rPr>
            <a:t>: The equity multiplier has slightly increased, suggesting a company is using debt to finance its assets. </a:t>
          </a:r>
          <a:endParaRPr sz="1400"/>
        </a:p>
        <a:p>
          <a:pPr indent="-171450" lvl="0" marL="171450" rtl="0" algn="l">
            <a:spcBef>
              <a:spcPts val="0"/>
            </a:spcBef>
            <a:spcAft>
              <a:spcPts val="0"/>
            </a:spcAft>
            <a:buClr>
              <a:srgbClr val="1F3864"/>
            </a:buClr>
            <a:buSzPts val="1100"/>
            <a:buFont typeface="Noto Sans Symbols"/>
            <a:buChar char="❑"/>
          </a:pPr>
          <a:r>
            <a:rPr b="1" i="0" lang="en-US" sz="1100">
              <a:solidFill>
                <a:srgbClr val="1F3864"/>
              </a:solidFill>
              <a:latin typeface="Calibri"/>
              <a:ea typeface="Calibri"/>
              <a:cs typeface="Calibri"/>
              <a:sym typeface="Calibri"/>
            </a:rPr>
            <a:t>Return on Assets</a:t>
          </a:r>
          <a:r>
            <a:rPr b="0" i="0" lang="en-US" sz="1100">
              <a:solidFill>
                <a:srgbClr val="1F3864"/>
              </a:solidFill>
              <a:latin typeface="Calibri"/>
              <a:ea typeface="Calibri"/>
              <a:cs typeface="Calibri"/>
              <a:sym typeface="Calibri"/>
            </a:rPr>
            <a:t>: ROA has remained relatively stable with slight variations, indicating consistent level of efficiency in generating profits over the years.</a:t>
          </a:r>
          <a:endParaRPr b="1" i="0" sz="1200">
            <a:solidFill>
              <a:srgbClr val="1F3864"/>
            </a:solidFill>
            <a:latin typeface="Calibri"/>
            <a:ea typeface="Calibri"/>
            <a:cs typeface="Calibri"/>
            <a:sym typeface="Calibri"/>
          </a:endParaRPr>
        </a:p>
        <a:p>
          <a:pPr indent="0" lvl="0" marL="0" rtl="0" algn="l">
            <a:spcBef>
              <a:spcPts val="0"/>
            </a:spcBef>
            <a:spcAft>
              <a:spcPts val="0"/>
            </a:spcAft>
            <a:buSzPts val="1100"/>
            <a:buFont typeface="Noto Sans Symbols"/>
            <a:buNone/>
          </a:pPr>
          <a:r>
            <a:t/>
          </a:r>
          <a:endParaRPr b="0" i="0" sz="1100">
            <a:solidFill>
              <a:srgbClr val="1F3864"/>
            </a:solidFill>
            <a:latin typeface="Calibri"/>
            <a:ea typeface="Calibri"/>
            <a:cs typeface="Calibri"/>
            <a:sym typeface="Calibri"/>
          </a:endParaRPr>
        </a:p>
        <a:p>
          <a:pPr indent="0" lvl="0" marL="0" rtl="0" algn="l">
            <a:spcBef>
              <a:spcPts val="0"/>
            </a:spcBef>
            <a:spcAft>
              <a:spcPts val="0"/>
            </a:spcAft>
            <a:buClr>
              <a:srgbClr val="00B050"/>
            </a:buClr>
            <a:buSzPts val="900"/>
            <a:buFont typeface="Noto Sans Symbols"/>
            <a:buNone/>
          </a:pPr>
          <a:r>
            <a:rPr b="0" i="1" lang="en-US" sz="900">
              <a:solidFill>
                <a:srgbClr val="00B050"/>
              </a:solidFill>
              <a:latin typeface="Calibri"/>
              <a:ea typeface="Calibri"/>
              <a:cs typeface="Calibri"/>
              <a:sym typeface="Calibri"/>
            </a:rPr>
            <a:t>Disclaimer: </a:t>
          </a:r>
          <a:r>
            <a:rPr b="0" i="1" lang="en-US" sz="900">
              <a:solidFill>
                <a:srgbClr val="000000"/>
              </a:solidFill>
              <a:latin typeface="Calibri"/>
              <a:ea typeface="Calibri"/>
              <a:cs typeface="Calibri"/>
              <a:sym typeface="Calibri"/>
            </a:rPr>
            <a:t>The report is made as a part of educational assignment and is meant for educational purpose only. The author of report is not liable for any losses due to action taken based on this report. It is advisable to consult SEBI registered research analyst before making any investments.</a:t>
          </a:r>
          <a:endParaRPr sz="1400"/>
        </a:p>
      </xdr:txBody>
    </xdr:sp>
    <xdr:clientData fLocksWithSheet="0"/>
  </xdr:oneCellAnchor>
  <xdr:oneCellAnchor>
    <xdr:from>
      <xdr:col>0</xdr:col>
      <xdr:colOff>47625</xdr:colOff>
      <xdr:row>89</xdr:row>
      <xdr:rowOff>142875</xdr:rowOff>
    </xdr:from>
    <xdr:ext cx="1400175" cy="285750"/>
    <xdr:sp>
      <xdr:nvSpPr>
        <xdr:cNvPr id="26" name="Shape 26"/>
        <xdr:cNvSpPr txBox="1"/>
      </xdr:nvSpPr>
      <xdr:spPr>
        <a:xfrm>
          <a:off x="4645913" y="3641888"/>
          <a:ext cx="1400175" cy="276225"/>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300">
              <a:solidFill>
                <a:srgbClr val="3781C2"/>
              </a:solidFill>
              <a:latin typeface="Calibri"/>
              <a:ea typeface="Calibri"/>
              <a:cs typeface="Calibri"/>
              <a:sym typeface="Calibri"/>
            </a:rPr>
            <a:t>DuPont Summary</a:t>
          </a:r>
          <a:endParaRPr b="1" sz="1300">
            <a:solidFill>
              <a:srgbClr val="3781C2"/>
            </a:solidFill>
          </a:endParaRPr>
        </a:p>
      </xdr:txBody>
    </xdr:sp>
    <xdr:clientData fLocksWithSheet="0"/>
  </xdr:oneCellAnchor>
  <xdr:oneCellAnchor>
    <xdr:from>
      <xdr:col>5</xdr:col>
      <xdr:colOff>209550</xdr:colOff>
      <xdr:row>1</xdr:row>
      <xdr:rowOff>19050</xdr:rowOff>
    </xdr:from>
    <xdr:ext cx="1638300" cy="1266825"/>
    <xdr:pic>
      <xdr:nvPicPr>
        <xdr:cNvPr id="0" name="image1.png"/>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390525</xdr:colOff>
      <xdr:row>3</xdr:row>
      <xdr:rowOff>9525</xdr:rowOff>
    </xdr:from>
    <xdr:ext cx="4352925" cy="2657475"/>
    <xdr:graphicFrame>
      <xdr:nvGraphicFramePr>
        <xdr:cNvPr id="360346763" name="Chart 14"/>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333375</xdr:colOff>
      <xdr:row>8</xdr:row>
      <xdr:rowOff>66675</xdr:rowOff>
    </xdr:from>
    <xdr:ext cx="3686175" cy="38100"/>
    <xdr:grpSp>
      <xdr:nvGrpSpPr>
        <xdr:cNvPr id="2" name="Shape 2"/>
        <xdr:cNvGrpSpPr/>
      </xdr:nvGrpSpPr>
      <xdr:grpSpPr>
        <a:xfrm>
          <a:off x="3502913" y="3765713"/>
          <a:ext cx="3686175" cy="28575"/>
          <a:chOff x="3502913" y="3765713"/>
          <a:chExt cx="3686175" cy="28575"/>
        </a:xfrm>
      </xdr:grpSpPr>
      <xdr:cxnSp>
        <xdr:nvCxnSpPr>
          <xdr:cNvPr id="27" name="Shape 27"/>
          <xdr:cNvCxnSpPr/>
        </xdr:nvCxnSpPr>
        <xdr:spPr>
          <a:xfrm flipH="1" rot="10800000">
            <a:off x="3502913" y="3765713"/>
            <a:ext cx="3686175" cy="28575"/>
          </a:xfrm>
          <a:prstGeom prst="straightConnector1">
            <a:avLst/>
          </a:prstGeom>
          <a:noFill/>
          <a:ln cap="flat" cmpd="sng" w="9525">
            <a:solidFill>
              <a:srgbClr val="BF9000"/>
            </a:solidFill>
            <a:prstDash val="dash"/>
            <a:miter lim="800000"/>
            <a:headEnd len="sm" w="sm" type="none"/>
            <a:tailEnd len="sm" w="sm" type="none"/>
          </a:ln>
        </xdr:spPr>
      </xdr:cxnSp>
    </xdr:grpSp>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276225</xdr:colOff>
      <xdr:row>2</xdr:row>
      <xdr:rowOff>85725</xdr:rowOff>
    </xdr:from>
    <xdr:ext cx="4371975" cy="2714625"/>
    <xdr:graphicFrame>
      <xdr:nvGraphicFramePr>
        <xdr:cNvPr id="453047230" name="Chart 15"/>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Infosys%20(2).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rofit &amp; Loss"/>
      <sheetName val="Quarters"/>
      <sheetName val="Balance Sheet"/>
      <sheetName val="Cash Flow"/>
      <sheetName val="Customization"/>
      <sheetName val="Data Sheet"/>
    </sheetNames>
    <sheetDataSet>
      <sheetData sheetId="0"/>
      <sheetData sheetId="1"/>
      <sheetData sheetId="2"/>
      <sheetData sheetId="3" refreshError="1"/>
      <sheetData sheetId="4" refreshError="1"/>
      <sheetData sheetId="5"/>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6"/>
    <col customWidth="1" min="2" max="2" width="28.71"/>
    <col customWidth="1" min="3" max="3" width="12.71"/>
    <col customWidth="1" min="4" max="4" width="13.43"/>
    <col customWidth="1" min="5" max="5" width="12.86"/>
    <col customWidth="1" min="6" max="6" width="12.43"/>
    <col customWidth="1" min="7" max="7" width="11.86"/>
    <col customWidth="1" min="8" max="8" width="1.86"/>
    <col customWidth="1" min="9" max="9" width="12.14"/>
    <col customWidth="1" min="10" max="10" width="12.43"/>
    <col customWidth="1" min="11" max="11" width="11.71"/>
    <col customWidth="1" min="12" max="12" width="9.14"/>
    <col customWidth="1" min="13" max="26" width="8.71"/>
  </cols>
  <sheetData>
    <row r="1" ht="14.25" customHeight="1"/>
    <row r="2" ht="14.25" customHeight="1">
      <c r="B2" s="1" t="str">
        <f>'Data Sheet'!B1&amp;" - One Page Profile"</f>
        <v>INFOSYS LTD - One Page Profile</v>
      </c>
      <c r="C2" s="2"/>
      <c r="D2" s="2"/>
      <c r="E2" s="2"/>
      <c r="F2" s="2"/>
      <c r="G2" s="2"/>
      <c r="H2" s="2"/>
      <c r="I2" s="2"/>
      <c r="J2" s="2"/>
      <c r="K2" s="3"/>
      <c r="L2" s="4" t="s">
        <v>0</v>
      </c>
    </row>
    <row r="3" ht="75.0" customHeight="1">
      <c r="B3" s="5"/>
      <c r="C3" s="6" t="str">
        <f>L2</f>
        <v>Infosys Ltd (Infosys) is a provider of technology-enabled business solutions. The company offers a wide range of services including business consulting, outsourcing and technology related services such as enterprise agile devops, applied AI, API economy and microservices, application development and maintenance, application modernization, blockchain, cloud - Infosys cobalt, data analytics and ai, digital commerce.</v>
      </c>
      <c r="D3" s="7"/>
      <c r="E3" s="7"/>
      <c r="F3" s="7"/>
      <c r="G3" s="7"/>
      <c r="H3" s="7"/>
      <c r="I3" s="7"/>
      <c r="J3" s="7"/>
      <c r="K3" s="7"/>
    </row>
    <row r="4" ht="14.25" customHeight="1">
      <c r="B4" s="8" t="s">
        <v>1</v>
      </c>
    </row>
    <row r="5" ht="14.25" customHeight="1">
      <c r="B5" s="9" t="s">
        <v>2</v>
      </c>
      <c r="C5" s="10">
        <f>'Data Sheet'!G16</f>
        <v>43921</v>
      </c>
      <c r="D5" s="10">
        <f>'Data Sheet'!H16</f>
        <v>44286</v>
      </c>
      <c r="E5" s="10">
        <f>'Data Sheet'!I16</f>
        <v>44651</v>
      </c>
      <c r="F5" s="10">
        <f>'Data Sheet'!J16</f>
        <v>45016</v>
      </c>
      <c r="G5" s="10">
        <f>'Data Sheet'!K16</f>
        <v>45382</v>
      </c>
      <c r="I5" s="11" t="s">
        <v>3</v>
      </c>
      <c r="J5" s="2"/>
      <c r="K5" s="3"/>
    </row>
    <row r="6" ht="6.0" customHeight="1"/>
    <row r="7" ht="14.25" customHeight="1">
      <c r="B7" s="12" t="s">
        <v>4</v>
      </c>
      <c r="C7" s="13">
        <f>'Data Sheet'!G17</f>
        <v>90791</v>
      </c>
      <c r="D7" s="13">
        <f>'Data Sheet'!H17</f>
        <v>100472</v>
      </c>
      <c r="E7" s="13">
        <f>'Data Sheet'!I17</f>
        <v>121641</v>
      </c>
      <c r="F7" s="13">
        <f>'Data Sheet'!J17</f>
        <v>146767</v>
      </c>
      <c r="G7" s="13">
        <f>'Data Sheet'!K17</f>
        <v>153670</v>
      </c>
    </row>
    <row r="8" ht="14.25" customHeight="1">
      <c r="B8" s="14" t="s">
        <v>5</v>
      </c>
      <c r="C8" s="15">
        <f>'Data Sheet'!G36</f>
        <v>0.09816752344</v>
      </c>
      <c r="D8" s="15">
        <f>'Data Sheet'!H36</f>
        <v>0.1066295117</v>
      </c>
      <c r="E8" s="15">
        <f>'Data Sheet'!I36</f>
        <v>0.2106955172</v>
      </c>
      <c r="F8" s="15">
        <f>'Data Sheet'!J36</f>
        <v>0.2065586439</v>
      </c>
      <c r="G8" s="15">
        <f>'Data Sheet'!K36</f>
        <v>0.04703373374</v>
      </c>
    </row>
    <row r="9" ht="14.25" customHeight="1">
      <c r="B9" s="12" t="s">
        <v>6</v>
      </c>
      <c r="C9" s="16">
        <f>HistoricalFS!H12</f>
        <v>28581</v>
      </c>
      <c r="D9" s="16">
        <f>HistoricalFS!I12</f>
        <v>31982</v>
      </c>
      <c r="E9" s="16">
        <f>HistoricalFS!J12</f>
        <v>36822</v>
      </c>
      <c r="F9" s="16">
        <f>HistoricalFS!K12</f>
        <v>41887</v>
      </c>
      <c r="G9" s="16">
        <f>HistoricalFS!L12</f>
        <v>43640</v>
      </c>
    </row>
    <row r="10" ht="14.25" customHeight="1">
      <c r="B10" s="12" t="s">
        <v>7</v>
      </c>
      <c r="C10" s="17">
        <f t="shared" ref="C10:G10" si="1">C9/C7</f>
        <v>0.3147999251</v>
      </c>
      <c r="D10" s="17">
        <f t="shared" si="1"/>
        <v>0.3183175412</v>
      </c>
      <c r="E10" s="17">
        <f t="shared" si="1"/>
        <v>0.3027104348</v>
      </c>
      <c r="F10" s="17">
        <f t="shared" si="1"/>
        <v>0.2853979437</v>
      </c>
      <c r="G10" s="17">
        <f t="shared" si="1"/>
        <v>0.283985163</v>
      </c>
    </row>
    <row r="11" ht="14.25" customHeight="1">
      <c r="B11" s="12" t="s">
        <v>8</v>
      </c>
      <c r="C11" s="18">
        <f>HistoricalFS!H19</f>
        <v>0.245255587</v>
      </c>
      <c r="D11" s="18">
        <f>HistoricalFS!I19</f>
        <v>0.2775798232</v>
      </c>
      <c r="E11" s="18">
        <f>HistoricalFS!J19</f>
        <v>0.258884751</v>
      </c>
      <c r="F11" s="18">
        <f>HistoricalFS!K19</f>
        <v>0.239358984</v>
      </c>
      <c r="G11" s="18">
        <f>HistoricalFS!L19</f>
        <v>0.2370339038</v>
      </c>
    </row>
    <row r="12" ht="14.25" customHeight="1">
      <c r="B12" s="12" t="s">
        <v>9</v>
      </c>
      <c r="C12" s="18">
        <f>(HistoricalFS!H18-HistoricalFS!H24)/HistoricalFS!H6</f>
        <v>0.2133911952</v>
      </c>
      <c r="D12" s="18">
        <f>(HistoricalFS!I18-HistoricalFS!I24)/HistoricalFS!I6</f>
        <v>0.2450633012</v>
      </c>
      <c r="E12" s="18">
        <f>(HistoricalFS!J18-HistoricalFS!J24)/HistoricalFS!J6</f>
        <v>0.2303088597</v>
      </c>
      <c r="F12" s="18">
        <f>(HistoricalFS!K18-HistoricalFS!K24)/HistoricalFS!K6</f>
        <v>0.2105718588</v>
      </c>
      <c r="G12" s="18">
        <f>(HistoricalFS!L18-HistoricalFS!L24)/HistoricalFS!L6</f>
        <v>0.2065920479</v>
      </c>
    </row>
    <row r="13" ht="14.25" customHeight="1">
      <c r="B13" s="12" t="s">
        <v>10</v>
      </c>
      <c r="C13" s="18">
        <f>HistoricalFS!H34</f>
        <v>0.1523939598</v>
      </c>
      <c r="D13" s="18">
        <f>HistoricalFS!I34</f>
        <v>0.1714109404</v>
      </c>
      <c r="E13" s="18">
        <f>HistoricalFS!J34</f>
        <v>0.1631933312</v>
      </c>
      <c r="F13" s="18">
        <f>HistoricalFS!K34</f>
        <v>0.1458570387</v>
      </c>
      <c r="G13" s="18">
        <f>HistoricalFS!L34</f>
        <v>0.1401509729</v>
      </c>
    </row>
    <row r="14" ht="14.25" customHeight="1">
      <c r="B14" s="12" t="s">
        <v>11</v>
      </c>
      <c r="C14" s="19">
        <f>HistoricalFS!H38</f>
        <v>32.48649918</v>
      </c>
      <c r="D14" s="19">
        <f>HistoricalFS!I38</f>
        <v>40.42058817</v>
      </c>
      <c r="E14" s="19">
        <f>HistoricalFS!J38</f>
        <v>47.18900801</v>
      </c>
      <c r="F14" s="19">
        <f>HistoricalFS!K38</f>
        <v>51.60053994</v>
      </c>
      <c r="G14" s="19">
        <f>HistoricalFS!L38</f>
        <v>51.88513334</v>
      </c>
    </row>
    <row r="15" ht="14.25" customHeight="1">
      <c r="B15" s="14" t="s">
        <v>12</v>
      </c>
      <c r="C15" s="15">
        <f>HistoricalFS!H42</f>
        <v>0.536788089</v>
      </c>
      <c r="D15" s="15">
        <f>HistoricalFS!I42</f>
        <v>0.6659853676</v>
      </c>
      <c r="E15" s="15">
        <f>HistoricalFS!J42</f>
        <v>0.6552616997</v>
      </c>
      <c r="F15" s="15">
        <f>HistoricalFS!K42</f>
        <v>0.6572242724</v>
      </c>
      <c r="G15" s="15">
        <f>HistoricalFS!L42</f>
        <v>0.8846728885</v>
      </c>
    </row>
    <row r="16" ht="14.25" customHeight="1">
      <c r="B16" s="12" t="s">
        <v>13</v>
      </c>
      <c r="C16" s="19">
        <f>HistoricalFS!H41</f>
        <v>17.43836581</v>
      </c>
      <c r="D16" s="19">
        <f>HistoricalFS!I41</f>
        <v>26.91952027</v>
      </c>
      <c r="E16" s="19">
        <f>HistoricalFS!J41</f>
        <v>30.92114959</v>
      </c>
      <c r="F16" s="19">
        <f>HistoricalFS!K41</f>
        <v>33.91312732</v>
      </c>
      <c r="G16" s="19">
        <f>HistoricalFS!L41</f>
        <v>45.90137079</v>
      </c>
    </row>
    <row r="17" ht="14.25" customHeight="1">
      <c r="B17" s="14" t="s">
        <v>14</v>
      </c>
      <c r="C17" s="20">
        <f>HistoricalFS!H41/HistoricalFS!G41-1</f>
        <v>-0.1739064635</v>
      </c>
      <c r="D17" s="20">
        <f>HistoricalFS!I41/HistoricalFS!H41-1</f>
        <v>0.5436951234</v>
      </c>
      <c r="E17" s="20">
        <f>HistoricalFS!J41/HistoricalFS!I41-1</f>
        <v>0.148651584</v>
      </c>
      <c r="F17" s="20">
        <f>HistoricalFS!K41/HistoricalFS!J41-1</f>
        <v>0.09676152939</v>
      </c>
      <c r="G17" s="20">
        <f>HistoricalFS!L41/HistoricalFS!K41-1</f>
        <v>0.3534986129</v>
      </c>
    </row>
    <row r="18" ht="14.25" customHeight="1"/>
    <row r="19" ht="14.25" customHeight="1">
      <c r="B19" s="9" t="s">
        <v>15</v>
      </c>
      <c r="C19" s="10">
        <f t="shared" ref="C19:G19" si="2">C5</f>
        <v>43921</v>
      </c>
      <c r="D19" s="10">
        <f t="shared" si="2"/>
        <v>44286</v>
      </c>
      <c r="E19" s="10">
        <f t="shared" si="2"/>
        <v>44651</v>
      </c>
      <c r="F19" s="10">
        <f t="shared" si="2"/>
        <v>45016</v>
      </c>
      <c r="G19" s="10">
        <f t="shared" si="2"/>
        <v>45382</v>
      </c>
      <c r="I19" s="11" t="s">
        <v>16</v>
      </c>
      <c r="J19" s="2"/>
      <c r="K19" s="3"/>
    </row>
    <row r="20" ht="6.0" customHeight="1"/>
    <row r="21" ht="14.25" customHeight="1">
      <c r="B21" s="12" t="s">
        <v>17</v>
      </c>
      <c r="C21" s="21">
        <f>'One Page Profile'!O14</f>
        <v>16.46467699</v>
      </c>
      <c r="D21" s="21">
        <f>'One Page Profile'!P14</f>
        <v>30.12170242</v>
      </c>
      <c r="E21" s="21">
        <f>'One Page Profile'!Q14</f>
        <v>36.28017139</v>
      </c>
      <c r="F21" s="21">
        <f>'One Page Profile'!R14</f>
        <v>24.58598618</v>
      </c>
      <c r="G21" s="21">
        <f>'One Page Profile'!S14</f>
        <v>23.70394444</v>
      </c>
    </row>
    <row r="22" ht="14.25" customHeight="1">
      <c r="B22" s="12" t="s">
        <v>18</v>
      </c>
      <c r="C22" s="21">
        <f>'One Page Profile'!N156</f>
        <v>10.11</v>
      </c>
      <c r="D22" s="21">
        <f>'One Page Profile'!M156</f>
        <v>18.5</v>
      </c>
      <c r="E22" s="21">
        <f>'One Page Profile'!L156</f>
        <v>23.18</v>
      </c>
      <c r="F22" s="21">
        <f>'One Page Profile'!K156</f>
        <v>15.3</v>
      </c>
      <c r="G22" s="21">
        <f>'One Page Profile'!J156</f>
        <v>14.74</v>
      </c>
    </row>
    <row r="23" ht="14.25" customHeight="1">
      <c r="B23" s="12" t="s">
        <v>19</v>
      </c>
      <c r="C23" s="21">
        <f>'One Page Profile'!N158</f>
        <v>2.791661068</v>
      </c>
      <c r="D23" s="21">
        <f>'One Page Profile'!M158</f>
        <v>5.540498845</v>
      </c>
      <c r="E23" s="21">
        <f>'One Page Profile'!L158</f>
        <v>6.438285447</v>
      </c>
      <c r="F23" s="21">
        <f>'One Page Profile'!K158</f>
        <v>3.943763244</v>
      </c>
      <c r="G23" s="21">
        <f>'One Page Profile'!J158</f>
        <v>3.945758053</v>
      </c>
    </row>
    <row r="24" ht="14.25" customHeight="1">
      <c r="B24" s="12" t="s">
        <v>20</v>
      </c>
      <c r="C24" s="21">
        <f>'One Page Profile'!N155</f>
        <v>4.15</v>
      </c>
      <c r="D24" s="21">
        <f>'One Page Profile'!M155</f>
        <v>7.61</v>
      </c>
      <c r="E24" s="21">
        <f>'One Page Profile'!L155</f>
        <v>10.62</v>
      </c>
      <c r="F24" s="21">
        <f>'One Page Profile'!K155</f>
        <v>7.83</v>
      </c>
      <c r="G24" s="21">
        <f>'One Page Profile'!J155</f>
        <v>7.05</v>
      </c>
    </row>
    <row r="25" ht="14.25" customHeight="1">
      <c r="B25" s="12" t="s">
        <v>21</v>
      </c>
      <c r="C25" s="18">
        <f>'One Page Profile'!O48</f>
        <v>0.2535370512</v>
      </c>
      <c r="D25" s="18">
        <f>'One Page Profile'!P48</f>
        <v>0.253447892</v>
      </c>
      <c r="E25" s="18">
        <f>'One Page Profile'!Q48</f>
        <v>0.2934306569</v>
      </c>
      <c r="F25" s="18">
        <f>'One Page Profile'!R48</f>
        <v>0.3195326694</v>
      </c>
      <c r="G25" s="18">
        <f>'One Page Profile'!S48</f>
        <v>0.297709837</v>
      </c>
    </row>
    <row r="26" ht="14.25" customHeight="1">
      <c r="B26" s="12" t="s">
        <v>22</v>
      </c>
      <c r="C26" s="18">
        <f>'One Page Profile'!O49</f>
        <v>0.3284727211</v>
      </c>
      <c r="D26" s="18">
        <f>'One Page Profile'!P49</f>
        <v>0.3534946857</v>
      </c>
      <c r="E26" s="18">
        <f>'One Page Profile'!Q49</f>
        <v>0.3730461538</v>
      </c>
      <c r="F26" s="18">
        <f>'One Page Profile'!R49</f>
        <v>0.4085090865</v>
      </c>
      <c r="G26" s="18">
        <f>'One Page Profile'!S49</f>
        <v>0.4046819587</v>
      </c>
      <c r="H26" s="22"/>
    </row>
    <row r="27" ht="14.25" customHeight="1">
      <c r="B27" s="8"/>
      <c r="C27" s="23"/>
      <c r="D27" s="23"/>
      <c r="E27" s="23"/>
      <c r="F27" s="23"/>
      <c r="G27" s="23"/>
    </row>
    <row r="28" ht="14.25" customHeight="1">
      <c r="B28" s="9" t="s">
        <v>23</v>
      </c>
      <c r="C28" s="10"/>
      <c r="D28" s="24" t="s">
        <v>24</v>
      </c>
      <c r="E28" s="24" t="s">
        <v>25</v>
      </c>
      <c r="F28" s="25" t="s">
        <v>26</v>
      </c>
      <c r="G28" s="3"/>
      <c r="I28" s="11" t="s">
        <v>27</v>
      </c>
      <c r="J28" s="2"/>
      <c r="K28" s="3"/>
    </row>
    <row r="29" ht="6.0" customHeight="1">
      <c r="G29" s="26"/>
    </row>
    <row r="30" ht="14.25" customHeight="1">
      <c r="B30" s="12" t="str">
        <f>'One Page Profile'!I167</f>
        <v>Life Insurance Corporation of India</v>
      </c>
      <c r="C30" s="12"/>
      <c r="D30" s="19">
        <f>('One Page Profile'!J167)/1000000</f>
        <v>403.623669</v>
      </c>
      <c r="E30" s="18">
        <f>'One Page Profile'!K167/100</f>
        <v>0.1081</v>
      </c>
      <c r="F30" s="12"/>
      <c r="G30" s="27">
        <f>D30*'Data Sheet'!$B$8</f>
        <v>614416.1301</v>
      </c>
    </row>
    <row r="31" ht="14.25" customHeight="1">
      <c r="B31" s="12" t="str">
        <f>'One Page Profile'!I168</f>
        <v>SBI MUTUAL FUND</v>
      </c>
      <c r="C31" s="12"/>
      <c r="D31" s="19">
        <f>('One Page Profile'!J168)/1000000</f>
        <v>169.409609</v>
      </c>
      <c r="E31" s="18">
        <f>'One Page Profile'!K168/100</f>
        <v>0.0454</v>
      </c>
      <c r="F31" s="12"/>
      <c r="G31" s="27">
        <f>D31*'Data Sheet'!$B$8</f>
        <v>257883.7773</v>
      </c>
    </row>
    <row r="32" ht="14.25" customHeight="1">
      <c r="B32" s="12" t="str">
        <f>'One Page Profile'!I169</f>
        <v>ICICI PRUDENTIAL MUTUAL FUND</v>
      </c>
      <c r="C32" s="12"/>
      <c r="D32" s="19">
        <f>('One Page Profile'!J169)/1000000</f>
        <v>121.94557</v>
      </c>
      <c r="E32" s="18">
        <f>'One Page Profile'!K169/100</f>
        <v>0.0327</v>
      </c>
      <c r="F32" s="12"/>
      <c r="G32" s="27">
        <f>D32*'Data Sheet'!$B$8</f>
        <v>185631.6439</v>
      </c>
    </row>
    <row r="33" ht="14.25" customHeight="1">
      <c r="B33" s="12" t="str">
        <f>'One Page Profile'!I170</f>
        <v>SUDHA GOPALAKRISHNAN</v>
      </c>
      <c r="C33" s="12"/>
      <c r="D33" s="19">
        <f>('One Page Profile'!J170)/1000000</f>
        <v>95.357</v>
      </c>
      <c r="E33" s="18">
        <f>'One Page Profile'!K170/100</f>
        <v>0.0255</v>
      </c>
      <c r="F33" s="12"/>
      <c r="G33" s="27">
        <f>D33*'Data Sheet'!$B$8</f>
        <v>145157.1933</v>
      </c>
    </row>
    <row r="34" ht="14.25" customHeight="1">
      <c r="B34" s="12" t="str">
        <f>'One Page Profile'!I171</f>
        <v>HDFC MUTUAL FUND</v>
      </c>
      <c r="C34" s="12"/>
      <c r="D34" s="19">
        <f>('One Page Profile'!J171)/1000000</f>
        <v>70.82838</v>
      </c>
      <c r="E34" s="18">
        <f>'One Page Profile'!K171/100</f>
        <v>0.019</v>
      </c>
      <c r="F34" s="12"/>
      <c r="G34" s="27">
        <f>D34*'Data Sheet'!$B$8</f>
        <v>107818.5015</v>
      </c>
    </row>
    <row r="35" ht="14.25" customHeight="1">
      <c r="B35" s="12" t="str">
        <f>'One Page Profile'!I172</f>
        <v>National Pension System Trust</v>
      </c>
      <c r="C35" s="12"/>
      <c r="D35" s="19">
        <f>('One Page Profile'!J172)/1000000</f>
        <v>68.568347</v>
      </c>
      <c r="E35" s="18">
        <f>'One Page Profile'!K172/100</f>
        <v>0.0184</v>
      </c>
      <c r="F35" s="12"/>
      <c r="G35" s="27">
        <f>D35*'Data Sheet'!$B$8</f>
        <v>104378.1662</v>
      </c>
    </row>
    <row r="36" ht="14.25" customHeight="1">
      <c r="B36" s="12" t="str">
        <f>'One Page Profile'!I173</f>
        <v>UTI MUTUAL FUND</v>
      </c>
      <c r="C36" s="12"/>
      <c r="D36" s="19">
        <f>('One Page Profile'!J173)/1000000</f>
        <v>66.12086</v>
      </c>
      <c r="E36" s="18">
        <f>'One Page Profile'!K173/100</f>
        <v>0.0177</v>
      </c>
      <c r="F36" s="12"/>
      <c r="G36" s="27">
        <f>D36*'Data Sheet'!$B$8</f>
        <v>100652.4791</v>
      </c>
    </row>
    <row r="37" ht="14.25" customHeight="1">
      <c r="B37" s="12" t="str">
        <f>'One Page Profile'!I174</f>
        <v>ROHAN MURTY</v>
      </c>
      <c r="C37" s="12"/>
      <c r="D37" s="19">
        <f>('One Page Profile'!J174)/1000000</f>
        <v>60.812892</v>
      </c>
      <c r="E37" s="18">
        <f>'One Page Profile'!K174/100</f>
        <v>0.0163</v>
      </c>
      <c r="F37" s="12"/>
      <c r="G37" s="27">
        <f>D37*'Data Sheet'!$B$8</f>
        <v>92572.42485</v>
      </c>
    </row>
    <row r="38" ht="14.25" customHeight="1">
      <c r="B38" s="12" t="str">
        <f>'One Page Profile'!I175</f>
        <v>GOVERNMENT OF SINGAPORE</v>
      </c>
      <c r="C38" s="12"/>
      <c r="D38" s="19">
        <f>('One Page Profile'!J175)/1000000</f>
        <v>55.303402</v>
      </c>
      <c r="E38" s="18">
        <f>'One Page Profile'!K175/100</f>
        <v>0.0148</v>
      </c>
      <c r="F38" s="12"/>
      <c r="G38" s="27">
        <f>D38*'Data Sheet'!$B$8</f>
        <v>84185.60369</v>
      </c>
    </row>
    <row r="39" ht="14.25" customHeight="1">
      <c r="B39" s="12" t="str">
        <f>'One Page Profile'!I176</f>
        <v>GOVERNMENT PENSION FUND GLOBAL</v>
      </c>
      <c r="C39" s="12"/>
      <c r="D39" s="19">
        <f>('One Page Profile'!J176)/1000000</f>
        <v>51.429746</v>
      </c>
      <c r="E39" s="18">
        <f>'One Page Profile'!K176/100</f>
        <v>0.0138</v>
      </c>
      <c r="F39" s="12"/>
      <c r="G39" s="27">
        <f>D39*'Data Sheet'!$B$8</f>
        <v>78288.93085</v>
      </c>
    </row>
    <row r="40" ht="14.25" customHeight="1"/>
    <row r="41" ht="14.25" customHeight="1">
      <c r="B41" s="9" t="s">
        <v>28</v>
      </c>
      <c r="C41" s="10"/>
      <c r="D41" s="24" t="s">
        <v>29</v>
      </c>
      <c r="E41" s="24" t="s">
        <v>30</v>
      </c>
      <c r="F41" s="28" t="s">
        <v>31</v>
      </c>
      <c r="G41" s="3"/>
      <c r="I41" s="11" t="s">
        <v>32</v>
      </c>
      <c r="J41" s="2"/>
      <c r="K41" s="3"/>
    </row>
    <row r="42" ht="6.0" customHeight="1"/>
    <row r="43" ht="14.25" customHeight="1">
      <c r="B43" s="12" t="s">
        <v>33</v>
      </c>
      <c r="C43" s="12"/>
      <c r="D43" s="29" t="s">
        <v>34</v>
      </c>
      <c r="E43" s="30" t="s">
        <v>35</v>
      </c>
      <c r="F43" s="12"/>
      <c r="G43" s="30" t="s">
        <v>35</v>
      </c>
      <c r="I43" s="31" t="s">
        <v>36</v>
      </c>
      <c r="K43" s="31">
        <f>'Data Sheet'!B8</f>
        <v>1522.25</v>
      </c>
    </row>
    <row r="44" ht="14.25" customHeight="1">
      <c r="B44" s="12" t="s">
        <v>37</v>
      </c>
      <c r="C44" s="12"/>
      <c r="D44" s="29" t="s">
        <v>38</v>
      </c>
      <c r="E44" s="29">
        <v>17.0</v>
      </c>
      <c r="F44" s="12"/>
      <c r="G44" s="32">
        <v>677.0</v>
      </c>
      <c r="I44" s="31" t="s">
        <v>39</v>
      </c>
      <c r="K44" s="33">
        <f>'Data Sheet'!B6</f>
        <v>415.1895221</v>
      </c>
    </row>
    <row r="45" ht="14.25" customHeight="1">
      <c r="B45" s="12" t="s">
        <v>40</v>
      </c>
      <c r="C45" s="12"/>
      <c r="D45" s="29" t="s">
        <v>41</v>
      </c>
      <c r="E45" s="29">
        <v>1.0</v>
      </c>
      <c r="F45" s="12"/>
      <c r="G45" s="32">
        <v>110.0</v>
      </c>
      <c r="I45" s="34" t="s">
        <v>42</v>
      </c>
      <c r="J45" s="34"/>
      <c r="K45" s="35">
        <f>K43*K44</f>
        <v>632022.25</v>
      </c>
    </row>
    <row r="46" ht="14.25" customHeight="1">
      <c r="B46" s="12" t="s">
        <v>43</v>
      </c>
      <c r="C46" s="12"/>
      <c r="D46" s="29" t="s">
        <v>44</v>
      </c>
      <c r="E46" s="30" t="s">
        <v>35</v>
      </c>
      <c r="F46" s="12"/>
      <c r="G46" s="32">
        <v>15.0</v>
      </c>
      <c r="I46" s="36" t="s">
        <v>45</v>
      </c>
      <c r="K46" s="31">
        <f>'Data Sheet'!K69</f>
        <v>14786</v>
      </c>
    </row>
    <row r="47" ht="15.0" customHeight="1">
      <c r="B47" s="37" t="s">
        <v>46</v>
      </c>
      <c r="C47" s="38"/>
      <c r="D47" s="38"/>
      <c r="E47" s="38"/>
      <c r="F47" s="38"/>
      <c r="G47" s="38"/>
      <c r="I47" s="36" t="s">
        <v>47</v>
      </c>
      <c r="K47" s="31">
        <f>'Data Sheet'!K59</f>
        <v>8359</v>
      </c>
    </row>
    <row r="48" ht="14.25" customHeight="1">
      <c r="I48" s="36" t="s">
        <v>48</v>
      </c>
      <c r="K48" s="31">
        <v>345.0</v>
      </c>
    </row>
    <row r="49" ht="14.25" customHeight="1">
      <c r="I49" s="39" t="s">
        <v>49</v>
      </c>
      <c r="J49" s="39"/>
      <c r="K49" s="40">
        <f>K45-K46+K48+K47</f>
        <v>625940.25</v>
      </c>
    </row>
    <row r="50" ht="14.25" customHeight="1"/>
    <row r="51" ht="14.25" customHeight="1">
      <c r="B51" s="41" t="s">
        <v>50</v>
      </c>
      <c r="C51" s="42"/>
      <c r="D51" s="43"/>
      <c r="E51" s="43"/>
      <c r="F51" s="44"/>
      <c r="G51" s="3"/>
      <c r="H51" s="45"/>
      <c r="I51" s="45"/>
      <c r="J51" s="45"/>
      <c r="K51" s="45"/>
    </row>
    <row r="52" ht="6.0"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0">
    <mergeCell ref="F41:G41"/>
    <mergeCell ref="B47:G49"/>
    <mergeCell ref="F51:G51"/>
    <mergeCell ref="B2:K2"/>
    <mergeCell ref="C3:K3"/>
    <mergeCell ref="I5:K5"/>
    <mergeCell ref="I19:K19"/>
    <mergeCell ref="F28:G28"/>
    <mergeCell ref="I28:K28"/>
    <mergeCell ref="I41:K41"/>
  </mergeCells>
  <printOptions/>
  <pageMargins bottom="0.0" footer="0.0" header="0.0" left="0.23622047244094488" right="0.23622047244094488" top="0.3937007874015748"/>
  <pageSetup fitToHeight="0"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86"/>
    <col customWidth="1" min="2" max="2" width="28.43"/>
    <col customWidth="1" min="3" max="13" width="13.0"/>
    <col customWidth="1" min="14" max="26" width="8.71"/>
  </cols>
  <sheetData>
    <row r="1" ht="14.25" customHeight="1"/>
    <row r="2" ht="14.25" customHeight="1">
      <c r="B2" s="46" t="str">
        <f>"Historical Financial Statement - "&amp;'Data Sheet'!B1</f>
        <v>Historical Financial Statement - INFOSYS LTD</v>
      </c>
      <c r="C2" s="2"/>
      <c r="D2" s="2"/>
      <c r="E2" s="2"/>
      <c r="F2" s="2"/>
      <c r="G2" s="2"/>
      <c r="H2" s="2"/>
      <c r="I2" s="2"/>
      <c r="J2" s="2"/>
      <c r="K2" s="2"/>
      <c r="L2" s="2"/>
      <c r="M2" s="3"/>
    </row>
    <row r="3" ht="14.25" customHeight="1">
      <c r="B3" s="47" t="s">
        <v>51</v>
      </c>
      <c r="C3" s="48">
        <f>'Data Sheet'!B16</f>
        <v>42094</v>
      </c>
      <c r="D3" s="48">
        <f>'Data Sheet'!C16</f>
        <v>42460</v>
      </c>
      <c r="E3" s="48">
        <f>'Data Sheet'!D16</f>
        <v>42825</v>
      </c>
      <c r="F3" s="48">
        <f>'Data Sheet'!E16</f>
        <v>43190</v>
      </c>
      <c r="G3" s="48">
        <f>'Data Sheet'!F16</f>
        <v>43555</v>
      </c>
      <c r="H3" s="48">
        <f>'Data Sheet'!G16</f>
        <v>43921</v>
      </c>
      <c r="I3" s="48">
        <f>'Data Sheet'!H16</f>
        <v>44286</v>
      </c>
      <c r="J3" s="48">
        <f>'Data Sheet'!I16</f>
        <v>44651</v>
      </c>
      <c r="K3" s="48">
        <f>'Data Sheet'!J16</f>
        <v>45016</v>
      </c>
      <c r="L3" s="48">
        <f>'Data Sheet'!K16</f>
        <v>45382</v>
      </c>
      <c r="M3" s="49" t="s">
        <v>52</v>
      </c>
    </row>
    <row r="4" ht="14.25" customHeight="1">
      <c r="B4" s="50"/>
      <c r="C4" s="51"/>
      <c r="D4" s="51"/>
      <c r="E4" s="51"/>
      <c r="F4" s="51"/>
      <c r="G4" s="51"/>
      <c r="H4" s="51"/>
      <c r="I4" s="51"/>
      <c r="J4" s="51"/>
      <c r="K4" s="51"/>
      <c r="L4" s="51"/>
      <c r="M4" s="52"/>
    </row>
    <row r="5" ht="14.25" customHeight="1">
      <c r="A5" s="31" t="s">
        <v>53</v>
      </c>
      <c r="B5" s="53" t="s">
        <v>54</v>
      </c>
      <c r="C5" s="54"/>
      <c r="D5" s="54"/>
      <c r="E5" s="54"/>
      <c r="F5" s="54"/>
      <c r="G5" s="54"/>
      <c r="H5" s="54"/>
      <c r="I5" s="54"/>
      <c r="J5" s="54"/>
      <c r="K5" s="54"/>
      <c r="L5" s="54"/>
      <c r="M5" s="54"/>
    </row>
    <row r="6" ht="14.25" customHeight="1">
      <c r="B6" s="31" t="s">
        <v>55</v>
      </c>
      <c r="C6" s="55">
        <f>IFERROR('Data Sheet'!B17,0)</f>
        <v>53319</v>
      </c>
      <c r="D6" s="55">
        <f>IFERROR('Data Sheet'!C17,0)</f>
        <v>62441</v>
      </c>
      <c r="E6" s="55">
        <f>IFERROR('Data Sheet'!D17,0)</f>
        <v>68484</v>
      </c>
      <c r="F6" s="55">
        <f>IFERROR('Data Sheet'!E17,0)</f>
        <v>70522</v>
      </c>
      <c r="G6" s="55">
        <f>IFERROR('Data Sheet'!F17,0)</f>
        <v>82675</v>
      </c>
      <c r="H6" s="55">
        <f>IFERROR('Data Sheet'!G17,0)</f>
        <v>90791</v>
      </c>
      <c r="I6" s="55">
        <f>IFERROR('Data Sheet'!H17,0)</f>
        <v>100472</v>
      </c>
      <c r="J6" s="55">
        <f>IFERROR('Data Sheet'!I17,0)</f>
        <v>121641</v>
      </c>
      <c r="K6" s="55">
        <f>IFERROR('Data Sheet'!J17,0)</f>
        <v>146767</v>
      </c>
      <c r="L6" s="55">
        <f>IFERROR('Data Sheet'!K17,0)</f>
        <v>153670</v>
      </c>
      <c r="M6" s="55">
        <f>IFERROR(SUM('Data Sheet'!H42:K42),0)</f>
        <v>153671</v>
      </c>
    </row>
    <row r="7" ht="14.25" customHeight="1">
      <c r="B7" s="56" t="s">
        <v>56</v>
      </c>
      <c r="C7" s="57" t="s">
        <v>57</v>
      </c>
      <c r="D7" s="58">
        <f t="shared" ref="D7:M7" si="1">D6/C6-1</f>
        <v>0.1710834787</v>
      </c>
      <c r="E7" s="58">
        <f t="shared" si="1"/>
        <v>0.09677935972</v>
      </c>
      <c r="F7" s="58">
        <f t="shared" si="1"/>
        <v>0.02975877577</v>
      </c>
      <c r="G7" s="58">
        <f t="shared" si="1"/>
        <v>0.1723292022</v>
      </c>
      <c r="H7" s="58">
        <f t="shared" si="1"/>
        <v>0.09816752344</v>
      </c>
      <c r="I7" s="58">
        <f t="shared" si="1"/>
        <v>0.1066295117</v>
      </c>
      <c r="J7" s="58">
        <f t="shared" si="1"/>
        <v>0.2106955172</v>
      </c>
      <c r="K7" s="58">
        <f t="shared" si="1"/>
        <v>0.2065586439</v>
      </c>
      <c r="L7" s="58">
        <f t="shared" si="1"/>
        <v>0.04703373374</v>
      </c>
      <c r="M7" s="58">
        <f t="shared" si="1"/>
        <v>0.000006507451031</v>
      </c>
    </row>
    <row r="8" ht="14.25" customHeight="1"/>
    <row r="9" ht="14.25" customHeight="1">
      <c r="B9" s="31" t="s">
        <v>58</v>
      </c>
      <c r="C9" s="55">
        <f>IFERROR(SUM('Data Sheet'!B18,'Data Sheet'!B20:B22)-1*'Data Sheet'!B19,0)</f>
        <v>34009</v>
      </c>
      <c r="D9" s="55">
        <f>IFERROR(SUM('Data Sheet'!C18,'Data Sheet'!C20:C22)-1*'Data Sheet'!C19,0)</f>
        <v>40492</v>
      </c>
      <c r="E9" s="55">
        <f>IFERROR(SUM('Data Sheet'!D18,'Data Sheet'!D20:D22)-1*'Data Sheet'!D19,0)</f>
        <v>44609</v>
      </c>
      <c r="F9" s="55">
        <f>IFERROR(SUM('Data Sheet'!E18,'Data Sheet'!E20:E22)-1*'Data Sheet'!E19,0)</f>
        <v>46395</v>
      </c>
      <c r="G9" s="55">
        <f>IFERROR(SUM('Data Sheet'!F18,'Data Sheet'!F20:F22)-1*'Data Sheet'!F19,0)</f>
        <v>55446</v>
      </c>
      <c r="H9" s="55">
        <f>IFERROR(SUM('Data Sheet'!G18,'Data Sheet'!G20:G22)-1*'Data Sheet'!G19,0)</f>
        <v>62210</v>
      </c>
      <c r="I9" s="55">
        <f>IFERROR(SUM('Data Sheet'!H18,'Data Sheet'!H20:H22)-1*'Data Sheet'!H19,0)</f>
        <v>68490</v>
      </c>
      <c r="J9" s="55">
        <f>IFERROR(SUM('Data Sheet'!I18,'Data Sheet'!I20:I22)-1*'Data Sheet'!I19,0)</f>
        <v>84819</v>
      </c>
      <c r="K9" s="55">
        <f>IFERROR(SUM('Data Sheet'!J18,'Data Sheet'!J20:J22)-1*'Data Sheet'!J19,0)</f>
        <v>104880</v>
      </c>
      <c r="L9" s="55">
        <f>IFERROR(SUM('Data Sheet'!K18,'Data Sheet'!K20:K22)-1*'Data Sheet'!K19,0)</f>
        <v>110030</v>
      </c>
      <c r="M9" s="55">
        <f>IFERROR(SUM('Data Sheet'!H43:K43),0)</f>
        <v>117246</v>
      </c>
    </row>
    <row r="10" ht="14.25" customHeight="1">
      <c r="B10" s="56" t="s">
        <v>59</v>
      </c>
      <c r="C10" s="58">
        <f t="shared" ref="C10:M10" si="2">C9/C6</f>
        <v>0.6378401695</v>
      </c>
      <c r="D10" s="58">
        <f t="shared" si="2"/>
        <v>0.6484841691</v>
      </c>
      <c r="E10" s="58">
        <f t="shared" si="2"/>
        <v>0.6513784242</v>
      </c>
      <c r="F10" s="58">
        <f t="shared" si="2"/>
        <v>0.6578798106</v>
      </c>
      <c r="G10" s="58">
        <f t="shared" si="2"/>
        <v>0.6706501361</v>
      </c>
      <c r="H10" s="58">
        <f t="shared" si="2"/>
        <v>0.6852000749</v>
      </c>
      <c r="I10" s="58">
        <f t="shared" si="2"/>
        <v>0.6816824588</v>
      </c>
      <c r="J10" s="58">
        <f t="shared" si="2"/>
        <v>0.6972895652</v>
      </c>
      <c r="K10" s="58">
        <f t="shared" si="2"/>
        <v>0.7146020563</v>
      </c>
      <c r="L10" s="58">
        <f t="shared" si="2"/>
        <v>0.716014837</v>
      </c>
      <c r="M10" s="58">
        <f t="shared" si="2"/>
        <v>0.7629676387</v>
      </c>
    </row>
    <row r="11" ht="14.25" customHeight="1"/>
    <row r="12" ht="14.25" customHeight="1">
      <c r="B12" s="31" t="s">
        <v>60</v>
      </c>
      <c r="C12" s="59">
        <f t="shared" ref="C12:M12" si="3">C6-C9</f>
        <v>19310</v>
      </c>
      <c r="D12" s="59">
        <f t="shared" si="3"/>
        <v>21949</v>
      </c>
      <c r="E12" s="59">
        <f t="shared" si="3"/>
        <v>23875</v>
      </c>
      <c r="F12" s="59">
        <f t="shared" si="3"/>
        <v>24127</v>
      </c>
      <c r="G12" s="59">
        <f t="shared" si="3"/>
        <v>27229</v>
      </c>
      <c r="H12" s="59">
        <f t="shared" si="3"/>
        <v>28581</v>
      </c>
      <c r="I12" s="59">
        <f t="shared" si="3"/>
        <v>31982</v>
      </c>
      <c r="J12" s="59">
        <f t="shared" si="3"/>
        <v>36822</v>
      </c>
      <c r="K12" s="59">
        <f t="shared" si="3"/>
        <v>41887</v>
      </c>
      <c r="L12" s="59">
        <f t="shared" si="3"/>
        <v>43640</v>
      </c>
      <c r="M12" s="59">
        <f t="shared" si="3"/>
        <v>36425</v>
      </c>
    </row>
    <row r="13" ht="14.25" customHeight="1">
      <c r="B13" s="56" t="s">
        <v>61</v>
      </c>
      <c r="C13" s="58">
        <f t="shared" ref="C13:M13" si="4">C12/C6</f>
        <v>0.3621598305</v>
      </c>
      <c r="D13" s="58">
        <f t="shared" si="4"/>
        <v>0.3515158309</v>
      </c>
      <c r="E13" s="58">
        <f t="shared" si="4"/>
        <v>0.3486215758</v>
      </c>
      <c r="F13" s="58">
        <f t="shared" si="4"/>
        <v>0.3421201894</v>
      </c>
      <c r="G13" s="58">
        <f t="shared" si="4"/>
        <v>0.3293498639</v>
      </c>
      <c r="H13" s="58">
        <f t="shared" si="4"/>
        <v>0.3147999251</v>
      </c>
      <c r="I13" s="58">
        <f t="shared" si="4"/>
        <v>0.3183175412</v>
      </c>
      <c r="J13" s="58">
        <f t="shared" si="4"/>
        <v>0.3027104348</v>
      </c>
      <c r="K13" s="58">
        <f t="shared" si="4"/>
        <v>0.2853979437</v>
      </c>
      <c r="L13" s="58">
        <f t="shared" si="4"/>
        <v>0.283985163</v>
      </c>
      <c r="M13" s="58">
        <f t="shared" si="4"/>
        <v>0.2370323613</v>
      </c>
    </row>
    <row r="14" ht="14.25" customHeight="1"/>
    <row r="15" ht="14.25" customHeight="1">
      <c r="B15" s="31" t="s">
        <v>62</v>
      </c>
      <c r="C15" s="59">
        <f>IFERROR(SUM('Data Sheet'!B23:B24),0)</f>
        <v>4427</v>
      </c>
      <c r="D15" s="59">
        <f>IFERROR(SUM('Data Sheet'!C23:C24),0)</f>
        <v>4870</v>
      </c>
      <c r="E15" s="59">
        <f>IFERROR(SUM('Data Sheet'!D23:D24),0)</f>
        <v>5271</v>
      </c>
      <c r="F15" s="59">
        <f>IFERROR(SUM('Data Sheet'!E23:E24),0)</f>
        <v>5305</v>
      </c>
      <c r="G15" s="59">
        <f>IFERROR(SUM('Data Sheet'!F23:F24),0)</f>
        <v>7059</v>
      </c>
      <c r="H15" s="59">
        <f>IFERROR(SUM('Data Sheet'!G23:G24),0)</f>
        <v>6314</v>
      </c>
      <c r="I15" s="59">
        <f>IFERROR(SUM('Data Sheet'!H23:H24),0)</f>
        <v>4093</v>
      </c>
      <c r="J15" s="59">
        <f>IFERROR(SUM('Data Sheet'!I23:I24),0)</f>
        <v>5331</v>
      </c>
      <c r="K15" s="59">
        <f>IFERROR(SUM('Data Sheet'!J23:J24),0)</f>
        <v>6757</v>
      </c>
      <c r="L15" s="59">
        <f>IFERROR(SUM('Data Sheet'!K23:K24),0)</f>
        <v>7215</v>
      </c>
      <c r="M15" s="59"/>
    </row>
    <row r="16" ht="14.25" customHeight="1">
      <c r="B16" s="56" t="s">
        <v>63</v>
      </c>
      <c r="C16" s="58">
        <f t="shared" ref="C16:M16" si="5">C15/C6</f>
        <v>0.08302856393</v>
      </c>
      <c r="D16" s="58">
        <f t="shared" si="5"/>
        <v>0.07799362598</v>
      </c>
      <c r="E16" s="58">
        <f t="shared" si="5"/>
        <v>0.07696688278</v>
      </c>
      <c r="F16" s="58">
        <f t="shared" si="5"/>
        <v>0.07522475256</v>
      </c>
      <c r="G16" s="58">
        <f t="shared" si="5"/>
        <v>0.08538252192</v>
      </c>
      <c r="H16" s="58">
        <f t="shared" si="5"/>
        <v>0.0695443381</v>
      </c>
      <c r="I16" s="58">
        <f t="shared" si="5"/>
        <v>0.04073771797</v>
      </c>
      <c r="J16" s="58">
        <f t="shared" si="5"/>
        <v>0.04382568377</v>
      </c>
      <c r="K16" s="58">
        <f t="shared" si="5"/>
        <v>0.04603895971</v>
      </c>
      <c r="L16" s="58">
        <f t="shared" si="5"/>
        <v>0.04695125919</v>
      </c>
      <c r="M16" s="58">
        <f t="shared" si="5"/>
        <v>0</v>
      </c>
    </row>
    <row r="17" ht="14.25" customHeight="1"/>
    <row r="18" ht="14.25" customHeight="1">
      <c r="B18" s="31" t="s">
        <v>64</v>
      </c>
      <c r="C18" s="59">
        <f t="shared" ref="C18:L18" si="6">C12-C15</f>
        <v>14883</v>
      </c>
      <c r="D18" s="59">
        <f t="shared" si="6"/>
        <v>17079</v>
      </c>
      <c r="E18" s="59">
        <f t="shared" si="6"/>
        <v>18604</v>
      </c>
      <c r="F18" s="59">
        <f t="shared" si="6"/>
        <v>18822</v>
      </c>
      <c r="G18" s="59">
        <f t="shared" si="6"/>
        <v>20170</v>
      </c>
      <c r="H18" s="59">
        <f t="shared" si="6"/>
        <v>22267</v>
      </c>
      <c r="I18" s="59">
        <f t="shared" si="6"/>
        <v>27889</v>
      </c>
      <c r="J18" s="59">
        <f t="shared" si="6"/>
        <v>31491</v>
      </c>
      <c r="K18" s="59">
        <f t="shared" si="6"/>
        <v>35130</v>
      </c>
      <c r="L18" s="59">
        <f t="shared" si="6"/>
        <v>36425</v>
      </c>
      <c r="M18" s="59">
        <f>IFERROR(SUM('Data Sheet'!H51:K51),0)</f>
        <v>41120</v>
      </c>
    </row>
    <row r="19" ht="14.25" customHeight="1">
      <c r="B19" s="56" t="s">
        <v>65</v>
      </c>
      <c r="C19" s="58">
        <f t="shared" ref="C19:M19" si="7">C18/C6</f>
        <v>0.2791312665</v>
      </c>
      <c r="D19" s="58">
        <f t="shared" si="7"/>
        <v>0.273522205</v>
      </c>
      <c r="E19" s="58">
        <f t="shared" si="7"/>
        <v>0.2716546931</v>
      </c>
      <c r="F19" s="58">
        <f t="shared" si="7"/>
        <v>0.2668954369</v>
      </c>
      <c r="G19" s="58">
        <f t="shared" si="7"/>
        <v>0.243967342</v>
      </c>
      <c r="H19" s="58">
        <f t="shared" si="7"/>
        <v>0.245255587</v>
      </c>
      <c r="I19" s="58">
        <f t="shared" si="7"/>
        <v>0.2775798232</v>
      </c>
      <c r="J19" s="58">
        <f t="shared" si="7"/>
        <v>0.258884751</v>
      </c>
      <c r="K19" s="58">
        <f t="shared" si="7"/>
        <v>0.239358984</v>
      </c>
      <c r="L19" s="58">
        <f t="shared" si="7"/>
        <v>0.2370339038</v>
      </c>
      <c r="M19" s="58">
        <f t="shared" si="7"/>
        <v>0.2675846451</v>
      </c>
    </row>
    <row r="20" ht="14.25" customHeight="1"/>
    <row r="21" ht="14.25" customHeight="1">
      <c r="B21" s="31" t="s">
        <v>66</v>
      </c>
      <c r="C21" s="59">
        <f>IFERROR('Data Sheet'!B27,0)</f>
        <v>12</v>
      </c>
      <c r="D21" s="59" t="str">
        <f>IFERROR('Data Sheet'!C27,0)</f>
        <v/>
      </c>
      <c r="E21" s="59" t="str">
        <f>IFERROR('Data Sheet'!D27,0)</f>
        <v/>
      </c>
      <c r="F21" s="59" t="str">
        <f>IFERROR('Data Sheet'!E27,0)</f>
        <v/>
      </c>
      <c r="G21" s="59" t="str">
        <f>IFERROR('Data Sheet'!F27,0)</f>
        <v/>
      </c>
      <c r="H21" s="59">
        <f>IFERROR('Data Sheet'!G27,0)</f>
        <v>170</v>
      </c>
      <c r="I21" s="59">
        <f>IFERROR('Data Sheet'!H27,0)</f>
        <v>195</v>
      </c>
      <c r="J21" s="59">
        <f>IFERROR('Data Sheet'!I27,0)</f>
        <v>200</v>
      </c>
      <c r="K21" s="59">
        <f>IFERROR('Data Sheet'!J27,0)</f>
        <v>284</v>
      </c>
      <c r="L21" s="59">
        <f>IFERROR('Data Sheet'!K27,0)</f>
        <v>470</v>
      </c>
      <c r="M21" s="59">
        <f>IFERROR(SUM('Data Sheet'!H46:K46),0)</f>
        <v>469</v>
      </c>
    </row>
    <row r="22" ht="14.25" customHeight="1">
      <c r="B22" s="56" t="s">
        <v>67</v>
      </c>
      <c r="C22" s="58">
        <f t="shared" ref="C22:M22" si="8">C21/C6</f>
        <v>0.000225060485</v>
      </c>
      <c r="D22" s="58">
        <f t="shared" si="8"/>
        <v>0</v>
      </c>
      <c r="E22" s="58">
        <f t="shared" si="8"/>
        <v>0</v>
      </c>
      <c r="F22" s="58">
        <f t="shared" si="8"/>
        <v>0</v>
      </c>
      <c r="G22" s="58">
        <f t="shared" si="8"/>
        <v>0</v>
      </c>
      <c r="H22" s="58">
        <f t="shared" si="8"/>
        <v>0.00187243229</v>
      </c>
      <c r="I22" s="58">
        <f t="shared" si="8"/>
        <v>0.001940839239</v>
      </c>
      <c r="J22" s="58">
        <f t="shared" si="8"/>
        <v>0.001644182471</v>
      </c>
      <c r="K22" s="58">
        <f t="shared" si="8"/>
        <v>0.001935039893</v>
      </c>
      <c r="L22" s="58">
        <f t="shared" si="8"/>
        <v>0.003058501985</v>
      </c>
      <c r="M22" s="58">
        <f t="shared" si="8"/>
        <v>0.003051974673</v>
      </c>
    </row>
    <row r="23" ht="14.25" customHeight="1"/>
    <row r="24" ht="14.25" customHeight="1">
      <c r="B24" s="31" t="s">
        <v>68</v>
      </c>
      <c r="C24" s="59">
        <f>IFERROR('Data Sheet'!B26,0)</f>
        <v>1017</v>
      </c>
      <c r="D24" s="59">
        <f>IFERROR('Data Sheet'!C26,0)</f>
        <v>1459</v>
      </c>
      <c r="E24" s="59">
        <f>IFERROR('Data Sheet'!D26,0)</f>
        <v>1703</v>
      </c>
      <c r="F24" s="59">
        <f>IFERROR('Data Sheet'!E26,0)</f>
        <v>1863</v>
      </c>
      <c r="G24" s="59">
        <f>IFERROR('Data Sheet'!F26,0)</f>
        <v>2011</v>
      </c>
      <c r="H24" s="59">
        <f>IFERROR('Data Sheet'!G26,0)</f>
        <v>2893</v>
      </c>
      <c r="I24" s="59">
        <f>IFERROR('Data Sheet'!H26,0)</f>
        <v>3267</v>
      </c>
      <c r="J24" s="59">
        <f>IFERROR('Data Sheet'!I26,0)</f>
        <v>3476</v>
      </c>
      <c r="K24" s="59">
        <f>IFERROR('Data Sheet'!J26,0)</f>
        <v>4225</v>
      </c>
      <c r="L24" s="59">
        <f>IFERROR('Data Sheet'!K26,0)</f>
        <v>4678</v>
      </c>
      <c r="M24" s="59">
        <f>IFERROR(SUM('Data Sheet'!H45:K45),0)</f>
        <v>4678</v>
      </c>
    </row>
    <row r="25" ht="14.25" customHeight="1">
      <c r="B25" s="56" t="s">
        <v>69</v>
      </c>
      <c r="C25" s="58">
        <f t="shared" ref="C25:M25" si="9">C24/C6</f>
        <v>0.0190738761</v>
      </c>
      <c r="D25" s="58">
        <f t="shared" si="9"/>
        <v>0.02336605756</v>
      </c>
      <c r="E25" s="58">
        <f t="shared" si="9"/>
        <v>0.02486712225</v>
      </c>
      <c r="F25" s="58">
        <f t="shared" si="9"/>
        <v>0.02641728822</v>
      </c>
      <c r="G25" s="58">
        <f t="shared" si="9"/>
        <v>0.02432416087</v>
      </c>
      <c r="H25" s="58">
        <f t="shared" si="9"/>
        <v>0.03186439185</v>
      </c>
      <c r="I25" s="58">
        <f t="shared" si="9"/>
        <v>0.03251652202</v>
      </c>
      <c r="J25" s="58">
        <f t="shared" si="9"/>
        <v>0.02857589135</v>
      </c>
      <c r="K25" s="58">
        <f t="shared" si="9"/>
        <v>0.02878712517</v>
      </c>
      <c r="L25" s="58">
        <f t="shared" si="9"/>
        <v>0.03044185593</v>
      </c>
      <c r="M25" s="58">
        <f t="shared" si="9"/>
        <v>0.03044165783</v>
      </c>
    </row>
    <row r="26" ht="14.25" customHeight="1"/>
    <row r="27" ht="14.25" customHeight="1">
      <c r="B27" s="31" t="s">
        <v>70</v>
      </c>
      <c r="C27" s="59">
        <f t="shared" ref="C27:M27" si="10">IFERROR(C18-SUM(C24,C21),0)</f>
        <v>13854</v>
      </c>
      <c r="D27" s="59">
        <f t="shared" si="10"/>
        <v>15620</v>
      </c>
      <c r="E27" s="59">
        <f t="shared" si="10"/>
        <v>16901</v>
      </c>
      <c r="F27" s="59">
        <f t="shared" si="10"/>
        <v>16959</v>
      </c>
      <c r="G27" s="59">
        <f t="shared" si="10"/>
        <v>18159</v>
      </c>
      <c r="H27" s="59">
        <f t="shared" si="10"/>
        <v>19204</v>
      </c>
      <c r="I27" s="55">
        <f t="shared" si="10"/>
        <v>24427</v>
      </c>
      <c r="J27" s="55">
        <f t="shared" si="10"/>
        <v>27815</v>
      </c>
      <c r="K27" s="55">
        <f t="shared" si="10"/>
        <v>30621</v>
      </c>
      <c r="L27" s="55">
        <f t="shared" si="10"/>
        <v>31277</v>
      </c>
      <c r="M27" s="55">
        <f t="shared" si="10"/>
        <v>35973</v>
      </c>
    </row>
    <row r="28" ht="14.25" customHeight="1">
      <c r="B28" s="56" t="s">
        <v>71</v>
      </c>
      <c r="C28" s="58">
        <f t="shared" ref="C28:M28" si="11">C27/C6</f>
        <v>0.2598323299</v>
      </c>
      <c r="D28" s="58">
        <f t="shared" si="11"/>
        <v>0.2501561474</v>
      </c>
      <c r="E28" s="58">
        <f t="shared" si="11"/>
        <v>0.2467875708</v>
      </c>
      <c r="F28" s="58">
        <f t="shared" si="11"/>
        <v>0.2404781487</v>
      </c>
      <c r="G28" s="58">
        <f t="shared" si="11"/>
        <v>0.2196431811</v>
      </c>
      <c r="H28" s="58">
        <f t="shared" si="11"/>
        <v>0.2115187629</v>
      </c>
      <c r="I28" s="58">
        <f t="shared" si="11"/>
        <v>0.243122462</v>
      </c>
      <c r="J28" s="58">
        <f t="shared" si="11"/>
        <v>0.2286646772</v>
      </c>
      <c r="K28" s="58">
        <f t="shared" si="11"/>
        <v>0.2086368189</v>
      </c>
      <c r="L28" s="58">
        <f t="shared" si="11"/>
        <v>0.2035335459</v>
      </c>
      <c r="M28" s="58">
        <f t="shared" si="11"/>
        <v>0.2340910126</v>
      </c>
    </row>
    <row r="29" ht="14.25" customHeight="1"/>
    <row r="30" ht="14.25" customHeight="1">
      <c r="B30" s="31" t="s">
        <v>72</v>
      </c>
      <c r="C30" s="55">
        <f>IFERROR('Data Sheet'!B29,0)</f>
        <v>4911</v>
      </c>
      <c r="D30" s="55">
        <f>IFERROR('Data Sheet'!C29,0)</f>
        <v>5251</v>
      </c>
      <c r="E30" s="55">
        <f>IFERROR('Data Sheet'!D29,0)</f>
        <v>5598</v>
      </c>
      <c r="F30" s="55">
        <f>IFERROR('Data Sheet'!E29,0)</f>
        <v>4241</v>
      </c>
      <c r="G30" s="55">
        <f>IFERROR('Data Sheet'!F29,0)</f>
        <v>5631</v>
      </c>
      <c r="H30" s="55">
        <f>IFERROR('Data Sheet'!G29,0)</f>
        <v>5368</v>
      </c>
      <c r="I30" s="55">
        <f>IFERROR('Data Sheet'!H29,0)</f>
        <v>7205</v>
      </c>
      <c r="J30" s="55">
        <f>IFERROR('Data Sheet'!I29,0)</f>
        <v>7964</v>
      </c>
      <c r="K30" s="55">
        <f>IFERROR('Data Sheet'!J29,0)</f>
        <v>9214</v>
      </c>
      <c r="L30" s="55">
        <f>IFERROR('Data Sheet'!K29,0)</f>
        <v>9740</v>
      </c>
      <c r="M30" s="55">
        <f>IFERROR(SUM('Data Sheet'!H48:K48),0)</f>
        <v>9741</v>
      </c>
    </row>
    <row r="31" ht="14.25" customHeight="1">
      <c r="B31" s="56" t="s">
        <v>73</v>
      </c>
      <c r="C31" s="58">
        <f t="shared" ref="C31:M31" si="12">C30/C27</f>
        <v>0.3544824599</v>
      </c>
      <c r="D31" s="58">
        <f t="shared" si="12"/>
        <v>0.3361715749</v>
      </c>
      <c r="E31" s="58">
        <f t="shared" si="12"/>
        <v>0.3312230046</v>
      </c>
      <c r="F31" s="58">
        <f t="shared" si="12"/>
        <v>0.2500737072</v>
      </c>
      <c r="G31" s="58">
        <f t="shared" si="12"/>
        <v>0.3100941682</v>
      </c>
      <c r="H31" s="58">
        <f t="shared" si="12"/>
        <v>0.2795250989</v>
      </c>
      <c r="I31" s="58">
        <f t="shared" si="12"/>
        <v>0.2949604945</v>
      </c>
      <c r="J31" s="58">
        <f t="shared" si="12"/>
        <v>0.2863203308</v>
      </c>
      <c r="K31" s="58">
        <f t="shared" si="12"/>
        <v>0.3009046079</v>
      </c>
      <c r="L31" s="58">
        <f t="shared" si="12"/>
        <v>0.3114109409</v>
      </c>
      <c r="M31" s="58">
        <f t="shared" si="12"/>
        <v>0.2707864232</v>
      </c>
    </row>
    <row r="32" ht="14.25" customHeight="1"/>
    <row r="33" ht="14.25" customHeight="1">
      <c r="B33" s="31" t="s">
        <v>74</v>
      </c>
      <c r="C33" s="55">
        <f t="shared" ref="C33:M33" si="13">IFERROR(C27-C30,0)</f>
        <v>8943</v>
      </c>
      <c r="D33" s="55">
        <f t="shared" si="13"/>
        <v>10369</v>
      </c>
      <c r="E33" s="55">
        <f t="shared" si="13"/>
        <v>11303</v>
      </c>
      <c r="F33" s="55">
        <f t="shared" si="13"/>
        <v>12718</v>
      </c>
      <c r="G33" s="55">
        <f t="shared" si="13"/>
        <v>12528</v>
      </c>
      <c r="H33" s="55">
        <f t="shared" si="13"/>
        <v>13836</v>
      </c>
      <c r="I33" s="55">
        <f t="shared" si="13"/>
        <v>17222</v>
      </c>
      <c r="J33" s="55">
        <f t="shared" si="13"/>
        <v>19851</v>
      </c>
      <c r="K33" s="55">
        <f t="shared" si="13"/>
        <v>21407</v>
      </c>
      <c r="L33" s="55">
        <f t="shared" si="13"/>
        <v>21537</v>
      </c>
      <c r="M33" s="55">
        <f t="shared" si="13"/>
        <v>26232</v>
      </c>
    </row>
    <row r="34" ht="14.25" customHeight="1">
      <c r="B34" s="56" t="s">
        <v>75</v>
      </c>
      <c r="C34" s="58">
        <f t="shared" ref="C34:M34" si="14">C33/C6</f>
        <v>0.1677263265</v>
      </c>
      <c r="D34" s="58">
        <f t="shared" si="14"/>
        <v>0.1660607614</v>
      </c>
      <c r="E34" s="58">
        <f t="shared" si="14"/>
        <v>0.1650458501</v>
      </c>
      <c r="F34" s="58">
        <f t="shared" si="14"/>
        <v>0.1803408865</v>
      </c>
      <c r="G34" s="58">
        <f t="shared" si="14"/>
        <v>0.1515331116</v>
      </c>
      <c r="H34" s="58">
        <f t="shared" si="14"/>
        <v>0.1523939598</v>
      </c>
      <c r="I34" s="58">
        <f t="shared" si="14"/>
        <v>0.1714109404</v>
      </c>
      <c r="J34" s="58">
        <f t="shared" si="14"/>
        <v>0.1631933312</v>
      </c>
      <c r="K34" s="58">
        <f t="shared" si="14"/>
        <v>0.1458570387</v>
      </c>
      <c r="L34" s="58">
        <f t="shared" si="14"/>
        <v>0.1401509729</v>
      </c>
      <c r="M34" s="58">
        <f t="shared" si="14"/>
        <v>0.1707023446</v>
      </c>
    </row>
    <row r="35" ht="14.25" customHeight="1"/>
    <row r="36" ht="14.25" customHeight="1">
      <c r="B36" s="31" t="s">
        <v>76</v>
      </c>
      <c r="C36" s="31">
        <f>IFERROR('Data Sheet'!B93,0)</f>
        <v>459.38</v>
      </c>
      <c r="D36" s="31">
        <f>IFERROR('Data Sheet'!C93,0)</f>
        <v>459.39</v>
      </c>
      <c r="E36" s="31">
        <f>IFERROR('Data Sheet'!D93,0)</f>
        <v>459.39</v>
      </c>
      <c r="F36" s="31">
        <f>IFERROR('Data Sheet'!E93,0)</f>
        <v>436.82</v>
      </c>
      <c r="G36" s="31">
        <f>IFERROR('Data Sheet'!F93,0)</f>
        <v>436.89</v>
      </c>
      <c r="H36" s="31">
        <f>IFERROR('Data Sheet'!G93,0)</f>
        <v>425.9</v>
      </c>
      <c r="I36" s="31">
        <f>IFERROR('Data Sheet'!H93,0)</f>
        <v>426.07</v>
      </c>
      <c r="J36" s="31">
        <f>IFERROR('Data Sheet'!I93,0)</f>
        <v>420.67</v>
      </c>
      <c r="K36" s="31">
        <f>IFERROR('Data Sheet'!J93,0)</f>
        <v>414.86</v>
      </c>
      <c r="L36" s="31">
        <f>IFERROR('Data Sheet'!K93,0)</f>
        <v>415.09</v>
      </c>
      <c r="M36" s="31">
        <f>L36</f>
        <v>415.09</v>
      </c>
    </row>
    <row r="37" ht="14.25" customHeight="1">
      <c r="C37" s="59"/>
      <c r="D37" s="59"/>
      <c r="E37" s="59"/>
      <c r="F37" s="59"/>
      <c r="G37" s="59"/>
      <c r="H37" s="59"/>
      <c r="I37" s="59"/>
      <c r="J37" s="59"/>
      <c r="K37" s="59"/>
      <c r="L37" s="59"/>
      <c r="M37" s="59"/>
    </row>
    <row r="38" ht="14.25" customHeight="1">
      <c r="B38" s="31" t="s">
        <v>77</v>
      </c>
      <c r="C38" s="59">
        <f t="shared" ref="C38:M38" si="15">IFERROR(C33/C36,0)</f>
        <v>19.46754321</v>
      </c>
      <c r="D38" s="59">
        <f t="shared" si="15"/>
        <v>22.57123577</v>
      </c>
      <c r="E38" s="59">
        <f t="shared" si="15"/>
        <v>24.60436666</v>
      </c>
      <c r="F38" s="59">
        <f t="shared" si="15"/>
        <v>29.11496726</v>
      </c>
      <c r="G38" s="59">
        <f t="shared" si="15"/>
        <v>28.67541029</v>
      </c>
      <c r="H38" s="59">
        <f t="shared" si="15"/>
        <v>32.48649918</v>
      </c>
      <c r="I38" s="59">
        <f t="shared" si="15"/>
        <v>40.42058817</v>
      </c>
      <c r="J38" s="59">
        <f t="shared" si="15"/>
        <v>47.18900801</v>
      </c>
      <c r="K38" s="59">
        <f t="shared" si="15"/>
        <v>51.60053994</v>
      </c>
      <c r="L38" s="59">
        <f t="shared" si="15"/>
        <v>51.88513334</v>
      </c>
      <c r="M38" s="59">
        <f t="shared" si="15"/>
        <v>63.19593341</v>
      </c>
    </row>
    <row r="39" ht="14.25" customHeight="1">
      <c r="B39" s="56" t="s">
        <v>78</v>
      </c>
      <c r="C39" s="58"/>
      <c r="D39" s="58">
        <f t="shared" ref="D39:M39" si="16">IFERROR(D38/C38-1,0)</f>
        <v>0.1594290828</v>
      </c>
      <c r="E39" s="58">
        <f t="shared" si="16"/>
        <v>0.09007618864</v>
      </c>
      <c r="F39" s="58">
        <f t="shared" si="16"/>
        <v>0.1833252067</v>
      </c>
      <c r="G39" s="58">
        <f t="shared" si="16"/>
        <v>-0.01509728564</v>
      </c>
      <c r="H39" s="58">
        <f t="shared" si="16"/>
        <v>0.1329044242</v>
      </c>
      <c r="I39" s="58">
        <f t="shared" si="16"/>
        <v>0.2442272694</v>
      </c>
      <c r="J39" s="58">
        <f t="shared" si="16"/>
        <v>0.1674498109</v>
      </c>
      <c r="K39" s="58">
        <f t="shared" si="16"/>
        <v>0.09348643076</v>
      </c>
      <c r="L39" s="58">
        <f t="shared" si="16"/>
        <v>0.005515318323</v>
      </c>
      <c r="M39" s="58">
        <f t="shared" si="16"/>
        <v>0.2179969355</v>
      </c>
    </row>
    <row r="40" ht="14.25" customHeight="1"/>
    <row r="41" ht="14.25" customHeight="1">
      <c r="B41" s="31" t="s">
        <v>79</v>
      </c>
      <c r="C41" s="55">
        <f>IFERROR('Data Sheet'!B31/HistoricalFS!C36,0)</f>
        <v>14.81736253</v>
      </c>
      <c r="D41" s="55">
        <f>IFERROR('Data Sheet'!C31/HistoricalFS!D36,0)</f>
        <v>12.07775528</v>
      </c>
      <c r="E41" s="55">
        <f>IFERROR('Data Sheet'!D31/HistoricalFS!E36,0)</f>
        <v>12.82483293</v>
      </c>
      <c r="F41" s="55">
        <f>IFERROR('Data Sheet'!E31/HistoricalFS!F36,0)</f>
        <v>21.66933748</v>
      </c>
      <c r="G41" s="55">
        <f>IFERROR('Data Sheet'!F31/HistoricalFS!G36,0)</f>
        <v>21.10943258</v>
      </c>
      <c r="H41" s="55">
        <f>IFERROR('Data Sheet'!G31/HistoricalFS!H36,0)</f>
        <v>17.43836581</v>
      </c>
      <c r="I41" s="55">
        <f>IFERROR('Data Sheet'!H31/HistoricalFS!I36,0)</f>
        <v>26.91952027</v>
      </c>
      <c r="J41" s="55">
        <f>IFERROR('Data Sheet'!I31/HistoricalFS!J36,0)</f>
        <v>30.92114959</v>
      </c>
      <c r="K41" s="55">
        <f>IFERROR('Data Sheet'!J31/HistoricalFS!K36,0)</f>
        <v>33.91312732</v>
      </c>
      <c r="L41" s="55">
        <f>IFERROR('Data Sheet'!K31/HistoricalFS!L36,0)</f>
        <v>45.90137079</v>
      </c>
      <c r="M41" s="55">
        <f>IFERROR('Data Sheet'!L31/HistoricalFS!M36,0)</f>
        <v>0</v>
      </c>
    </row>
    <row r="42" ht="14.25" customHeight="1">
      <c r="B42" s="56" t="s">
        <v>80</v>
      </c>
      <c r="C42" s="58">
        <f t="shared" ref="C42:M42" si="17">IFERROR(C41/C38,0)</f>
        <v>0.7611316113</v>
      </c>
      <c r="D42" s="58">
        <f t="shared" si="17"/>
        <v>0.5350949947</v>
      </c>
      <c r="E42" s="58">
        <f t="shared" si="17"/>
        <v>0.5212421481</v>
      </c>
      <c r="F42" s="58">
        <f t="shared" si="17"/>
        <v>0.7442679667</v>
      </c>
      <c r="G42" s="58">
        <f t="shared" si="17"/>
        <v>0.7361510217</v>
      </c>
      <c r="H42" s="58">
        <f t="shared" si="17"/>
        <v>0.536788089</v>
      </c>
      <c r="I42" s="58">
        <f t="shared" si="17"/>
        <v>0.6659853676</v>
      </c>
      <c r="J42" s="58">
        <f t="shared" si="17"/>
        <v>0.6552616997</v>
      </c>
      <c r="K42" s="58">
        <f t="shared" si="17"/>
        <v>0.6572242724</v>
      </c>
      <c r="L42" s="58">
        <f t="shared" si="17"/>
        <v>0.8846728885</v>
      </c>
      <c r="M42" s="58">
        <f t="shared" si="17"/>
        <v>0</v>
      </c>
    </row>
    <row r="43" ht="14.25" customHeight="1"/>
    <row r="44" ht="14.25" customHeight="1">
      <c r="B44" s="31" t="s">
        <v>81</v>
      </c>
      <c r="C44" s="23">
        <f t="shared" ref="C44:M44" si="18">IFERROR(IF(C38&gt;C41,1-C42,0),0)</f>
        <v>0.2388683887</v>
      </c>
      <c r="D44" s="23">
        <f t="shared" si="18"/>
        <v>0.4649050053</v>
      </c>
      <c r="E44" s="23">
        <f t="shared" si="18"/>
        <v>0.4787578519</v>
      </c>
      <c r="F44" s="23">
        <f t="shared" si="18"/>
        <v>0.2557320333</v>
      </c>
      <c r="G44" s="23">
        <f t="shared" si="18"/>
        <v>0.2638489783</v>
      </c>
      <c r="H44" s="23">
        <f t="shared" si="18"/>
        <v>0.463211911</v>
      </c>
      <c r="I44" s="23">
        <f t="shared" si="18"/>
        <v>0.3340146324</v>
      </c>
      <c r="J44" s="23">
        <f t="shared" si="18"/>
        <v>0.3447383003</v>
      </c>
      <c r="K44" s="23">
        <f t="shared" si="18"/>
        <v>0.3427757276</v>
      </c>
      <c r="L44" s="23">
        <f t="shared" si="18"/>
        <v>0.1153271115</v>
      </c>
      <c r="M44" s="23">
        <f t="shared" si="18"/>
        <v>1</v>
      </c>
    </row>
    <row r="45" ht="14.25" customHeight="1">
      <c r="B45" s="50"/>
      <c r="C45" s="51"/>
      <c r="D45" s="51"/>
      <c r="E45" s="51"/>
      <c r="F45" s="51"/>
      <c r="G45" s="51"/>
      <c r="H45" s="51"/>
      <c r="I45" s="51"/>
      <c r="J45" s="51"/>
      <c r="K45" s="51"/>
      <c r="L45" s="51"/>
      <c r="M45" s="52"/>
    </row>
    <row r="46" ht="14.25" customHeight="1">
      <c r="A46" s="31" t="s">
        <v>53</v>
      </c>
      <c r="B46" s="53" t="s">
        <v>82</v>
      </c>
      <c r="C46" s="54"/>
      <c r="D46" s="54"/>
      <c r="E46" s="54"/>
      <c r="F46" s="54"/>
      <c r="G46" s="54"/>
      <c r="H46" s="54"/>
      <c r="I46" s="54"/>
      <c r="J46" s="54"/>
      <c r="K46" s="54"/>
      <c r="L46" s="54"/>
      <c r="M46" s="54"/>
    </row>
    <row r="47" ht="14.25" customHeight="1">
      <c r="B47" s="31" t="s">
        <v>83</v>
      </c>
      <c r="C47" s="55">
        <f>IFERROR('Data Sheet'!B57,0)</f>
        <v>572</v>
      </c>
      <c r="D47" s="55">
        <f>IFERROR('Data Sheet'!C57,0)</f>
        <v>1144</v>
      </c>
      <c r="E47" s="55">
        <f>IFERROR('Data Sheet'!D57,0)</f>
        <v>1144</v>
      </c>
      <c r="F47" s="55">
        <f>IFERROR('Data Sheet'!E57,0)</f>
        <v>1088</v>
      </c>
      <c r="G47" s="55">
        <f>IFERROR('Data Sheet'!F57,0)</f>
        <v>2170</v>
      </c>
      <c r="H47" s="55">
        <f>IFERROR('Data Sheet'!G57,0)</f>
        <v>2122</v>
      </c>
      <c r="I47" s="55">
        <f>IFERROR('Data Sheet'!H57,0)</f>
        <v>2124</v>
      </c>
      <c r="J47" s="55">
        <f>IFERROR('Data Sheet'!I57,0)</f>
        <v>2098</v>
      </c>
      <c r="K47" s="55">
        <f>IFERROR('Data Sheet'!J57,0)</f>
        <v>2069</v>
      </c>
      <c r="L47" s="55">
        <f>IFERROR('Data Sheet'!K57,0)</f>
        <v>2071</v>
      </c>
    </row>
    <row r="48" ht="14.25" customHeight="1">
      <c r="B48" s="31" t="s">
        <v>84</v>
      </c>
      <c r="C48" s="55">
        <f>IFERROR('Data Sheet'!B58,0)</f>
        <v>50164</v>
      </c>
      <c r="D48" s="55">
        <f>IFERROR('Data Sheet'!C58,0)</f>
        <v>60600</v>
      </c>
      <c r="E48" s="55">
        <f>IFERROR('Data Sheet'!D58,0)</f>
        <v>67838</v>
      </c>
      <c r="F48" s="55">
        <f>IFERROR('Data Sheet'!E58,0)</f>
        <v>63835</v>
      </c>
      <c r="G48" s="55">
        <f>IFERROR('Data Sheet'!F58,0)</f>
        <v>62778</v>
      </c>
      <c r="H48" s="55">
        <f>IFERROR('Data Sheet'!G58,0)</f>
        <v>63328</v>
      </c>
      <c r="I48" s="55">
        <f>IFERROR('Data Sheet'!H58,0)</f>
        <v>74227</v>
      </c>
      <c r="J48" s="55">
        <f>IFERROR('Data Sheet'!I58,0)</f>
        <v>73252</v>
      </c>
      <c r="K48" s="55">
        <f>IFERROR('Data Sheet'!J58,0)</f>
        <v>73338</v>
      </c>
      <c r="L48" s="55">
        <f>IFERROR('Data Sheet'!K58,0)</f>
        <v>86045</v>
      </c>
    </row>
    <row r="49" ht="14.25" customHeight="1">
      <c r="B49" s="31" t="s">
        <v>85</v>
      </c>
      <c r="C49" s="55" t="str">
        <f>IFERROR('Data Sheet'!B59,0)</f>
        <v/>
      </c>
      <c r="D49" s="55" t="str">
        <f>IFERROR('Data Sheet'!C59,0)</f>
        <v/>
      </c>
      <c r="E49" s="55" t="str">
        <f>IFERROR('Data Sheet'!D59,0)</f>
        <v/>
      </c>
      <c r="F49" s="55" t="str">
        <f>IFERROR('Data Sheet'!E59,0)</f>
        <v/>
      </c>
      <c r="G49" s="55" t="str">
        <f>IFERROR('Data Sheet'!F59,0)</f>
        <v/>
      </c>
      <c r="H49" s="55">
        <f>IFERROR('Data Sheet'!G59,0)</f>
        <v>4633</v>
      </c>
      <c r="I49" s="55">
        <f>IFERROR('Data Sheet'!H59,0)</f>
        <v>5325</v>
      </c>
      <c r="J49" s="55">
        <f>IFERROR('Data Sheet'!I59,0)</f>
        <v>5474</v>
      </c>
      <c r="K49" s="55">
        <f>IFERROR('Data Sheet'!J59,0)</f>
        <v>8299</v>
      </c>
      <c r="L49" s="55">
        <f>IFERROR('Data Sheet'!K59,0)</f>
        <v>8359</v>
      </c>
    </row>
    <row r="50" ht="14.25" customHeight="1">
      <c r="B50" s="31" t="s">
        <v>86</v>
      </c>
      <c r="C50" s="55">
        <f>IFERROR('Data Sheet'!B60,0)</f>
        <v>15553</v>
      </c>
      <c r="D50" s="55">
        <f>IFERROR('Data Sheet'!C60,0)</f>
        <v>13354</v>
      </c>
      <c r="E50" s="55">
        <f>IFERROR('Data Sheet'!D60,0)</f>
        <v>14166</v>
      </c>
      <c r="F50" s="55">
        <f>IFERROR('Data Sheet'!E60,0)</f>
        <v>14426</v>
      </c>
      <c r="G50" s="55">
        <f>IFERROR('Data Sheet'!F60,0)</f>
        <v>19118</v>
      </c>
      <c r="H50" s="55">
        <f>IFERROR('Data Sheet'!G60,0)</f>
        <v>21717</v>
      </c>
      <c r="I50" s="55">
        <f>IFERROR('Data Sheet'!H60,0)</f>
        <v>25835</v>
      </c>
      <c r="J50" s="55">
        <f>IFERROR('Data Sheet'!I60,0)</f>
        <v>35905</v>
      </c>
      <c r="K50" s="55">
        <f>IFERROR('Data Sheet'!J60,0)</f>
        <v>40890</v>
      </c>
      <c r="L50" s="55">
        <f>IFERROR('Data Sheet'!K60,0)</f>
        <v>39545</v>
      </c>
    </row>
    <row r="51" ht="14.25" customHeight="1">
      <c r="B51" s="34" t="s">
        <v>87</v>
      </c>
      <c r="C51" s="60">
        <f>IFERROR('Data Sheet'!B61,0)</f>
        <v>66289</v>
      </c>
      <c r="D51" s="60">
        <f>IFERROR('Data Sheet'!C61,0)</f>
        <v>75098</v>
      </c>
      <c r="E51" s="60">
        <f>IFERROR('Data Sheet'!D61,0)</f>
        <v>83148</v>
      </c>
      <c r="F51" s="60">
        <f>IFERROR('Data Sheet'!E61,0)</f>
        <v>79349</v>
      </c>
      <c r="G51" s="60">
        <f>IFERROR('Data Sheet'!F61,0)</f>
        <v>84066</v>
      </c>
      <c r="H51" s="60">
        <f>IFERROR('Data Sheet'!G61,0)</f>
        <v>91800</v>
      </c>
      <c r="I51" s="60">
        <f>IFERROR('Data Sheet'!H61,0)</f>
        <v>107511</v>
      </c>
      <c r="J51" s="60">
        <f>IFERROR('Data Sheet'!I61,0)</f>
        <v>116729</v>
      </c>
      <c r="K51" s="60">
        <f>IFERROR('Data Sheet'!J61,0)</f>
        <v>124596</v>
      </c>
      <c r="L51" s="60">
        <f>IFERROR('Data Sheet'!K61,0)</f>
        <v>136020</v>
      </c>
      <c r="M51" s="34"/>
    </row>
    <row r="52" ht="14.25" customHeight="1"/>
    <row r="53" ht="14.25" customHeight="1">
      <c r="B53" s="31" t="s">
        <v>88</v>
      </c>
      <c r="C53" s="55">
        <f>IFERROR('Data Sheet'!B62,0)</f>
        <v>11346</v>
      </c>
      <c r="D53" s="55">
        <f>IFERROR('Data Sheet'!C62,0)</f>
        <v>13386</v>
      </c>
      <c r="E53" s="55">
        <f>IFERROR('Data Sheet'!D62,0)</f>
        <v>14179</v>
      </c>
      <c r="F53" s="55">
        <f>IFERROR('Data Sheet'!E62,0)</f>
        <v>12574</v>
      </c>
      <c r="G53" s="55">
        <f>IFERROR('Data Sheet'!F62,0)</f>
        <v>15710</v>
      </c>
      <c r="H53" s="55">
        <f>IFERROR('Data Sheet'!G62,0)</f>
        <v>23789</v>
      </c>
      <c r="I53" s="55">
        <f>IFERROR('Data Sheet'!H62,0)</f>
        <v>25505</v>
      </c>
      <c r="J53" s="55">
        <f>IFERROR('Data Sheet'!I62,0)</f>
        <v>25800</v>
      </c>
      <c r="K53" s="55">
        <f>IFERROR('Data Sheet'!J62,0)</f>
        <v>29225</v>
      </c>
      <c r="L53" s="55">
        <f>IFERROR('Data Sheet'!K62,0)</f>
        <v>27622</v>
      </c>
    </row>
    <row r="54" ht="14.25" customHeight="1">
      <c r="B54" s="31" t="s">
        <v>89</v>
      </c>
      <c r="C54" s="55">
        <f>IFERROR('Data Sheet'!B63,0)</f>
        <v>776</v>
      </c>
      <c r="D54" s="55">
        <f>IFERROR('Data Sheet'!C63,0)</f>
        <v>960</v>
      </c>
      <c r="E54" s="55">
        <f>IFERROR('Data Sheet'!D63,0)</f>
        <v>1365</v>
      </c>
      <c r="F54" s="55">
        <f>IFERROR('Data Sheet'!E63,0)</f>
        <v>1606</v>
      </c>
      <c r="G54" s="55">
        <f>IFERROR('Data Sheet'!F63,0)</f>
        <v>1388</v>
      </c>
      <c r="H54" s="55">
        <f>IFERROR('Data Sheet'!G63,0)</f>
        <v>954</v>
      </c>
      <c r="I54" s="55">
        <f>IFERROR('Data Sheet'!H63,0)</f>
        <v>922</v>
      </c>
      <c r="J54" s="55">
        <f>IFERROR('Data Sheet'!I63,0)</f>
        <v>416</v>
      </c>
      <c r="K54" s="55">
        <f>IFERROR('Data Sheet'!J63,0)</f>
        <v>288</v>
      </c>
      <c r="L54" s="55">
        <f>IFERROR('Data Sheet'!K63,0)</f>
        <v>293</v>
      </c>
    </row>
    <row r="55" ht="14.25" customHeight="1">
      <c r="B55" s="31" t="s">
        <v>90</v>
      </c>
      <c r="C55" s="55">
        <f>IFERROR('Data Sheet'!B64,0)</f>
        <v>2270</v>
      </c>
      <c r="D55" s="55">
        <f>IFERROR('Data Sheet'!C64,0)</f>
        <v>1892</v>
      </c>
      <c r="E55" s="55">
        <f>IFERROR('Data Sheet'!D64,0)</f>
        <v>16423</v>
      </c>
      <c r="F55" s="55">
        <f>IFERROR('Data Sheet'!E64,0)</f>
        <v>12163</v>
      </c>
      <c r="G55" s="55">
        <f>IFERROR('Data Sheet'!F64,0)</f>
        <v>11261</v>
      </c>
      <c r="H55" s="55">
        <f>IFERROR('Data Sheet'!G64,0)</f>
        <v>8792</v>
      </c>
      <c r="I55" s="55">
        <f>IFERROR('Data Sheet'!H64,0)</f>
        <v>14205</v>
      </c>
      <c r="J55" s="55">
        <f>IFERROR('Data Sheet'!I64,0)</f>
        <v>20324</v>
      </c>
      <c r="K55" s="55">
        <f>IFERROR('Data Sheet'!J64,0)</f>
        <v>19478</v>
      </c>
      <c r="L55" s="55">
        <f>IFERROR('Data Sheet'!K64,0)</f>
        <v>24623</v>
      </c>
    </row>
    <row r="56" ht="14.25" customHeight="1">
      <c r="B56" s="31" t="s">
        <v>91</v>
      </c>
      <c r="C56" s="55">
        <f>IFERROR('Data Sheet'!B65-SUM('Data Sheet'!B67:B69),0)</f>
        <v>11817</v>
      </c>
      <c r="D56" s="55">
        <f>IFERROR('Data Sheet'!C65-SUM('Data Sheet'!C67:C69),0)</f>
        <v>14833</v>
      </c>
      <c r="E56" s="55">
        <f>IFERROR('Data Sheet'!D65-SUM('Data Sheet'!D67:D69),0)</f>
        <v>16234</v>
      </c>
      <c r="F56" s="55">
        <f>IFERROR('Data Sheet'!E65-SUM('Data Sheet'!E67:E69),0)</f>
        <v>20046</v>
      </c>
      <c r="G56" s="55">
        <f>IFERROR('Data Sheet'!F65-SUM('Data Sheet'!F67:F69),0)</f>
        <v>21312</v>
      </c>
      <c r="H56" s="55">
        <f>IFERROR('Data Sheet'!G65-SUM('Data Sheet'!G67:G69),0)</f>
        <v>21129</v>
      </c>
      <c r="I56" s="55">
        <f>IFERROR('Data Sheet'!H65-SUM('Data Sheet'!H67:H69),0)</f>
        <v>22871</v>
      </c>
      <c r="J56" s="55">
        <f>IFERROR('Data Sheet'!I65-SUM('Data Sheet'!I67:I69),0)</f>
        <v>30019</v>
      </c>
      <c r="K56" s="55">
        <f>IFERROR('Data Sheet'!J65-SUM('Data Sheet'!J67:J69),0)</f>
        <v>38008</v>
      </c>
      <c r="L56" s="55">
        <f>IFERROR('Data Sheet'!K65-SUM('Data Sheet'!K67:K69),0)</f>
        <v>38503</v>
      </c>
    </row>
    <row r="57" ht="14.25" customHeight="1">
      <c r="B57" s="34" t="s">
        <v>92</v>
      </c>
      <c r="C57" s="60">
        <f t="shared" ref="C57:L57" si="19">SUM(C53:C56)</f>
        <v>26209</v>
      </c>
      <c r="D57" s="60">
        <f t="shared" si="19"/>
        <v>31071</v>
      </c>
      <c r="E57" s="60">
        <f t="shared" si="19"/>
        <v>48201</v>
      </c>
      <c r="F57" s="60">
        <f t="shared" si="19"/>
        <v>46389</v>
      </c>
      <c r="G57" s="60">
        <f t="shared" si="19"/>
        <v>49671</v>
      </c>
      <c r="H57" s="60">
        <f t="shared" si="19"/>
        <v>54664</v>
      </c>
      <c r="I57" s="60">
        <f t="shared" si="19"/>
        <v>63503</v>
      </c>
      <c r="J57" s="60">
        <f t="shared" si="19"/>
        <v>76559</v>
      </c>
      <c r="K57" s="60">
        <f t="shared" si="19"/>
        <v>86999</v>
      </c>
      <c r="L57" s="60">
        <f t="shared" si="19"/>
        <v>91041</v>
      </c>
    </row>
    <row r="58" ht="14.25" customHeight="1">
      <c r="B58" s="34"/>
    </row>
    <row r="59" ht="14.25" customHeight="1">
      <c r="B59" s="31" t="s">
        <v>93</v>
      </c>
      <c r="C59" s="55">
        <f>IFERROR('Data Sheet'!B67,0)</f>
        <v>9713</v>
      </c>
      <c r="D59" s="55">
        <f>IFERROR('Data Sheet'!C67,0)</f>
        <v>11330</v>
      </c>
      <c r="E59" s="55">
        <f>IFERROR('Data Sheet'!D67,0)</f>
        <v>12322</v>
      </c>
      <c r="F59" s="55">
        <f>IFERROR('Data Sheet'!E67,0)</f>
        <v>13142</v>
      </c>
      <c r="G59" s="55">
        <f>IFERROR('Data Sheet'!F67,0)</f>
        <v>14827</v>
      </c>
      <c r="H59" s="55">
        <f>IFERROR('Data Sheet'!G67,0)</f>
        <v>18487</v>
      </c>
      <c r="I59" s="55">
        <f>IFERROR('Data Sheet'!H67,0)</f>
        <v>19294</v>
      </c>
      <c r="J59" s="55">
        <f>IFERROR('Data Sheet'!I67,0)</f>
        <v>22698</v>
      </c>
      <c r="K59" s="55">
        <f>IFERROR('Data Sheet'!J67,0)</f>
        <v>25424</v>
      </c>
      <c r="L59" s="55">
        <f>IFERROR('Data Sheet'!K67,0)</f>
        <v>30193</v>
      </c>
    </row>
    <row r="60" ht="14.25" customHeight="1">
      <c r="B60" s="31" t="s">
        <v>94</v>
      </c>
      <c r="C60" s="55" t="str">
        <f>IFERROR('Data Sheet'!B68,0)</f>
        <v/>
      </c>
      <c r="D60" s="55" t="str">
        <f>IFERROR('Data Sheet'!C68,0)</f>
        <v/>
      </c>
      <c r="E60" s="55" t="str">
        <f>IFERROR('Data Sheet'!D68,0)</f>
        <v/>
      </c>
      <c r="F60" s="55" t="str">
        <f>IFERROR('Data Sheet'!E68,0)</f>
        <v/>
      </c>
      <c r="G60" s="55" t="str">
        <f>IFERROR('Data Sheet'!F68,0)</f>
        <v/>
      </c>
      <c r="H60" s="55" t="str">
        <f>IFERROR('Data Sheet'!G68,0)</f>
        <v/>
      </c>
      <c r="I60" s="55" t="str">
        <f>IFERROR('Data Sheet'!H68,0)</f>
        <v/>
      </c>
      <c r="J60" s="55" t="str">
        <f>IFERROR('Data Sheet'!I68,0)</f>
        <v/>
      </c>
      <c r="K60" s="55" t="str">
        <f>IFERROR('Data Sheet'!J68,0)</f>
        <v/>
      </c>
      <c r="L60" s="55" t="str">
        <f>IFERROR('Data Sheet'!K68,0)</f>
        <v/>
      </c>
    </row>
    <row r="61" ht="14.25" customHeight="1">
      <c r="B61" s="31" t="s">
        <v>95</v>
      </c>
      <c r="C61" s="55">
        <f>IFERROR('Data Sheet'!B69,0)</f>
        <v>30367</v>
      </c>
      <c r="D61" s="55">
        <f>IFERROR('Data Sheet'!C69,0)</f>
        <v>32697</v>
      </c>
      <c r="E61" s="55">
        <f>IFERROR('Data Sheet'!D69,0)</f>
        <v>22625</v>
      </c>
      <c r="F61" s="55">
        <f>IFERROR('Data Sheet'!E69,0)</f>
        <v>19818</v>
      </c>
      <c r="G61" s="55">
        <f>IFERROR('Data Sheet'!F69,0)</f>
        <v>19568</v>
      </c>
      <c r="H61" s="55">
        <f>IFERROR('Data Sheet'!G69,0)</f>
        <v>18649</v>
      </c>
      <c r="I61" s="55">
        <f>IFERROR('Data Sheet'!H69,0)</f>
        <v>24714</v>
      </c>
      <c r="J61" s="55">
        <f>IFERROR('Data Sheet'!I69,0)</f>
        <v>17472</v>
      </c>
      <c r="K61" s="55">
        <f>IFERROR('Data Sheet'!J69,0)</f>
        <v>12173</v>
      </c>
      <c r="L61" s="55">
        <f>IFERROR('Data Sheet'!K69,0)</f>
        <v>14786</v>
      </c>
    </row>
    <row r="62" ht="14.25" customHeight="1">
      <c r="B62" s="34" t="s">
        <v>96</v>
      </c>
      <c r="C62" s="60">
        <f t="shared" ref="C62:L62" si="20">IFERROR(SUM(C59:C61),0)</f>
        <v>40080</v>
      </c>
      <c r="D62" s="60">
        <f t="shared" si="20"/>
        <v>44027</v>
      </c>
      <c r="E62" s="60">
        <f t="shared" si="20"/>
        <v>34947</v>
      </c>
      <c r="F62" s="60">
        <f t="shared" si="20"/>
        <v>32960</v>
      </c>
      <c r="G62" s="60">
        <f t="shared" si="20"/>
        <v>34395</v>
      </c>
      <c r="H62" s="60">
        <f t="shared" si="20"/>
        <v>37136</v>
      </c>
      <c r="I62" s="60">
        <f t="shared" si="20"/>
        <v>44008</v>
      </c>
      <c r="J62" s="60">
        <f t="shared" si="20"/>
        <v>40170</v>
      </c>
      <c r="K62" s="60">
        <f t="shared" si="20"/>
        <v>37597</v>
      </c>
      <c r="L62" s="60">
        <f t="shared" si="20"/>
        <v>44979</v>
      </c>
    </row>
    <row r="63" ht="14.25" customHeight="1"/>
    <row r="64" ht="14.25" customHeight="1">
      <c r="B64" s="34" t="s">
        <v>97</v>
      </c>
      <c r="C64" s="60">
        <f t="shared" ref="C64:L64" si="21">IFERROR(C62+C57,0)</f>
        <v>66289</v>
      </c>
      <c r="D64" s="60">
        <f t="shared" si="21"/>
        <v>75098</v>
      </c>
      <c r="E64" s="60">
        <f t="shared" si="21"/>
        <v>83148</v>
      </c>
      <c r="F64" s="60">
        <f t="shared" si="21"/>
        <v>79349</v>
      </c>
      <c r="G64" s="60">
        <f t="shared" si="21"/>
        <v>84066</v>
      </c>
      <c r="H64" s="60">
        <f t="shared" si="21"/>
        <v>91800</v>
      </c>
      <c r="I64" s="60">
        <f t="shared" si="21"/>
        <v>107511</v>
      </c>
      <c r="J64" s="60">
        <f t="shared" si="21"/>
        <v>116729</v>
      </c>
      <c r="K64" s="60">
        <f t="shared" si="21"/>
        <v>124596</v>
      </c>
      <c r="L64" s="60">
        <f t="shared" si="21"/>
        <v>136020</v>
      </c>
    </row>
    <row r="65" ht="14.25" customHeight="1"/>
    <row r="66" ht="14.25" customHeight="1">
      <c r="B66" s="61" t="s">
        <v>98</v>
      </c>
      <c r="C66" s="61" t="b">
        <f t="shared" ref="C66:L66" si="22">C64=C51</f>
        <v>1</v>
      </c>
      <c r="D66" s="61" t="b">
        <f t="shared" si="22"/>
        <v>1</v>
      </c>
      <c r="E66" s="61" t="b">
        <f t="shared" si="22"/>
        <v>1</v>
      </c>
      <c r="F66" s="61" t="b">
        <f t="shared" si="22"/>
        <v>1</v>
      </c>
      <c r="G66" s="61" t="b">
        <f t="shared" si="22"/>
        <v>1</v>
      </c>
      <c r="H66" s="61" t="b">
        <f t="shared" si="22"/>
        <v>1</v>
      </c>
      <c r="I66" s="61" t="b">
        <f t="shared" si="22"/>
        <v>1</v>
      </c>
      <c r="J66" s="61" t="b">
        <f t="shared" si="22"/>
        <v>1</v>
      </c>
      <c r="K66" s="61" t="b">
        <f t="shared" si="22"/>
        <v>1</v>
      </c>
      <c r="L66" s="61" t="b">
        <f t="shared" si="22"/>
        <v>1</v>
      </c>
      <c r="M66" s="61"/>
    </row>
    <row r="67" ht="14.25" customHeight="1"/>
    <row r="68" ht="14.25" customHeight="1">
      <c r="A68" s="31" t="s">
        <v>53</v>
      </c>
      <c r="B68" s="53" t="s">
        <v>99</v>
      </c>
      <c r="C68" s="54"/>
      <c r="D68" s="54"/>
      <c r="E68" s="54"/>
      <c r="F68" s="54"/>
      <c r="G68" s="54"/>
      <c r="H68" s="54"/>
      <c r="I68" s="54"/>
      <c r="J68" s="54"/>
      <c r="K68" s="54"/>
      <c r="L68" s="54"/>
      <c r="M68" s="54"/>
    </row>
    <row r="69" ht="14.25" customHeight="1">
      <c r="B69" s="34" t="s">
        <v>100</v>
      </c>
    </row>
    <row r="70" ht="14.25" customHeight="1">
      <c r="B70" s="34" t="s">
        <v>101</v>
      </c>
      <c r="C70" s="60">
        <f>'Cash Flow Data'!C4</f>
        <v>15946</v>
      </c>
      <c r="D70" s="60">
        <f>'Cash Flow Data'!D4</f>
        <v>17839</v>
      </c>
      <c r="E70" s="60">
        <f>'Cash Flow Data'!E4</f>
        <v>19340</v>
      </c>
      <c r="F70" s="60">
        <f>'Cash Flow Data'!F4</f>
        <v>19963</v>
      </c>
      <c r="G70" s="60">
        <f>'Cash Flow Data'!G4</f>
        <v>22126</v>
      </c>
      <c r="H70" s="60">
        <f>'Cash Flow Data'!H4</f>
        <v>23920</v>
      </c>
      <c r="I70" s="60">
        <f>'Cash Flow Data'!I4</f>
        <v>28845</v>
      </c>
      <c r="J70" s="60">
        <f>'Cash Flow Data'!J4</f>
        <v>32921</v>
      </c>
      <c r="K70" s="60">
        <f>'Cash Flow Data'!K4</f>
        <v>37605</v>
      </c>
      <c r="L70" s="60">
        <f>'Cash Flow Data'!L4</f>
        <v>39523</v>
      </c>
    </row>
    <row r="71" ht="14.25" customHeight="1">
      <c r="B71" s="31" t="s">
        <v>93</v>
      </c>
      <c r="C71" s="55">
        <f>'Cash Flow Data'!C5</f>
        <v>-1475</v>
      </c>
      <c r="D71" s="55">
        <f>'Cash Flow Data'!D5</f>
        <v>-1654</v>
      </c>
      <c r="E71" s="55">
        <f>'Cash Flow Data'!E5</f>
        <v>-1743</v>
      </c>
      <c r="F71" s="55">
        <f>'Cash Flow Data'!F5</f>
        <v>-1523</v>
      </c>
      <c r="G71" s="55">
        <f>'Cash Flow Data'!G5</f>
        <v>-2881</v>
      </c>
      <c r="H71" s="55">
        <f>'Cash Flow Data'!H5</f>
        <v>-3861</v>
      </c>
      <c r="I71" s="55">
        <f>'Cash Flow Data'!I5</f>
        <v>-1835</v>
      </c>
      <c r="J71" s="55">
        <f>'Cash Flow Data'!J5</f>
        <v>-7937</v>
      </c>
      <c r="K71" s="55">
        <f>'Cash Flow Data'!K5</f>
        <v>-7076</v>
      </c>
      <c r="L71" s="55">
        <f>'Cash Flow Data'!L5</f>
        <v>-2667</v>
      </c>
    </row>
    <row r="72" ht="14.25" customHeight="1">
      <c r="B72" s="31" t="s">
        <v>102</v>
      </c>
      <c r="C72" s="55">
        <f>'Cash Flow Data'!C6</f>
        <v>0</v>
      </c>
      <c r="D72" s="55">
        <f>'Cash Flow Data'!D6</f>
        <v>242</v>
      </c>
      <c r="E72" s="55">
        <f>'Cash Flow Data'!E6</f>
        <v>-19</v>
      </c>
      <c r="F72" s="55">
        <f>'Cash Flow Data'!F6</f>
        <v>328</v>
      </c>
      <c r="G72" s="55">
        <f>'Cash Flow Data'!G6</f>
        <v>916</v>
      </c>
      <c r="H72" s="55">
        <f>'Cash Flow Data'!H6</f>
        <v>-373</v>
      </c>
      <c r="I72" s="55">
        <f>'Cash Flow Data'!I6</f>
        <v>-245</v>
      </c>
      <c r="J72" s="55">
        <f>'Cash Flow Data'!J6</f>
        <v>1489</v>
      </c>
      <c r="K72" s="55">
        <f>'Cash Flow Data'!K6</f>
        <v>-279</v>
      </c>
      <c r="L72" s="55">
        <f>'Cash Flow Data'!L6</f>
        <v>91</v>
      </c>
    </row>
    <row r="73" ht="14.25" customHeight="1">
      <c r="B73" s="31" t="s">
        <v>103</v>
      </c>
      <c r="C73" s="55">
        <f>'Cash Flow Data'!C7</f>
        <v>-221</v>
      </c>
      <c r="D73" s="55">
        <f>'Cash Flow Data'!D7</f>
        <v>-1134</v>
      </c>
      <c r="E73" s="55">
        <f>'Cash Flow Data'!E7</f>
        <v>0</v>
      </c>
      <c r="F73" s="55">
        <f>'Cash Flow Data'!F7</f>
        <v>0</v>
      </c>
      <c r="G73" s="55">
        <f>'Cash Flow Data'!G7</f>
        <v>0</v>
      </c>
      <c r="H73" s="55">
        <f>'Cash Flow Data'!H7</f>
        <v>0</v>
      </c>
      <c r="I73" s="55">
        <f>'Cash Flow Data'!I7</f>
        <v>0</v>
      </c>
      <c r="J73" s="55">
        <f>'Cash Flow Data'!J7</f>
        <v>-1914</v>
      </c>
      <c r="K73" s="55">
        <f>'Cash Flow Data'!K7</f>
        <v>-3108</v>
      </c>
      <c r="L73" s="55">
        <f>'Cash Flow Data'!L7</f>
        <v>-1172</v>
      </c>
    </row>
    <row r="74" ht="14.25" customHeight="1">
      <c r="B74" s="62" t="s">
        <v>104</v>
      </c>
      <c r="C74" s="63">
        <f>'Cash Flow Data'!C8</f>
        <v>854</v>
      </c>
      <c r="D74" s="63">
        <f>'Cash Flow Data'!D8</f>
        <v>600</v>
      </c>
      <c r="E74" s="63">
        <f>'Cash Flow Data'!E8</f>
        <v>-394</v>
      </c>
      <c r="F74" s="63">
        <f>'Cash Flow Data'!F8</f>
        <v>1279</v>
      </c>
      <c r="G74" s="63">
        <f>'Cash Flow Data'!G8</f>
        <v>1512</v>
      </c>
      <c r="H74" s="63">
        <f>'Cash Flow Data'!H8</f>
        <v>1867</v>
      </c>
      <c r="I74" s="63">
        <f>'Cash Flow Data'!I8</f>
        <v>2848</v>
      </c>
      <c r="J74" s="63">
        <f>'Cash Flow Data'!J8</f>
        <v>6938</v>
      </c>
      <c r="K74" s="63">
        <f>'Cash Flow Data'!K8</f>
        <v>4119</v>
      </c>
      <c r="L74" s="63">
        <f>'Cash Flow Data'!L8</f>
        <v>-1334</v>
      </c>
    </row>
    <row r="75" ht="14.25" customHeight="1">
      <c r="B75" s="34" t="s">
        <v>105</v>
      </c>
      <c r="C75" s="60">
        <f>'Cash Flow Data'!C9</f>
        <v>-842</v>
      </c>
      <c r="D75" s="60">
        <f>'Cash Flow Data'!D9</f>
        <v>-1946</v>
      </c>
      <c r="E75" s="60">
        <f>'Cash Flow Data'!E9</f>
        <v>-2156</v>
      </c>
      <c r="F75" s="60">
        <f>'Cash Flow Data'!F9</f>
        <v>84</v>
      </c>
      <c r="G75" s="60">
        <f>'Cash Flow Data'!G9</f>
        <v>-453</v>
      </c>
      <c r="H75" s="60">
        <f>'Cash Flow Data'!H9</f>
        <v>-2367</v>
      </c>
      <c r="I75" s="60">
        <f>'Cash Flow Data'!I9</f>
        <v>768</v>
      </c>
      <c r="J75" s="60">
        <f>'Cash Flow Data'!J9</f>
        <v>-1424</v>
      </c>
      <c r="K75" s="60">
        <f>'Cash Flow Data'!K9</f>
        <v>-6344</v>
      </c>
      <c r="L75" s="60">
        <f>'Cash Flow Data'!L9</f>
        <v>-5082</v>
      </c>
    </row>
    <row r="76" ht="14.25" customHeight="1">
      <c r="B76" s="31" t="s">
        <v>106</v>
      </c>
      <c r="C76" s="55">
        <f>'Cash Flow Data'!C10</f>
        <v>-6751</v>
      </c>
      <c r="D76" s="55">
        <f>'Cash Flow Data'!D10</f>
        <v>-5865</v>
      </c>
      <c r="E76" s="55">
        <f>'Cash Flow Data'!E10</f>
        <v>-5653</v>
      </c>
      <c r="F76" s="55">
        <f>'Cash Flow Data'!F10</f>
        <v>-6829</v>
      </c>
      <c r="G76" s="55">
        <f>'Cash Flow Data'!G10</f>
        <v>-6832</v>
      </c>
      <c r="H76" s="55">
        <f>'Cash Flow Data'!H10</f>
        <v>-4550</v>
      </c>
      <c r="I76" s="55">
        <f>'Cash Flow Data'!I10</f>
        <v>-6389</v>
      </c>
      <c r="J76" s="55">
        <f>'Cash Flow Data'!J10</f>
        <v>-7612</v>
      </c>
      <c r="K76" s="55">
        <f>'Cash Flow Data'!K10</f>
        <v>-8794</v>
      </c>
      <c r="L76" s="55">
        <f>'Cash Flow Data'!L10</f>
        <v>-9231</v>
      </c>
    </row>
    <row r="77" ht="14.25" customHeight="1">
      <c r="B77" s="34" t="s">
        <v>107</v>
      </c>
      <c r="C77" s="60">
        <f t="shared" ref="C77:L77" si="23">C76+C75+C70</f>
        <v>8353</v>
      </c>
      <c r="D77" s="60">
        <f t="shared" si="23"/>
        <v>10028</v>
      </c>
      <c r="E77" s="60">
        <f t="shared" si="23"/>
        <v>11531</v>
      </c>
      <c r="F77" s="60">
        <f t="shared" si="23"/>
        <v>13218</v>
      </c>
      <c r="G77" s="60">
        <f t="shared" si="23"/>
        <v>14841</v>
      </c>
      <c r="H77" s="60">
        <f t="shared" si="23"/>
        <v>17003</v>
      </c>
      <c r="I77" s="60">
        <f t="shared" si="23"/>
        <v>23224</v>
      </c>
      <c r="J77" s="60">
        <f t="shared" si="23"/>
        <v>23885</v>
      </c>
      <c r="K77" s="60">
        <f t="shared" si="23"/>
        <v>22467</v>
      </c>
      <c r="L77" s="60">
        <f t="shared" si="23"/>
        <v>25210</v>
      </c>
    </row>
    <row r="78" ht="14.25" customHeight="1"/>
    <row r="79" ht="14.25" customHeight="1">
      <c r="B79" s="34" t="s">
        <v>108</v>
      </c>
    </row>
    <row r="80" ht="14.25" customHeight="1">
      <c r="B80" s="31" t="s">
        <v>109</v>
      </c>
      <c r="C80" s="55">
        <f>IFERROR('Cash Flow Data'!C12,0)</f>
        <v>-2247</v>
      </c>
      <c r="D80" s="55">
        <f>IFERROR('Cash Flow Data'!D12,0)</f>
        <v>-2723</v>
      </c>
      <c r="E80" s="55">
        <f>IFERROR('Cash Flow Data'!E12,0)</f>
        <v>-2760</v>
      </c>
      <c r="F80" s="55">
        <f>IFERROR('Cash Flow Data'!F12,0)</f>
        <v>-1998</v>
      </c>
      <c r="G80" s="55">
        <f>IFERROR('Cash Flow Data'!G12,0)</f>
        <v>-2445</v>
      </c>
      <c r="H80" s="55">
        <f>IFERROR('Cash Flow Data'!H12,0)</f>
        <v>-3307</v>
      </c>
      <c r="I80" s="55">
        <f>IFERROR('Cash Flow Data'!I12,0)</f>
        <v>-2107</v>
      </c>
      <c r="J80" s="55">
        <f>IFERROR('Cash Flow Data'!J12,0)</f>
        <v>-2161</v>
      </c>
      <c r="K80" s="55">
        <f>IFERROR('Cash Flow Data'!K12,0)</f>
        <v>-2579</v>
      </c>
      <c r="L80" s="55">
        <f>IFERROR('Cash Flow Data'!L12,0)</f>
        <v>-2201</v>
      </c>
    </row>
    <row r="81" ht="14.25" customHeight="1">
      <c r="B81" s="31" t="s">
        <v>110</v>
      </c>
      <c r="C81" s="55">
        <f>IFERROR('Cash Flow Data'!C13,0)</f>
        <v>0</v>
      </c>
      <c r="D81" s="55">
        <f>IFERROR('Cash Flow Data'!D13,0)</f>
        <v>0</v>
      </c>
      <c r="E81" s="55">
        <f>IFERROR('Cash Flow Data'!E13,0)</f>
        <v>0</v>
      </c>
      <c r="F81" s="55">
        <f>IFERROR('Cash Flow Data'!F13,0)</f>
        <v>0</v>
      </c>
      <c r="G81" s="55">
        <f>IFERROR('Cash Flow Data'!G13,0)</f>
        <v>0</v>
      </c>
      <c r="H81" s="55">
        <f>IFERROR('Cash Flow Data'!H13,0)</f>
        <v>0</v>
      </c>
      <c r="I81" s="55">
        <f>IFERROR('Cash Flow Data'!I13,0)</f>
        <v>0</v>
      </c>
      <c r="J81" s="55">
        <f>IFERROR('Cash Flow Data'!J13,0)</f>
        <v>0</v>
      </c>
      <c r="K81" s="55">
        <f>IFERROR('Cash Flow Data'!K13,0)</f>
        <v>0</v>
      </c>
      <c r="L81" s="55">
        <f>IFERROR('Cash Flow Data'!L13,0)</f>
        <v>0</v>
      </c>
    </row>
    <row r="82" ht="14.25" customHeight="1">
      <c r="B82" s="31" t="s">
        <v>111</v>
      </c>
      <c r="C82" s="55">
        <f>IFERROR('Cash Flow Data'!C14,0)</f>
        <v>-23923</v>
      </c>
      <c r="D82" s="55">
        <f>IFERROR('Cash Flow Data'!D14,0)</f>
        <v>-24577</v>
      </c>
      <c r="E82" s="55">
        <f>IFERROR('Cash Flow Data'!E14,0)</f>
        <v>-66410</v>
      </c>
      <c r="F82" s="55">
        <f>IFERROR('Cash Flow Data'!F14,0)</f>
        <v>-69159</v>
      </c>
      <c r="G82" s="55">
        <f>IFERROR('Cash Flow Data'!G14,0)</f>
        <v>-79410</v>
      </c>
      <c r="H82" s="55">
        <f>IFERROR('Cash Flow Data'!H14,0)</f>
        <v>-37482</v>
      </c>
      <c r="I82" s="55">
        <f>IFERROR('Cash Flow Data'!I14,0)</f>
        <v>-46738</v>
      </c>
      <c r="J82" s="55">
        <f>IFERROR('Cash Flow Data'!J14,0)</f>
        <v>-59951</v>
      </c>
      <c r="K82" s="55">
        <f>IFERROR('Cash Flow Data'!K14,0)</f>
        <v>-75800</v>
      </c>
      <c r="L82" s="55">
        <f>IFERROR('Cash Flow Data'!L14,0)</f>
        <v>-78092</v>
      </c>
    </row>
    <row r="83" ht="14.25" customHeight="1">
      <c r="B83" s="31" t="s">
        <v>112</v>
      </c>
      <c r="C83" s="55">
        <f>IFERROR('Cash Flow Data'!C15,0)</f>
        <v>25253</v>
      </c>
      <c r="D83" s="55">
        <f>IFERROR('Cash Flow Data'!D15,0)</f>
        <v>24980</v>
      </c>
      <c r="E83" s="55">
        <f>IFERROR('Cash Flow Data'!E15,0)</f>
        <v>52048</v>
      </c>
      <c r="F83" s="55">
        <f>IFERROR('Cash Flow Data'!F15,0)</f>
        <v>74003</v>
      </c>
      <c r="G83" s="55">
        <f>IFERROR('Cash Flow Data'!G15,0)</f>
        <v>78098</v>
      </c>
      <c r="H83" s="55">
        <f>IFERROR('Cash Flow Data'!H15,0)</f>
        <v>38861</v>
      </c>
      <c r="I83" s="55">
        <f>IFERROR('Cash Flow Data'!I15,0)</f>
        <v>40381</v>
      </c>
      <c r="J83" s="55">
        <f>IFERROR('Cash Flow Data'!J15,0)</f>
        <v>57356</v>
      </c>
      <c r="K83" s="55">
        <f>IFERROR('Cash Flow Data'!K15,0)</f>
        <v>76722</v>
      </c>
      <c r="L83" s="55">
        <f>IFERROR('Cash Flow Data'!L15,0)</f>
        <v>72930</v>
      </c>
    </row>
    <row r="84" ht="14.25" customHeight="1">
      <c r="B84" s="31" t="s">
        <v>113</v>
      </c>
      <c r="C84" s="55">
        <f>IFERROR('Cash Flow Data'!C16,0)</f>
        <v>2551</v>
      </c>
      <c r="D84" s="55">
        <f>IFERROR('Cash Flow Data'!D16,0)</f>
        <v>2383</v>
      </c>
      <c r="E84" s="55">
        <f>IFERROR('Cash Flow Data'!E16,0)</f>
        <v>0</v>
      </c>
      <c r="F84" s="55">
        <f>IFERROR('Cash Flow Data'!F16,0)</f>
        <v>0</v>
      </c>
      <c r="G84" s="55">
        <f>IFERROR('Cash Flow Data'!G16,0)</f>
        <v>0</v>
      </c>
      <c r="H84" s="55">
        <f>IFERROR('Cash Flow Data'!H16,0)</f>
        <v>0</v>
      </c>
      <c r="I84" s="55">
        <f>IFERROR('Cash Flow Data'!I16,0)</f>
        <v>0</v>
      </c>
      <c r="J84" s="55">
        <f>IFERROR('Cash Flow Data'!J16,0)</f>
        <v>0</v>
      </c>
      <c r="K84" s="55">
        <f>IFERROR('Cash Flow Data'!K16,0)</f>
        <v>0</v>
      </c>
      <c r="L84" s="55">
        <f>IFERROR('Cash Flow Data'!L16,0)</f>
        <v>0</v>
      </c>
    </row>
    <row r="85" ht="14.25" customHeight="1">
      <c r="B85" s="31" t="s">
        <v>114</v>
      </c>
      <c r="C85" s="55">
        <f>IFERROR('Cash Flow Data'!C17,0)</f>
        <v>0</v>
      </c>
      <c r="D85" s="55">
        <f>IFERROR('Cash Flow Data'!D17,0)</f>
        <v>0</v>
      </c>
      <c r="E85" s="55">
        <f>IFERROR('Cash Flow Data'!E17,0)</f>
        <v>2753</v>
      </c>
      <c r="F85" s="55">
        <f>IFERROR('Cash Flow Data'!F17,0)</f>
        <v>1768</v>
      </c>
      <c r="G85" s="55">
        <f>IFERROR('Cash Flow Data'!G17,0)</f>
        <v>1557</v>
      </c>
      <c r="H85" s="55">
        <f>IFERROR('Cash Flow Data'!H17,0)</f>
        <v>1929</v>
      </c>
      <c r="I85" s="55">
        <f>IFERROR('Cash Flow Data'!I17,0)</f>
        <v>1418</v>
      </c>
      <c r="J85" s="55">
        <f>IFERROR('Cash Flow Data'!J17,0)</f>
        <v>1898</v>
      </c>
      <c r="K85" s="55">
        <f>IFERROR('Cash Flow Data'!K17,0)</f>
        <v>1525</v>
      </c>
      <c r="L85" s="55">
        <f>IFERROR('Cash Flow Data'!L17,0)</f>
        <v>1768</v>
      </c>
    </row>
    <row r="86" ht="14.25" customHeight="1">
      <c r="B86" s="31" t="s">
        <v>115</v>
      </c>
      <c r="C86" s="55">
        <f>IFERROR('Cash Flow Data'!C18,0)</f>
        <v>-1376</v>
      </c>
      <c r="D86" s="55">
        <f>IFERROR('Cash Flow Data'!D18,0)</f>
        <v>-747</v>
      </c>
      <c r="E86" s="55">
        <f>IFERROR('Cash Flow Data'!E18,0)</f>
        <v>0</v>
      </c>
      <c r="F86" s="55">
        <f>IFERROR('Cash Flow Data'!F18,0)</f>
        <v>0</v>
      </c>
      <c r="G86" s="55">
        <f>IFERROR('Cash Flow Data'!G18,0)</f>
        <v>0</v>
      </c>
      <c r="H86" s="55">
        <f>IFERROR('Cash Flow Data'!H18,0)</f>
        <v>0</v>
      </c>
      <c r="I86" s="55">
        <f>IFERROR('Cash Flow Data'!I18,0)</f>
        <v>0</v>
      </c>
      <c r="J86" s="55">
        <f>IFERROR('Cash Flow Data'!J18,0)</f>
        <v>0</v>
      </c>
      <c r="K86" s="55">
        <f>IFERROR('Cash Flow Data'!K18,0)</f>
        <v>0</v>
      </c>
      <c r="L86" s="55">
        <f>IFERROR('Cash Flow Data'!L18,0)</f>
        <v>0</v>
      </c>
    </row>
    <row r="87" ht="14.25" customHeight="1">
      <c r="B87" s="31" t="s">
        <v>116</v>
      </c>
      <c r="C87" s="55">
        <f>IFERROR('Cash Flow Data'!C19,0)</f>
        <v>0</v>
      </c>
      <c r="D87" s="55">
        <f>IFERROR('Cash Flow Data'!D19,0)</f>
        <v>-142</v>
      </c>
      <c r="E87" s="55">
        <f>IFERROR('Cash Flow Data'!E19,0)</f>
        <v>-164</v>
      </c>
      <c r="F87" s="55">
        <f>IFERROR('Cash Flow Data'!F19,0)</f>
        <v>-130</v>
      </c>
      <c r="G87" s="55">
        <f>IFERROR('Cash Flow Data'!G19,0)</f>
        <v>-24</v>
      </c>
      <c r="H87" s="55">
        <f>IFERROR('Cash Flow Data'!H19,0)</f>
        <v>-108</v>
      </c>
      <c r="I87" s="55">
        <f>IFERROR('Cash Flow Data'!I19,0)</f>
        <v>-207</v>
      </c>
      <c r="J87" s="55">
        <f>IFERROR('Cash Flow Data'!J19,0)</f>
        <v>0</v>
      </c>
      <c r="K87" s="55">
        <f>IFERROR('Cash Flow Data'!K19,0)</f>
        <v>0</v>
      </c>
      <c r="L87" s="55">
        <f>IFERROR('Cash Flow Data'!L19,0)</f>
        <v>0</v>
      </c>
    </row>
    <row r="88" ht="14.25" customHeight="1">
      <c r="B88" s="31" t="s">
        <v>117</v>
      </c>
      <c r="C88" s="55">
        <f>IFERROR('Cash Flow Data'!C20,0)</f>
        <v>741</v>
      </c>
      <c r="D88" s="55">
        <f>IFERROR('Cash Flow Data'!D20,0)</f>
        <v>-59</v>
      </c>
      <c r="E88" s="55">
        <f>IFERROR('Cash Flow Data'!E20,0)</f>
        <v>-131</v>
      </c>
      <c r="F88" s="55">
        <f>IFERROR('Cash Flow Data'!F20,0)</f>
        <v>49</v>
      </c>
      <c r="G88" s="55">
        <f>IFERROR('Cash Flow Data'!G20,0)</f>
        <v>1592</v>
      </c>
      <c r="H88" s="55">
        <f>IFERROR('Cash Flow Data'!H20,0)</f>
        <v>-224</v>
      </c>
      <c r="I88" s="55">
        <f>IFERROR('Cash Flow Data'!I20,0)</f>
        <v>-120</v>
      </c>
      <c r="J88" s="55">
        <f>IFERROR('Cash Flow Data'!J20,0)</f>
        <v>-3627</v>
      </c>
      <c r="K88" s="55">
        <f>IFERROR('Cash Flow Data'!K20,0)</f>
        <v>-939</v>
      </c>
      <c r="L88" s="55">
        <f>IFERROR('Cash Flow Data'!L20,0)</f>
        <v>502</v>
      </c>
    </row>
    <row r="89" ht="14.25" customHeight="1">
      <c r="A89" s="34"/>
      <c r="B89" s="34" t="s">
        <v>118</v>
      </c>
      <c r="C89" s="60">
        <f t="shared" ref="C89:L89" si="24">SUM(C80:C88)</f>
        <v>999</v>
      </c>
      <c r="D89" s="60">
        <f t="shared" si="24"/>
        <v>-885</v>
      </c>
      <c r="E89" s="60">
        <f t="shared" si="24"/>
        <v>-14664</v>
      </c>
      <c r="F89" s="60">
        <f t="shared" si="24"/>
        <v>4533</v>
      </c>
      <c r="G89" s="60">
        <f t="shared" si="24"/>
        <v>-632</v>
      </c>
      <c r="H89" s="60">
        <f t="shared" si="24"/>
        <v>-331</v>
      </c>
      <c r="I89" s="60">
        <f t="shared" si="24"/>
        <v>-7373</v>
      </c>
      <c r="J89" s="60">
        <f t="shared" si="24"/>
        <v>-6485</v>
      </c>
      <c r="K89" s="60">
        <f t="shared" si="24"/>
        <v>-1071</v>
      </c>
      <c r="L89" s="60">
        <f t="shared" si="24"/>
        <v>-5093</v>
      </c>
      <c r="M89" s="34"/>
      <c r="N89" s="34"/>
      <c r="O89" s="34"/>
      <c r="P89" s="34"/>
      <c r="Q89" s="34"/>
      <c r="R89" s="34"/>
      <c r="S89" s="34"/>
      <c r="T89" s="34"/>
      <c r="U89" s="34"/>
      <c r="V89" s="34"/>
      <c r="W89" s="34"/>
      <c r="X89" s="34"/>
      <c r="Y89" s="34"/>
      <c r="Z89" s="34"/>
    </row>
    <row r="90" ht="14.25" customHeight="1"/>
    <row r="91" ht="14.25" customHeight="1">
      <c r="B91" s="34" t="s">
        <v>119</v>
      </c>
    </row>
    <row r="92" ht="14.25" customHeight="1">
      <c r="B92" s="31" t="s">
        <v>120</v>
      </c>
      <c r="C92" s="55">
        <f>IFERROR('Cash Flow Data'!C22,0)</f>
        <v>0</v>
      </c>
      <c r="D92" s="55">
        <f>IFERROR('Cash Flow Data'!D22,0)</f>
        <v>0</v>
      </c>
      <c r="E92" s="55">
        <f>IFERROR('Cash Flow Data'!E22,0)</f>
        <v>0</v>
      </c>
      <c r="F92" s="55">
        <f>IFERROR('Cash Flow Data'!F22,0)</f>
        <v>5</v>
      </c>
      <c r="G92" s="55">
        <f>IFERROR('Cash Flow Data'!G22,0)</f>
        <v>6</v>
      </c>
      <c r="H92" s="55">
        <f>IFERROR('Cash Flow Data'!H22,0)</f>
        <v>6</v>
      </c>
      <c r="I92" s="55">
        <f>IFERROR('Cash Flow Data'!I22,0)</f>
        <v>15</v>
      </c>
      <c r="J92" s="55">
        <f>IFERROR('Cash Flow Data'!J22,0)</f>
        <v>21</v>
      </c>
      <c r="K92" s="55">
        <f>IFERROR('Cash Flow Data'!K22,0)</f>
        <v>35</v>
      </c>
      <c r="L92" s="55">
        <f>IFERROR('Cash Flow Data'!L22,0)</f>
        <v>5</v>
      </c>
    </row>
    <row r="93" ht="14.25" customHeight="1">
      <c r="B93" s="31" t="s">
        <v>121</v>
      </c>
      <c r="C93" s="55">
        <f>IFERROR('Cash Flow Data'!C23,0)</f>
        <v>-4935</v>
      </c>
      <c r="D93" s="55">
        <f>IFERROR('Cash Flow Data'!D23,0)</f>
        <v>-6813</v>
      </c>
      <c r="E93" s="55">
        <f>IFERROR('Cash Flow Data'!E23,0)</f>
        <v>-6939</v>
      </c>
      <c r="F93" s="55">
        <f>IFERROR('Cash Flow Data'!F23,0)</f>
        <v>-7464</v>
      </c>
      <c r="G93" s="55">
        <f>IFERROR('Cash Flow Data'!G23,0)</f>
        <v>-13705</v>
      </c>
      <c r="H93" s="55">
        <f>IFERROR('Cash Flow Data'!H23,0)</f>
        <v>-9548</v>
      </c>
      <c r="I93" s="55">
        <f>IFERROR('Cash Flow Data'!I23,0)</f>
        <v>-9137</v>
      </c>
      <c r="J93" s="55">
        <f>IFERROR('Cash Flow Data'!J23,0)</f>
        <v>-12731</v>
      </c>
      <c r="K93" s="55">
        <f>IFERROR('Cash Flow Data'!K23,0)</f>
        <v>-13653</v>
      </c>
      <c r="L93" s="55">
        <f>IFERROR('Cash Flow Data'!L23,0)</f>
        <v>-14731</v>
      </c>
    </row>
    <row r="94" ht="14.25" customHeight="1">
      <c r="B94" s="31" t="s">
        <v>122</v>
      </c>
      <c r="C94" s="55">
        <f>IFERROR('Cash Flow Data'!C24,0)</f>
        <v>0</v>
      </c>
      <c r="D94" s="55">
        <f>IFERROR('Cash Flow Data'!D24,0)</f>
        <v>0</v>
      </c>
      <c r="E94" s="55">
        <f>IFERROR('Cash Flow Data'!E24,0)</f>
        <v>0</v>
      </c>
      <c r="F94" s="55">
        <f>IFERROR('Cash Flow Data'!F24,0)</f>
        <v>0</v>
      </c>
      <c r="G94" s="55">
        <f>IFERROR('Cash Flow Data'!G24,0)</f>
        <v>0</v>
      </c>
      <c r="H94" s="55">
        <f>IFERROR('Cash Flow Data'!H24,0)</f>
        <v>-571</v>
      </c>
      <c r="I94" s="55">
        <f>IFERROR('Cash Flow Data'!I24,0)</f>
        <v>-698</v>
      </c>
      <c r="J94" s="55">
        <f>IFERROR('Cash Flow Data'!J24,0)</f>
        <v>-915</v>
      </c>
      <c r="K94" s="55">
        <f>IFERROR('Cash Flow Data'!K24,0)</f>
        <v>-1231</v>
      </c>
      <c r="L94" s="55">
        <f>IFERROR('Cash Flow Data'!L24,0)</f>
        <v>-2024</v>
      </c>
    </row>
    <row r="95" ht="14.25" customHeight="1">
      <c r="B95" s="31" t="s">
        <v>123</v>
      </c>
      <c r="C95" s="55">
        <f>IFERROR('Cash Flow Data'!C25,0)</f>
        <v>0</v>
      </c>
      <c r="D95" s="55">
        <f>IFERROR('Cash Flow Data'!D25,0)</f>
        <v>0</v>
      </c>
      <c r="E95" s="55">
        <f>IFERROR('Cash Flow Data'!E25,0)</f>
        <v>0</v>
      </c>
      <c r="F95" s="55">
        <f>IFERROR('Cash Flow Data'!F25,0)</f>
        <v>-13046</v>
      </c>
      <c r="G95" s="55">
        <f>IFERROR('Cash Flow Data'!G25,0)</f>
        <v>-813</v>
      </c>
      <c r="H95" s="55">
        <f>IFERROR('Cash Flow Data'!H25,0)</f>
        <v>-7478</v>
      </c>
      <c r="I95" s="55">
        <f>IFERROR('Cash Flow Data'!I25,0)</f>
        <v>34</v>
      </c>
      <c r="J95" s="55">
        <f>IFERROR('Cash Flow Data'!J25,0)</f>
        <v>-11017</v>
      </c>
      <c r="K95" s="55">
        <f>IFERROR('Cash Flow Data'!K25,0)</f>
        <v>-11846</v>
      </c>
      <c r="L95" s="55">
        <f>IFERROR('Cash Flow Data'!L25,0)</f>
        <v>-754</v>
      </c>
    </row>
    <row r="96" ht="14.25" customHeight="1">
      <c r="B96" s="34" t="s">
        <v>124</v>
      </c>
      <c r="C96" s="60">
        <f t="shared" ref="C96:L96" si="25">SUM(C92:C95)</f>
        <v>-4935</v>
      </c>
      <c r="D96" s="60">
        <f t="shared" si="25"/>
        <v>-6813</v>
      </c>
      <c r="E96" s="60">
        <f t="shared" si="25"/>
        <v>-6939</v>
      </c>
      <c r="F96" s="60">
        <f t="shared" si="25"/>
        <v>-20505</v>
      </c>
      <c r="G96" s="60">
        <f t="shared" si="25"/>
        <v>-14512</v>
      </c>
      <c r="H96" s="60">
        <f t="shared" si="25"/>
        <v>-17591</v>
      </c>
      <c r="I96" s="60">
        <f t="shared" si="25"/>
        <v>-9786</v>
      </c>
      <c r="J96" s="60">
        <f t="shared" si="25"/>
        <v>-24642</v>
      </c>
      <c r="K96" s="60">
        <f t="shared" si="25"/>
        <v>-26695</v>
      </c>
      <c r="L96" s="60">
        <f t="shared" si="25"/>
        <v>-17504</v>
      </c>
    </row>
    <row r="97" ht="14.25" customHeight="1"/>
    <row r="98" ht="14.25" customHeight="1">
      <c r="B98" s="34" t="s">
        <v>125</v>
      </c>
      <c r="C98" s="60">
        <f t="shared" ref="C98:L98" si="26">IFERROR(C77+C89+C96,0)</f>
        <v>4417</v>
      </c>
      <c r="D98" s="60">
        <f t="shared" si="26"/>
        <v>2330</v>
      </c>
      <c r="E98" s="60">
        <f t="shared" si="26"/>
        <v>-10072</v>
      </c>
      <c r="F98" s="60">
        <f t="shared" si="26"/>
        <v>-2754</v>
      </c>
      <c r="G98" s="60">
        <f t="shared" si="26"/>
        <v>-303</v>
      </c>
      <c r="H98" s="60">
        <f t="shared" si="26"/>
        <v>-919</v>
      </c>
      <c r="I98" s="60">
        <f t="shared" si="26"/>
        <v>6065</v>
      </c>
      <c r="J98" s="60">
        <f t="shared" si="26"/>
        <v>-7242</v>
      </c>
      <c r="K98" s="60">
        <f t="shared" si="26"/>
        <v>-5299</v>
      </c>
      <c r="L98" s="60">
        <f t="shared" si="26"/>
        <v>2613</v>
      </c>
    </row>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M2"/>
  </mergeCells>
  <printOptions/>
  <pageMargins bottom="0.0" footer="0.0" header="0.0" left="0.2362204724409449" right="0.2362204724409449" top="0.3937007874015748"/>
  <pageSetup fitToWidth="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86"/>
    <col customWidth="1" min="2" max="2" width="28.71"/>
    <col customWidth="1" min="3" max="3" width="10.0"/>
    <col customWidth="1" min="4" max="4" width="7.86"/>
    <col customWidth="1" min="5" max="5" width="9.0"/>
    <col customWidth="1" min="6" max="6" width="7.86"/>
    <col customWidth="1" min="7" max="7" width="9.0"/>
    <col customWidth="1" min="8" max="8" width="8.29"/>
    <col customWidth="1" min="9" max="9" width="9.0"/>
    <col customWidth="1" min="10" max="10" width="8.29"/>
    <col customWidth="1" min="11" max="11" width="9.0"/>
    <col customWidth="1" min="12" max="12" width="10.0"/>
    <col customWidth="1" min="13" max="13" width="21.0"/>
    <col customWidth="1" min="14" max="14" width="7.29"/>
    <col customWidth="1" min="15" max="15" width="9.0"/>
    <col customWidth="1" min="16" max="26" width="8.71"/>
  </cols>
  <sheetData>
    <row r="1" ht="12.75" customHeight="1"/>
    <row r="2" ht="18.75" customHeight="1">
      <c r="B2" s="64" t="str">
        <f>"Ratio Analysis - "&amp;'Data Sheet'!B1</f>
        <v>Ratio Analysis - INFOSYS LTD</v>
      </c>
      <c r="C2" s="2"/>
      <c r="D2" s="2"/>
      <c r="E2" s="2"/>
      <c r="F2" s="2"/>
      <c r="G2" s="2"/>
      <c r="H2" s="2"/>
      <c r="I2" s="2"/>
      <c r="J2" s="2"/>
      <c r="K2" s="2"/>
      <c r="L2" s="2"/>
      <c r="M2" s="2"/>
      <c r="N2" s="2"/>
      <c r="O2" s="3"/>
    </row>
    <row r="3" ht="14.25" customHeight="1">
      <c r="B3" s="65" t="s">
        <v>51</v>
      </c>
      <c r="C3" s="48">
        <f>'Data Sheet'!B16</f>
        <v>42094</v>
      </c>
      <c r="D3" s="48">
        <f>'Data Sheet'!C16</f>
        <v>42460</v>
      </c>
      <c r="E3" s="48">
        <f>'Data Sheet'!D16</f>
        <v>42825</v>
      </c>
      <c r="F3" s="48">
        <f>'Data Sheet'!E16</f>
        <v>43190</v>
      </c>
      <c r="G3" s="48">
        <f>'Data Sheet'!F16</f>
        <v>43555</v>
      </c>
      <c r="H3" s="48">
        <f>'Data Sheet'!G16</f>
        <v>43921</v>
      </c>
      <c r="I3" s="48">
        <f>'Data Sheet'!H16</f>
        <v>44286</v>
      </c>
      <c r="J3" s="48">
        <f>'Data Sheet'!I16</f>
        <v>44651</v>
      </c>
      <c r="K3" s="48">
        <f>'Data Sheet'!J16</f>
        <v>45016</v>
      </c>
      <c r="L3" s="48">
        <f>'Data Sheet'!K16</f>
        <v>45382</v>
      </c>
      <c r="M3" s="66" t="s">
        <v>126</v>
      </c>
      <c r="N3" s="67" t="s">
        <v>127</v>
      </c>
      <c r="O3" s="67" t="s">
        <v>128</v>
      </c>
    </row>
    <row r="4" ht="14.25" customHeight="1">
      <c r="B4" s="68"/>
      <c r="C4" s="68"/>
      <c r="D4" s="68"/>
      <c r="E4" s="68"/>
      <c r="F4" s="68"/>
      <c r="G4" s="68"/>
      <c r="H4" s="68"/>
      <c r="I4" s="68"/>
      <c r="J4" s="68"/>
      <c r="K4" s="68"/>
      <c r="L4" s="68"/>
      <c r="M4" s="68"/>
      <c r="N4" s="68"/>
      <c r="O4" s="68"/>
    </row>
    <row r="5" ht="15.0" customHeight="1">
      <c r="B5" s="69" t="s">
        <v>56</v>
      </c>
      <c r="C5" s="69"/>
      <c r="D5" s="70">
        <f>IFERROR(HistoricalFS!D7,0)</f>
        <v>0.1710834787</v>
      </c>
      <c r="E5" s="70">
        <f>IFERROR(HistoricalFS!E7,0)</f>
        <v>0.09677935972</v>
      </c>
      <c r="F5" s="70">
        <f>IFERROR(HistoricalFS!F7,0)</f>
        <v>0.02975877577</v>
      </c>
      <c r="G5" s="70">
        <f>IFERROR(HistoricalFS!G7,0)</f>
        <v>0.1723292022</v>
      </c>
      <c r="H5" s="70">
        <f>IFERROR(HistoricalFS!H7,0)</f>
        <v>0.09816752344</v>
      </c>
      <c r="I5" s="70">
        <f>IFERROR(HistoricalFS!I7,0)</f>
        <v>0.1066295117</v>
      </c>
      <c r="J5" s="70">
        <f>IFERROR(HistoricalFS!J7,0)</f>
        <v>0.2106955172</v>
      </c>
      <c r="K5" s="70">
        <f>IFERROR(HistoricalFS!K7,0)</f>
        <v>0.2065586439</v>
      </c>
      <c r="L5" s="70">
        <f>IFERROR(HistoricalFS!L7,0)</f>
        <v>0.04703373374</v>
      </c>
      <c r="M5" s="69"/>
      <c r="N5" s="70">
        <f t="shared" ref="N5:N9" si="1">IFERROR(AVERAGE(D5:L5),0)</f>
        <v>0.1265595274</v>
      </c>
      <c r="O5" s="70">
        <f t="shared" ref="O5:O9" si="2">IFERROR(MEDIAN(C5:L5),0)</f>
        <v>0.1066295117</v>
      </c>
    </row>
    <row r="6" ht="15.0" customHeight="1">
      <c r="B6" s="69" t="s">
        <v>129</v>
      </c>
      <c r="C6" s="69"/>
      <c r="D6" s="70">
        <f>IFERROR(HistoricalFS!D18/HistoricalFS!C18-1,0)</f>
        <v>0.147550897</v>
      </c>
      <c r="E6" s="70">
        <f>IFERROR(HistoricalFS!E18/HistoricalFS!D18-1,0)</f>
        <v>0.08929094209</v>
      </c>
      <c r="F6" s="70">
        <f>IFERROR(HistoricalFS!F18/HistoricalFS!E18-1,0)</f>
        <v>0.01171791013</v>
      </c>
      <c r="G6" s="70">
        <f>IFERROR(HistoricalFS!G18/HistoricalFS!F18-1,0)</f>
        <v>0.07161831899</v>
      </c>
      <c r="H6" s="70">
        <f>IFERROR(HistoricalFS!H18/HistoricalFS!G18-1,0)</f>
        <v>0.1039662866</v>
      </c>
      <c r="I6" s="70">
        <f>IFERROR(HistoricalFS!I18/HistoricalFS!H18-1,0)</f>
        <v>0.2524812503</v>
      </c>
      <c r="J6" s="70">
        <f>IFERROR(HistoricalFS!J18/HistoricalFS!I18-1,0)</f>
        <v>0.1291548639</v>
      </c>
      <c r="K6" s="70">
        <f>IFERROR(HistoricalFS!K18/HistoricalFS!J18-1,0)</f>
        <v>0.1155568258</v>
      </c>
      <c r="L6" s="70">
        <f>IFERROR(HistoricalFS!L18/HistoricalFS!K18-1,0)</f>
        <v>0.03686307999</v>
      </c>
      <c r="M6" s="69"/>
      <c r="N6" s="70">
        <f t="shared" si="1"/>
        <v>0.1064667083</v>
      </c>
      <c r="O6" s="70">
        <f t="shared" si="2"/>
        <v>0.1039662866</v>
      </c>
    </row>
    <row r="7" ht="15.0" customHeight="1">
      <c r="B7" s="69" t="s">
        <v>130</v>
      </c>
      <c r="C7" s="69"/>
      <c r="D7" s="70">
        <f>IFERROR(HistoricalFS!D27/HistoricalFS!C27-1,0)</f>
        <v>0.1274722102</v>
      </c>
      <c r="E7" s="70">
        <f>IFERROR(HistoricalFS!E27/HistoricalFS!D27-1,0)</f>
        <v>0.08201024328</v>
      </c>
      <c r="F7" s="70">
        <f>IFERROR(HistoricalFS!F27/HistoricalFS!E27-1,0)</f>
        <v>0.003431749601</v>
      </c>
      <c r="G7" s="70">
        <f>IFERROR(HistoricalFS!G27/HistoricalFS!F27-1,0)</f>
        <v>0.07075888909</v>
      </c>
      <c r="H7" s="70">
        <f>IFERROR(HistoricalFS!H27/HistoricalFS!G27-1,0)</f>
        <v>0.05754722176</v>
      </c>
      <c r="I7" s="70">
        <f>IFERROR(HistoricalFS!I27/HistoricalFS!H27-1,0)</f>
        <v>0.2719745886</v>
      </c>
      <c r="J7" s="70">
        <f>IFERROR(HistoricalFS!J27/HistoricalFS!I27-1,0)</f>
        <v>0.1386989806</v>
      </c>
      <c r="K7" s="70">
        <f>IFERROR(HistoricalFS!K27/HistoricalFS!J27-1,0)</f>
        <v>0.1008808197</v>
      </c>
      <c r="L7" s="70">
        <f>IFERROR(HistoricalFS!L27/HistoricalFS!K27-1,0)</f>
        <v>0.0214232063</v>
      </c>
      <c r="M7" s="69"/>
      <c r="N7" s="70">
        <f t="shared" si="1"/>
        <v>0.09713310102</v>
      </c>
      <c r="O7" s="70">
        <f t="shared" si="2"/>
        <v>0.08201024328</v>
      </c>
    </row>
    <row r="8" ht="15.0" customHeight="1">
      <c r="B8" s="69" t="s">
        <v>131</v>
      </c>
      <c r="C8" s="69"/>
      <c r="D8" s="70">
        <f>IFERROR(HistoricalFS!D33/HistoricalFS!C33-1,0)</f>
        <v>0.1594543218</v>
      </c>
      <c r="E8" s="70">
        <f>IFERROR(HistoricalFS!E33/HistoricalFS!D33-1,0)</f>
        <v>0.09007618864</v>
      </c>
      <c r="F8" s="70">
        <f>IFERROR(HistoricalFS!F33/HistoricalFS!E33-1,0)</f>
        <v>0.1251880032</v>
      </c>
      <c r="G8" s="70">
        <f>IFERROR(HistoricalFS!G33/HistoricalFS!F33-1,0)</f>
        <v>-0.01493945589</v>
      </c>
      <c r="H8" s="70">
        <f>IFERROR(HistoricalFS!H33/HistoricalFS!G33-1,0)</f>
        <v>0.1044061303</v>
      </c>
      <c r="I8" s="70">
        <f>IFERROR(HistoricalFS!I33/HistoricalFS!H33-1,0)</f>
        <v>0.2447239086</v>
      </c>
      <c r="J8" s="70">
        <f>IFERROR(HistoricalFS!J33/HistoricalFS!I33-1,0)</f>
        <v>0.1526535826</v>
      </c>
      <c r="K8" s="70">
        <f>IFERROR(HistoricalFS!K33/HistoricalFS!J33-1,0)</f>
        <v>0.07838396051</v>
      </c>
      <c r="L8" s="70">
        <f>IFERROR(HistoricalFS!L33/HistoricalFS!K33-1,0)</f>
        <v>0.006072779932</v>
      </c>
      <c r="M8" s="69"/>
      <c r="N8" s="70">
        <f t="shared" si="1"/>
        <v>0.1051132689</v>
      </c>
      <c r="O8" s="70">
        <f t="shared" si="2"/>
        <v>0.1044061303</v>
      </c>
    </row>
    <row r="9" ht="15.0" customHeight="1">
      <c r="B9" s="68" t="s">
        <v>132</v>
      </c>
      <c r="C9" s="68"/>
      <c r="D9" s="71">
        <f>IFERROR(HistoricalFS!D41/HistoricalFS!C41-1,0)</f>
        <v>-0.1848916932</v>
      </c>
      <c r="E9" s="71">
        <f>IFERROR(HistoricalFS!E41/HistoricalFS!D41-1,0)</f>
        <v>0.0618556701</v>
      </c>
      <c r="F9" s="71">
        <f>IFERROR(HistoricalFS!F41/HistoricalFS!E41-1,0)</f>
        <v>0.6896389685</v>
      </c>
      <c r="G9" s="71">
        <f>IFERROR(HistoricalFS!G41/HistoricalFS!F41-1,0)</f>
        <v>-0.02583857973</v>
      </c>
      <c r="H9" s="71">
        <f>IFERROR(HistoricalFS!H41/HistoricalFS!G41-1,0)</f>
        <v>-0.1739064635</v>
      </c>
      <c r="I9" s="71">
        <f>IFERROR(HistoricalFS!I41/HistoricalFS!H41-1,0)</f>
        <v>0.5436951234</v>
      </c>
      <c r="J9" s="71">
        <f>IFERROR(HistoricalFS!J41/HistoricalFS!I41-1,0)</f>
        <v>0.148651584</v>
      </c>
      <c r="K9" s="71">
        <f>IFERROR(HistoricalFS!K41/HistoricalFS!J41-1,0)</f>
        <v>0.09676152939</v>
      </c>
      <c r="L9" s="71">
        <f>IFERROR(HistoricalFS!L41/HistoricalFS!K41-1,0)</f>
        <v>0.3534986129</v>
      </c>
      <c r="M9" s="69"/>
      <c r="N9" s="70">
        <f t="shared" si="1"/>
        <v>0.1677183058</v>
      </c>
      <c r="O9" s="70">
        <f t="shared" si="2"/>
        <v>0.09676152939</v>
      </c>
    </row>
    <row r="10" ht="6.0" customHeight="1">
      <c r="B10" s="68"/>
      <c r="C10" s="68"/>
      <c r="D10" s="68"/>
      <c r="E10" s="68"/>
      <c r="F10" s="68"/>
      <c r="G10" s="68"/>
      <c r="H10" s="68"/>
      <c r="I10" s="68"/>
      <c r="J10" s="68"/>
      <c r="K10" s="68"/>
      <c r="L10" s="68"/>
      <c r="M10" s="72"/>
      <c r="N10" s="73"/>
      <c r="O10" s="74"/>
    </row>
    <row r="11" ht="15.0" customHeight="1">
      <c r="B11" s="69" t="s">
        <v>133</v>
      </c>
      <c r="C11" s="70">
        <f>IFERROR(HistoricalFS!C13,0)</f>
        <v>0.3621598305</v>
      </c>
      <c r="D11" s="70">
        <f>IFERROR(HistoricalFS!D13,0)</f>
        <v>0.3515158309</v>
      </c>
      <c r="E11" s="70">
        <f>IFERROR(HistoricalFS!E13,0)</f>
        <v>0.3486215758</v>
      </c>
      <c r="F11" s="70">
        <f>IFERROR(HistoricalFS!F13,0)</f>
        <v>0.3421201894</v>
      </c>
      <c r="G11" s="70">
        <f>IFERROR(HistoricalFS!G13,0)</f>
        <v>0.3293498639</v>
      </c>
      <c r="H11" s="70">
        <f>IFERROR(HistoricalFS!H13,0)</f>
        <v>0.3147999251</v>
      </c>
      <c r="I11" s="70">
        <f>IFERROR(HistoricalFS!I13,0)</f>
        <v>0.3183175412</v>
      </c>
      <c r="J11" s="70">
        <f>IFERROR(HistoricalFS!J13,0)</f>
        <v>0.3027104348</v>
      </c>
      <c r="K11" s="70">
        <f>IFERROR(HistoricalFS!K13,0)</f>
        <v>0.2853979437</v>
      </c>
      <c r="L11" s="70">
        <f>IFERROR(HistoricalFS!L13,0)</f>
        <v>0.283985163</v>
      </c>
      <c r="M11" s="69"/>
      <c r="N11" s="70">
        <f t="shared" ref="N11:N15" si="3">IFERROR(AVERAGE(D11:L11),0)</f>
        <v>0.3196464964</v>
      </c>
      <c r="O11" s="70">
        <f t="shared" ref="O11:O15" si="4">IFERROR(MEDIAN(C11:L11),0)</f>
        <v>0.3238337026</v>
      </c>
    </row>
    <row r="12" ht="15.0" customHeight="1">
      <c r="B12" s="69" t="s">
        <v>134</v>
      </c>
      <c r="C12" s="70">
        <f>IFERROR(HistoricalFS!C19,0)</f>
        <v>0.2791312665</v>
      </c>
      <c r="D12" s="70">
        <f>IFERROR(HistoricalFS!D19,0)</f>
        <v>0.273522205</v>
      </c>
      <c r="E12" s="70">
        <f>IFERROR(HistoricalFS!E19,0)</f>
        <v>0.2716546931</v>
      </c>
      <c r="F12" s="70">
        <f>IFERROR(HistoricalFS!F19,0)</f>
        <v>0.2668954369</v>
      </c>
      <c r="G12" s="70">
        <f>IFERROR(HistoricalFS!G19,0)</f>
        <v>0.243967342</v>
      </c>
      <c r="H12" s="70">
        <f>IFERROR(HistoricalFS!H19,0)</f>
        <v>0.245255587</v>
      </c>
      <c r="I12" s="70">
        <f>IFERROR(HistoricalFS!I19,0)</f>
        <v>0.2775798232</v>
      </c>
      <c r="J12" s="70">
        <f>IFERROR(HistoricalFS!J19,0)</f>
        <v>0.258884751</v>
      </c>
      <c r="K12" s="70">
        <f>IFERROR(HistoricalFS!K19,0)</f>
        <v>0.239358984</v>
      </c>
      <c r="L12" s="70">
        <f>IFERROR(HistoricalFS!L19,0)</f>
        <v>0.2370339038</v>
      </c>
      <c r="M12" s="69"/>
      <c r="N12" s="70">
        <f t="shared" si="3"/>
        <v>0.2571280807</v>
      </c>
      <c r="O12" s="70">
        <f t="shared" si="4"/>
        <v>0.262890094</v>
      </c>
    </row>
    <row r="13" ht="15.0" customHeight="1">
      <c r="B13" s="69" t="s">
        <v>135</v>
      </c>
      <c r="C13" s="70">
        <f>IFERROR((HistoricalFS!C18-HistoricalFS!C24)/HistoricalFS!C6,0)</f>
        <v>0.2600573904</v>
      </c>
      <c r="D13" s="70">
        <f>IFERROR((HistoricalFS!D18-HistoricalFS!D24)/HistoricalFS!D6,0)</f>
        <v>0.2501561474</v>
      </c>
      <c r="E13" s="70">
        <f>IFERROR((HistoricalFS!E18-HistoricalFS!E24)/HistoricalFS!E6,0)</f>
        <v>0.2467875708</v>
      </c>
      <c r="F13" s="70">
        <f>IFERROR((HistoricalFS!F18-HistoricalFS!F24)/HistoricalFS!F6,0)</f>
        <v>0.2404781487</v>
      </c>
      <c r="G13" s="70">
        <f>IFERROR((HistoricalFS!G18-HistoricalFS!G24)/HistoricalFS!G6,0)</f>
        <v>0.2196431811</v>
      </c>
      <c r="H13" s="70">
        <f>IFERROR((HistoricalFS!H18-HistoricalFS!H24)/HistoricalFS!H6,0)</f>
        <v>0.2133911952</v>
      </c>
      <c r="I13" s="70">
        <f>IFERROR((HistoricalFS!I18-HistoricalFS!I24)/HistoricalFS!I6,0)</f>
        <v>0.2450633012</v>
      </c>
      <c r="J13" s="70">
        <f>IFERROR((HistoricalFS!J18-HistoricalFS!J24)/HistoricalFS!J6,0)</f>
        <v>0.2303088597</v>
      </c>
      <c r="K13" s="70">
        <f>IFERROR((HistoricalFS!K18-HistoricalFS!K24)/HistoricalFS!K6,0)</f>
        <v>0.2105718588</v>
      </c>
      <c r="L13" s="70">
        <f>IFERROR((HistoricalFS!L18-HistoricalFS!L24)/HistoricalFS!L6,0)</f>
        <v>0.2065920479</v>
      </c>
      <c r="M13" s="69"/>
      <c r="N13" s="70">
        <f t="shared" si="3"/>
        <v>0.2292213679</v>
      </c>
      <c r="O13" s="70">
        <f t="shared" si="4"/>
        <v>0.2353935042</v>
      </c>
    </row>
    <row r="14" ht="15.0" customHeight="1">
      <c r="B14" s="69" t="s">
        <v>136</v>
      </c>
      <c r="C14" s="70">
        <f>IFERROR(HistoricalFS!C28,0)</f>
        <v>0.2598323299</v>
      </c>
      <c r="D14" s="70">
        <f>IFERROR(HistoricalFS!D28,0)</f>
        <v>0.2501561474</v>
      </c>
      <c r="E14" s="70">
        <f>IFERROR(HistoricalFS!E28,0)</f>
        <v>0.2467875708</v>
      </c>
      <c r="F14" s="70">
        <f>IFERROR(HistoricalFS!F28,0)</f>
        <v>0.2404781487</v>
      </c>
      <c r="G14" s="70">
        <f>IFERROR(HistoricalFS!G28,0)</f>
        <v>0.2196431811</v>
      </c>
      <c r="H14" s="70">
        <f>IFERROR(HistoricalFS!H28,0)</f>
        <v>0.2115187629</v>
      </c>
      <c r="I14" s="70">
        <f>IFERROR(HistoricalFS!I28,0)</f>
        <v>0.243122462</v>
      </c>
      <c r="J14" s="70">
        <f>IFERROR(HistoricalFS!J28,0)</f>
        <v>0.2286646772</v>
      </c>
      <c r="K14" s="70">
        <f>IFERROR(HistoricalFS!K28,0)</f>
        <v>0.2086368189</v>
      </c>
      <c r="L14" s="70">
        <f>IFERROR(HistoricalFS!L28,0)</f>
        <v>0.2035335459</v>
      </c>
      <c r="M14" s="69"/>
      <c r="N14" s="70">
        <f t="shared" si="3"/>
        <v>0.2280601461</v>
      </c>
      <c r="O14" s="70">
        <f t="shared" si="4"/>
        <v>0.2345714129</v>
      </c>
    </row>
    <row r="15" ht="15.0" customHeight="1">
      <c r="B15" s="68" t="s">
        <v>137</v>
      </c>
      <c r="C15" s="71">
        <f>IFERROR(HistoricalFS!C34,0)</f>
        <v>0.1677263265</v>
      </c>
      <c r="D15" s="71">
        <f>IFERROR(HistoricalFS!D34,0)</f>
        <v>0.1660607614</v>
      </c>
      <c r="E15" s="71">
        <f>IFERROR(HistoricalFS!E34,0)</f>
        <v>0.1650458501</v>
      </c>
      <c r="F15" s="71">
        <f>IFERROR(HistoricalFS!F34,0)</f>
        <v>0.1803408865</v>
      </c>
      <c r="G15" s="71">
        <f>IFERROR(HistoricalFS!G34,0)</f>
        <v>0.1515331116</v>
      </c>
      <c r="H15" s="71">
        <f>IFERROR(HistoricalFS!H34,0)</f>
        <v>0.1523939598</v>
      </c>
      <c r="I15" s="71">
        <f>IFERROR(HistoricalFS!I34,0)</f>
        <v>0.1714109404</v>
      </c>
      <c r="J15" s="71">
        <f>IFERROR(HistoricalFS!J34,0)</f>
        <v>0.1631933312</v>
      </c>
      <c r="K15" s="71">
        <f>IFERROR(HistoricalFS!K34,0)</f>
        <v>0.1458570387</v>
      </c>
      <c r="L15" s="71">
        <f>IFERROR(HistoricalFS!L34,0)</f>
        <v>0.1401509729</v>
      </c>
      <c r="M15" s="69"/>
      <c r="N15" s="70">
        <f t="shared" si="3"/>
        <v>0.1595540947</v>
      </c>
      <c r="O15" s="70">
        <f t="shared" si="4"/>
        <v>0.1641195907</v>
      </c>
    </row>
    <row r="16" ht="6.0" customHeight="1">
      <c r="B16" s="68"/>
      <c r="C16" s="68"/>
      <c r="D16" s="68"/>
      <c r="E16" s="68"/>
      <c r="F16" s="68"/>
      <c r="G16" s="68"/>
      <c r="H16" s="68"/>
      <c r="I16" s="68"/>
      <c r="J16" s="68"/>
      <c r="K16" s="68"/>
      <c r="L16" s="68"/>
      <c r="M16" s="74" t="str">
        <f t="array" ref="M16">SPARKLINE('Ratio Analysis'!C16:L16, {"charttype","line";"color","#376092";"empty","ignore";"nan","convert"})</f>
        <v>#N/A</v>
      </c>
      <c r="N16" s="73"/>
      <c r="O16" s="74"/>
    </row>
    <row r="17" ht="15.0" customHeight="1">
      <c r="B17" s="69" t="s">
        <v>138</v>
      </c>
      <c r="C17" s="70">
        <f>IFERROR(HistoricalFS!C16,0)</f>
        <v>0.08302856393</v>
      </c>
      <c r="D17" s="70">
        <f>IFERROR(HistoricalFS!D16,0)</f>
        <v>0.07799362598</v>
      </c>
      <c r="E17" s="70">
        <f>IFERROR(HistoricalFS!E16,0)</f>
        <v>0.07696688278</v>
      </c>
      <c r="F17" s="70">
        <f>IFERROR(HistoricalFS!F16,0)</f>
        <v>0.07522475256</v>
      </c>
      <c r="G17" s="70">
        <f>IFERROR(HistoricalFS!G16,0)</f>
        <v>0.08538252192</v>
      </c>
      <c r="H17" s="70">
        <f>IFERROR(HistoricalFS!H16,0)</f>
        <v>0.0695443381</v>
      </c>
      <c r="I17" s="70">
        <f>IFERROR(HistoricalFS!I16,0)</f>
        <v>0.04073771797</v>
      </c>
      <c r="J17" s="70">
        <f>IFERROR(HistoricalFS!J16,0)</f>
        <v>0.04382568377</v>
      </c>
      <c r="K17" s="70">
        <f>IFERROR(HistoricalFS!K16,0)</f>
        <v>0.04603895971</v>
      </c>
      <c r="L17" s="70">
        <f>IFERROR(HistoricalFS!L16,0)</f>
        <v>0.04695125919</v>
      </c>
      <c r="M17" s="69"/>
      <c r="N17" s="70">
        <f t="shared" ref="N17:N19" si="5">IFERROR(AVERAGE(D17:L17),0)</f>
        <v>0.06251841578</v>
      </c>
      <c r="O17" s="70">
        <f t="shared" ref="O17:O19" si="6">IFERROR(MEDIAN(C17:L17),0)</f>
        <v>0.07238454533</v>
      </c>
    </row>
    <row r="18" ht="15.0" customHeight="1">
      <c r="B18" s="69" t="s">
        <v>69</v>
      </c>
      <c r="C18" s="70">
        <f>IFERROR(HistoricalFS!C25,0)</f>
        <v>0.0190738761</v>
      </c>
      <c r="D18" s="70">
        <f>IFERROR(HistoricalFS!D25,0)</f>
        <v>0.02336605756</v>
      </c>
      <c r="E18" s="70">
        <f>IFERROR(HistoricalFS!E25,0)</f>
        <v>0.02486712225</v>
      </c>
      <c r="F18" s="70">
        <f>IFERROR(HistoricalFS!F25,0)</f>
        <v>0.02641728822</v>
      </c>
      <c r="G18" s="70">
        <f>IFERROR(HistoricalFS!G25,0)</f>
        <v>0.02432416087</v>
      </c>
      <c r="H18" s="70">
        <f>IFERROR(HistoricalFS!H25,0)</f>
        <v>0.03186439185</v>
      </c>
      <c r="I18" s="70">
        <f>IFERROR(HistoricalFS!I25,0)</f>
        <v>0.03251652202</v>
      </c>
      <c r="J18" s="70">
        <f>IFERROR(HistoricalFS!J25,0)</f>
        <v>0.02857589135</v>
      </c>
      <c r="K18" s="70">
        <f>IFERROR(HistoricalFS!K25,0)</f>
        <v>0.02878712517</v>
      </c>
      <c r="L18" s="70">
        <f>IFERROR(HistoricalFS!L25,0)</f>
        <v>0.03044185593</v>
      </c>
      <c r="M18" s="69"/>
      <c r="N18" s="70">
        <f t="shared" si="5"/>
        <v>0.0279067128</v>
      </c>
      <c r="O18" s="70">
        <f t="shared" si="6"/>
        <v>0.02749658979</v>
      </c>
    </row>
    <row r="19" ht="15.0" customHeight="1">
      <c r="B19" s="68" t="s">
        <v>139</v>
      </c>
      <c r="C19" s="71">
        <f t="shared" ref="C19:L19" si="7">C13</f>
        <v>0.2600573904</v>
      </c>
      <c r="D19" s="71">
        <f t="shared" si="7"/>
        <v>0.2501561474</v>
      </c>
      <c r="E19" s="71">
        <f t="shared" si="7"/>
        <v>0.2467875708</v>
      </c>
      <c r="F19" s="71">
        <f t="shared" si="7"/>
        <v>0.2404781487</v>
      </c>
      <c r="G19" s="71">
        <f t="shared" si="7"/>
        <v>0.2196431811</v>
      </c>
      <c r="H19" s="71">
        <f t="shared" si="7"/>
        <v>0.2133911952</v>
      </c>
      <c r="I19" s="71">
        <f t="shared" si="7"/>
        <v>0.2450633012</v>
      </c>
      <c r="J19" s="71">
        <f t="shared" si="7"/>
        <v>0.2303088597</v>
      </c>
      <c r="K19" s="71">
        <f t="shared" si="7"/>
        <v>0.2105718588</v>
      </c>
      <c r="L19" s="71">
        <f t="shared" si="7"/>
        <v>0.2065920479</v>
      </c>
      <c r="M19" s="69"/>
      <c r="N19" s="70">
        <f t="shared" si="5"/>
        <v>0.2292213679</v>
      </c>
      <c r="O19" s="70">
        <f t="shared" si="6"/>
        <v>0.2353935042</v>
      </c>
    </row>
    <row r="20" ht="6.0" customHeight="1">
      <c r="B20" s="68"/>
      <c r="C20" s="68"/>
      <c r="D20" s="68"/>
      <c r="E20" s="68"/>
      <c r="F20" s="68"/>
      <c r="G20" s="68"/>
      <c r="H20" s="68"/>
      <c r="I20" s="68"/>
      <c r="J20" s="68"/>
      <c r="K20" s="68"/>
      <c r="L20" s="68"/>
      <c r="M20" s="74" t="str">
        <f t="array" ref="M20">SPARKLINE('Ratio Analysis'!C20:L20, {"charttype","line";"color","#376092";"empty","ignore";"nan","convert"})</f>
        <v>#N/A</v>
      </c>
      <c r="N20" s="73"/>
      <c r="O20" s="74"/>
    </row>
    <row r="21" ht="15.0" customHeight="1">
      <c r="B21" s="69" t="s">
        <v>140</v>
      </c>
      <c r="C21" s="70">
        <f>IFERROR((HistoricalFS!C18-HistoricalFS!C24)/(SUM(HistoricalFS!C47:C49)),0)</f>
        <v>0.2732970672</v>
      </c>
      <c r="D21" s="70">
        <f>IFERROR((HistoricalFS!D18-HistoricalFS!D24)/(SUM(HistoricalFS!D47:D49)),0)</f>
        <v>0.2529800466</v>
      </c>
      <c r="E21" s="70">
        <f>IFERROR((HistoricalFS!E18-HistoricalFS!E24)/(SUM(HistoricalFS!E47:E49)),0)</f>
        <v>0.2450059436</v>
      </c>
      <c r="F21" s="70">
        <f>IFERROR((HistoricalFS!F18-HistoricalFS!F24)/(SUM(HistoricalFS!F47:F49)),0)</f>
        <v>0.2612171341</v>
      </c>
      <c r="G21" s="70">
        <f>IFERROR((HistoricalFS!G18-HistoricalFS!G24)/(SUM(HistoricalFS!G47:G49)),0)</f>
        <v>0.2795929051</v>
      </c>
      <c r="H21" s="70">
        <f>IFERROR((HistoricalFS!H18-HistoricalFS!H24)/(SUM(HistoricalFS!H47:H49)),0)</f>
        <v>0.2764436454</v>
      </c>
      <c r="I21" s="70">
        <f>IFERROR((HistoricalFS!I18-HistoricalFS!I24)/(SUM(HistoricalFS!I47:I49)),0)</f>
        <v>0.301459425</v>
      </c>
      <c r="J21" s="70">
        <f>IFERROR((HistoricalFS!J18-HistoricalFS!J24)/(SUM(HistoricalFS!J47:J49)),0)</f>
        <v>0.3466173414</v>
      </c>
      <c r="K21" s="70">
        <f>IFERROR((HistoricalFS!K18-HistoricalFS!K24)/(SUM(HistoricalFS!K47:K49)),0)</f>
        <v>0.3692088978</v>
      </c>
      <c r="L21" s="70">
        <f>IFERROR((HistoricalFS!L18-HistoricalFS!L24)/(SUM(HistoricalFS!L47:L49)),0)</f>
        <v>0.3290697072</v>
      </c>
      <c r="M21" s="69"/>
      <c r="N21" s="70">
        <f t="shared" ref="N21:N25" si="8">IFERROR(AVERAGE(D21:L21),0)</f>
        <v>0.2957327829</v>
      </c>
      <c r="O21" s="70">
        <f t="shared" ref="O21:O25" si="9">IFERROR(MEDIAN(C21:L21),0)</f>
        <v>0.2780182752</v>
      </c>
    </row>
    <row r="22" ht="15.0" customHeight="1">
      <c r="B22" s="69" t="s">
        <v>141</v>
      </c>
      <c r="C22" s="70">
        <f>IFERROR(HistoricalFS!C44,0)</f>
        <v>0.2388683887</v>
      </c>
      <c r="D22" s="70">
        <f>IFERROR(HistoricalFS!D44,0)</f>
        <v>0.4649050053</v>
      </c>
      <c r="E22" s="70">
        <f>IFERROR(HistoricalFS!E44,0)</f>
        <v>0.4787578519</v>
      </c>
      <c r="F22" s="70">
        <f>IFERROR(HistoricalFS!F44,0)</f>
        <v>0.2557320333</v>
      </c>
      <c r="G22" s="70">
        <f>IFERROR(HistoricalFS!G44,0)</f>
        <v>0.2638489783</v>
      </c>
      <c r="H22" s="70">
        <f>IFERROR(HistoricalFS!H44,0)</f>
        <v>0.463211911</v>
      </c>
      <c r="I22" s="70">
        <f>IFERROR(HistoricalFS!I44,0)</f>
        <v>0.3340146324</v>
      </c>
      <c r="J22" s="70">
        <f>IFERROR(HistoricalFS!J44,0)</f>
        <v>0.3447383003</v>
      </c>
      <c r="K22" s="70">
        <f>IFERROR(HistoricalFS!K44,0)</f>
        <v>0.3427757276</v>
      </c>
      <c r="L22" s="70">
        <f>IFERROR(HistoricalFS!L44,0)</f>
        <v>0.1153271115</v>
      </c>
      <c r="M22" s="69"/>
      <c r="N22" s="70">
        <f t="shared" si="8"/>
        <v>0.3403679502</v>
      </c>
      <c r="O22" s="70">
        <f t="shared" si="9"/>
        <v>0.33839518</v>
      </c>
    </row>
    <row r="23" ht="15.0" customHeight="1">
      <c r="B23" s="69" t="s">
        <v>142</v>
      </c>
      <c r="C23" s="70">
        <f>IFERROR(HistoricalFS!C33/SUM(HistoricalFS!C47:C48),0)</f>
        <v>0.1762653737</v>
      </c>
      <c r="D23" s="70">
        <f>IFERROR(HistoricalFS!D33/SUM(HistoricalFS!D47:D48),0)</f>
        <v>0.1679353459</v>
      </c>
      <c r="E23" s="70">
        <f>IFERROR(HistoricalFS!E33/SUM(HistoricalFS!E47:E48),0)</f>
        <v>0.1638543388</v>
      </c>
      <c r="F23" s="70">
        <f>IFERROR(HistoricalFS!F33/SUM(HistoricalFS!F47:F48),0)</f>
        <v>0.195893597</v>
      </c>
      <c r="G23" s="70">
        <f>IFERROR(HistoricalFS!G33/SUM(HistoricalFS!G47:G48),0)</f>
        <v>0.1928927758</v>
      </c>
      <c r="H23" s="70">
        <f>IFERROR(HistoricalFS!H33/SUM(HistoricalFS!H47:H48),0)</f>
        <v>0.2113980138</v>
      </c>
      <c r="I23" s="70">
        <f>IFERROR(HistoricalFS!I33/SUM(HistoricalFS!I47:I48),0)</f>
        <v>0.2255635159</v>
      </c>
      <c r="J23" s="70">
        <f>IFERROR(HistoricalFS!J33/SUM(HistoricalFS!J47:J48),0)</f>
        <v>0.263450564</v>
      </c>
      <c r="K23" s="70">
        <f>IFERROR(HistoricalFS!K33/SUM(HistoricalFS!K47:K48),0)</f>
        <v>0.2838861114</v>
      </c>
      <c r="L23" s="70">
        <f>IFERROR(HistoricalFS!L33/SUM(HistoricalFS!L47:L48),0)</f>
        <v>0.244416451</v>
      </c>
      <c r="M23" s="69"/>
      <c r="N23" s="70">
        <f t="shared" si="8"/>
        <v>0.2165878571</v>
      </c>
      <c r="O23" s="70">
        <f t="shared" si="9"/>
        <v>0.2036458054</v>
      </c>
    </row>
    <row r="24" ht="15.0" customHeight="1">
      <c r="B24" s="69" t="s">
        <v>143</v>
      </c>
      <c r="C24" s="70">
        <f t="shared" ref="C24:L24" si="10">IFERROR(C22*C23,0)</f>
        <v>0.0421042258</v>
      </c>
      <c r="D24" s="70">
        <f t="shared" si="10"/>
        <v>0.0780739829</v>
      </c>
      <c r="E24" s="70">
        <f t="shared" si="10"/>
        <v>0.07844655127</v>
      </c>
      <c r="F24" s="70">
        <f t="shared" si="10"/>
        <v>0.05009626789</v>
      </c>
      <c r="G24" s="70">
        <f t="shared" si="10"/>
        <v>0.0508945618</v>
      </c>
      <c r="H24" s="70">
        <f t="shared" si="10"/>
        <v>0.09792207792</v>
      </c>
      <c r="I24" s="70">
        <f t="shared" si="10"/>
        <v>0.07534151485</v>
      </c>
      <c r="J24" s="70">
        <f t="shared" si="10"/>
        <v>0.09082149967</v>
      </c>
      <c r="K24" s="70">
        <f t="shared" si="10"/>
        <v>0.09730926837</v>
      </c>
      <c r="L24" s="70">
        <f t="shared" si="10"/>
        <v>0.0281878433</v>
      </c>
      <c r="M24" s="69"/>
      <c r="N24" s="70">
        <f t="shared" si="8"/>
        <v>0.07189928533</v>
      </c>
      <c r="O24" s="70">
        <f t="shared" si="9"/>
        <v>0.07670774887</v>
      </c>
    </row>
    <row r="25" ht="15.0" customHeight="1">
      <c r="B25" s="68" t="s">
        <v>144</v>
      </c>
      <c r="C25" s="75">
        <f>IFERROR((HistoricalFS!C18-HistoricalFS!C24)/HistoricalFS!C21,0)</f>
        <v>1155.5</v>
      </c>
      <c r="D25" s="75">
        <f>IFERROR((HistoricalFS!D18-HistoricalFS!D24)/HistoricalFS!D21,0)</f>
        <v>0</v>
      </c>
      <c r="E25" s="75">
        <f>IFERROR((HistoricalFS!E18-HistoricalFS!E24)/HistoricalFS!E21,0)</f>
        <v>0</v>
      </c>
      <c r="F25" s="75">
        <f>IFERROR((HistoricalFS!F18-HistoricalFS!F24)/HistoricalFS!F21,0)</f>
        <v>0</v>
      </c>
      <c r="G25" s="75">
        <f>IFERROR((HistoricalFS!G18-HistoricalFS!G24)/HistoricalFS!G21,0)</f>
        <v>0</v>
      </c>
      <c r="H25" s="75">
        <f>IFERROR((HistoricalFS!H18-HistoricalFS!H24)/HistoricalFS!H21,0)</f>
        <v>113.9647059</v>
      </c>
      <c r="I25" s="75">
        <f>IFERROR((HistoricalFS!I18-HistoricalFS!I24)/HistoricalFS!I21,0)</f>
        <v>126.2666667</v>
      </c>
      <c r="J25" s="75">
        <f>IFERROR((HistoricalFS!J18-HistoricalFS!J24)/HistoricalFS!J21,0)</f>
        <v>140.075</v>
      </c>
      <c r="K25" s="75">
        <f>IFERROR((HistoricalFS!K18-HistoricalFS!K24)/HistoricalFS!K21,0)</f>
        <v>108.8204225</v>
      </c>
      <c r="L25" s="75">
        <f>IFERROR((HistoricalFS!L18-HistoricalFS!L24)/HistoricalFS!L21,0)</f>
        <v>67.54680851</v>
      </c>
      <c r="M25" s="69"/>
      <c r="N25" s="76">
        <f t="shared" si="8"/>
        <v>61.85262262</v>
      </c>
      <c r="O25" s="76">
        <f t="shared" si="9"/>
        <v>88.18361552</v>
      </c>
    </row>
    <row r="26" ht="6.0" customHeight="1">
      <c r="B26" s="68"/>
      <c r="C26" s="68"/>
      <c r="D26" s="68"/>
      <c r="E26" s="68"/>
      <c r="F26" s="68"/>
      <c r="G26" s="68"/>
      <c r="H26" s="68"/>
      <c r="I26" s="68"/>
      <c r="J26" s="68"/>
      <c r="K26" s="68"/>
      <c r="L26" s="68"/>
      <c r="M26" s="74" t="str">
        <f t="array" ref="M26">SPARKLINE('Ratio Analysis'!C26:L26, {"charttype","line";"color","#376092";"empty","ignore";"nan","convert"})</f>
        <v>#N/A</v>
      </c>
      <c r="N26" s="73"/>
      <c r="O26" s="74"/>
    </row>
    <row r="27" ht="15.0" customHeight="1">
      <c r="B27" s="69" t="s">
        <v>145</v>
      </c>
      <c r="C27" s="76">
        <f>HistoricalFS!C6/HistoricalFS!C59</f>
        <v>5.489447133</v>
      </c>
      <c r="D27" s="76">
        <f>HistoricalFS!D6/HistoricalFS!D59</f>
        <v>5.511120918</v>
      </c>
      <c r="E27" s="76">
        <f>HistoricalFS!E6/HistoricalFS!E59</f>
        <v>5.557863983</v>
      </c>
      <c r="F27" s="76">
        <f>HistoricalFS!F6/HistoricalFS!F59</f>
        <v>5.366154314</v>
      </c>
      <c r="G27" s="76">
        <f>HistoricalFS!G6/HistoricalFS!G59</f>
        <v>5.57597626</v>
      </c>
      <c r="H27" s="76">
        <f>HistoricalFS!H6/HistoricalFS!H59</f>
        <v>4.911072646</v>
      </c>
      <c r="I27" s="76">
        <f>HistoricalFS!I6/HistoricalFS!I59</f>
        <v>5.207421996</v>
      </c>
      <c r="J27" s="76">
        <f>HistoricalFS!J6/HistoricalFS!J59</f>
        <v>5.359106529</v>
      </c>
      <c r="K27" s="76">
        <f>HistoricalFS!K6/HistoricalFS!K59</f>
        <v>5.772773757</v>
      </c>
      <c r="L27" s="76">
        <f>HistoricalFS!L6/HistoricalFS!L59</f>
        <v>5.089590302</v>
      </c>
      <c r="M27" s="69"/>
      <c r="N27" s="76">
        <f t="shared" ref="N27:N31" si="11">IFERROR(AVERAGE(D27:L27),0)</f>
        <v>5.372342301</v>
      </c>
      <c r="O27" s="76">
        <f t="shared" ref="O27:O31" si="12">IFERROR(MEDIAN(C27:L27),0)</f>
        <v>5.427800724</v>
      </c>
    </row>
    <row r="28" ht="15.0" customHeight="1">
      <c r="B28" s="69" t="s">
        <v>146</v>
      </c>
      <c r="C28" s="76">
        <f>IFERROR(HistoricalFS!C6/HistoricalFS!C50,0)</f>
        <v>3.428213206</v>
      </c>
      <c r="D28" s="76">
        <f>IFERROR(HistoricalFS!D6/HistoricalFS!D50,0)</f>
        <v>4.675827467</v>
      </c>
      <c r="E28" s="76">
        <f>IFERROR(HistoricalFS!E6/HistoricalFS!E50,0)</f>
        <v>4.834392207</v>
      </c>
      <c r="F28" s="76">
        <f>IFERROR(HistoricalFS!F6/HistoricalFS!F50,0)</f>
        <v>4.88853459</v>
      </c>
      <c r="G28" s="76">
        <f>IFERROR(HistoricalFS!G6/HistoricalFS!G50,0)</f>
        <v>4.324458625</v>
      </c>
      <c r="H28" s="76">
        <f>IFERROR(HistoricalFS!H6/HistoricalFS!H50,0)</f>
        <v>4.180641893</v>
      </c>
      <c r="I28" s="76">
        <f>IFERROR(HistoricalFS!I6/HistoricalFS!I50,0)</f>
        <v>3.888987807</v>
      </c>
      <c r="J28" s="76">
        <f>IFERROR(HistoricalFS!J6/HistoricalFS!J50,0)</f>
        <v>3.387856844</v>
      </c>
      <c r="K28" s="76">
        <f>IFERROR(HistoricalFS!K6/HistoricalFS!K50,0)</f>
        <v>3.58931279</v>
      </c>
      <c r="L28" s="76">
        <f>IFERROR(HistoricalFS!L6/HistoricalFS!L50,0)</f>
        <v>3.885952712</v>
      </c>
      <c r="M28" s="69"/>
      <c r="N28" s="76">
        <f t="shared" si="11"/>
        <v>4.183996104</v>
      </c>
      <c r="O28" s="76">
        <f t="shared" si="12"/>
        <v>4.03481485</v>
      </c>
    </row>
    <row r="29" ht="15.0" customHeight="1">
      <c r="B29" s="69" t="s">
        <v>147</v>
      </c>
      <c r="C29" s="76">
        <f>IFERROR(HistoricalFS!C6/HistoricalFS!C60,0)</f>
        <v>0</v>
      </c>
      <c r="D29" s="76">
        <f>IFERROR(HistoricalFS!D6/HistoricalFS!D60,0)</f>
        <v>0</v>
      </c>
      <c r="E29" s="76">
        <f>IFERROR(HistoricalFS!E6/HistoricalFS!E60,0)</f>
        <v>0</v>
      </c>
      <c r="F29" s="76">
        <f>IFERROR(HistoricalFS!F6/HistoricalFS!F60,0)</f>
        <v>0</v>
      </c>
      <c r="G29" s="76">
        <f>IFERROR(HistoricalFS!G6/HistoricalFS!G60,0)</f>
        <v>0</v>
      </c>
      <c r="H29" s="76">
        <f>IFERROR(HistoricalFS!H6/HistoricalFS!H60,0)</f>
        <v>0</v>
      </c>
      <c r="I29" s="76">
        <f>IFERROR(HistoricalFS!I6/HistoricalFS!I60,0)</f>
        <v>0</v>
      </c>
      <c r="J29" s="76">
        <f>IFERROR(HistoricalFS!J6/HistoricalFS!J60,0)</f>
        <v>0</v>
      </c>
      <c r="K29" s="76">
        <f>IFERROR(HistoricalFS!K6/HistoricalFS!K60,0)</f>
        <v>0</v>
      </c>
      <c r="L29" s="76">
        <f>IFERROR(HistoricalFS!L6/HistoricalFS!L60,0)</f>
        <v>0</v>
      </c>
      <c r="M29" s="69"/>
      <c r="N29" s="76">
        <f t="shared" si="11"/>
        <v>0</v>
      </c>
      <c r="O29" s="76">
        <f t="shared" si="12"/>
        <v>0</v>
      </c>
    </row>
    <row r="30" ht="15.0" customHeight="1">
      <c r="B30" s="69" t="s">
        <v>148</v>
      </c>
      <c r="C30" s="76">
        <f>IFERROR(HistoricalFS!C6/HistoricalFS!C53,0)</f>
        <v>4.699365415</v>
      </c>
      <c r="D30" s="76">
        <f>IFERROR(HistoricalFS!D6/HistoricalFS!D53,0)</f>
        <v>4.664649634</v>
      </c>
      <c r="E30" s="76">
        <f>IFERROR(HistoricalFS!E6/HistoricalFS!E53,0)</f>
        <v>4.8299598</v>
      </c>
      <c r="F30" s="76">
        <f>IFERROR(HistoricalFS!F6/HistoricalFS!F53,0)</f>
        <v>5.608557341</v>
      </c>
      <c r="G30" s="76">
        <f>IFERROR(HistoricalFS!G6/HistoricalFS!G53,0)</f>
        <v>5.26257161</v>
      </c>
      <c r="H30" s="76">
        <f>IFERROR(HistoricalFS!H6/HistoricalFS!H53,0)</f>
        <v>3.816511833</v>
      </c>
      <c r="I30" s="76">
        <f>IFERROR(HistoricalFS!I6/HistoricalFS!I53,0)</f>
        <v>3.939306018</v>
      </c>
      <c r="J30" s="76">
        <f>IFERROR(HistoricalFS!J6/HistoricalFS!J53,0)</f>
        <v>4.714767442</v>
      </c>
      <c r="K30" s="76">
        <f>IFERROR(HistoricalFS!K6/HistoricalFS!K53,0)</f>
        <v>5.021967494</v>
      </c>
      <c r="L30" s="76">
        <f>IFERROR(HistoricalFS!L6/HistoricalFS!L53,0)</f>
        <v>5.563319093</v>
      </c>
      <c r="M30" s="69"/>
      <c r="N30" s="76">
        <f t="shared" si="11"/>
        <v>4.824623363</v>
      </c>
      <c r="O30" s="76">
        <f t="shared" si="12"/>
        <v>4.772363621</v>
      </c>
    </row>
    <row r="31" ht="15.0" customHeight="1">
      <c r="B31" s="68" t="s">
        <v>149</v>
      </c>
      <c r="C31" s="77">
        <f>IFERROR(HistoricalFS!C6/SUM(HistoricalFS!C47:C48),0)</f>
        <v>1.050910596</v>
      </c>
      <c r="D31" s="77">
        <f>IFERROR(HistoricalFS!D6/SUM(HistoricalFS!D47:D48),0)</f>
        <v>1.011288546</v>
      </c>
      <c r="E31" s="77">
        <f>IFERROR(HistoricalFS!E6/SUM(HistoricalFS!E47:E48),0)</f>
        <v>0.9927807254</v>
      </c>
      <c r="F31" s="77">
        <f>IFERROR(HistoricalFS!F6/SUM(HistoricalFS!F47:F48),0)</f>
        <v>1.086240624</v>
      </c>
      <c r="G31" s="77">
        <f>IFERROR(HistoricalFS!G6/SUM(HistoricalFS!G47:G48),0)</f>
        <v>1.27294143</v>
      </c>
      <c r="H31" s="77">
        <f>IFERROR(HistoricalFS!H6/SUM(HistoricalFS!H47:H48),0)</f>
        <v>1.387181054</v>
      </c>
      <c r="I31" s="77">
        <f>IFERROR(HistoricalFS!I6/SUM(HistoricalFS!I47:I48),0)</f>
        <v>1.315922516</v>
      </c>
      <c r="J31" s="77">
        <f>IFERROR(HistoricalFS!J6/SUM(HistoricalFS!J47:J48),0)</f>
        <v>1.614346384</v>
      </c>
      <c r="K31" s="77">
        <f>IFERROR(HistoricalFS!K6/SUM(HistoricalFS!K47:K48),0)</f>
        <v>1.946331242</v>
      </c>
      <c r="L31" s="77">
        <f>IFERROR(HistoricalFS!L6/SUM(HistoricalFS!L47:L48),0)</f>
        <v>1.743951155</v>
      </c>
      <c r="M31" s="69"/>
      <c r="N31" s="76">
        <f t="shared" si="11"/>
        <v>1.374553742</v>
      </c>
      <c r="O31" s="76">
        <f t="shared" si="12"/>
        <v>1.294431973</v>
      </c>
    </row>
    <row r="32" ht="6.0" customHeight="1">
      <c r="B32" s="68"/>
      <c r="C32" s="68"/>
      <c r="D32" s="68"/>
      <c r="E32" s="68"/>
      <c r="F32" s="68"/>
      <c r="G32" s="68"/>
      <c r="H32" s="68"/>
      <c r="I32" s="68"/>
      <c r="J32" s="68"/>
      <c r="K32" s="68"/>
      <c r="L32" s="68"/>
      <c r="M32" s="74" t="str">
        <f t="array" ref="M32">SPARKLINE('Ratio Analysis'!C32:L32, {"charttype","line";"color","#376092";"empty","ignore";"nan","convert"})</f>
        <v>#N/A</v>
      </c>
      <c r="N32" s="73"/>
      <c r="O32" s="74"/>
    </row>
    <row r="33" ht="15.0" customHeight="1">
      <c r="B33" s="69" t="s">
        <v>150</v>
      </c>
      <c r="C33" s="78">
        <f t="shared" ref="C33:L33" si="13">IFERROR(365/C27,0)</f>
        <v>66.49121326</v>
      </c>
      <c r="D33" s="78">
        <f t="shared" si="13"/>
        <v>66.22972086</v>
      </c>
      <c r="E33" s="78">
        <f t="shared" si="13"/>
        <v>65.67271187</v>
      </c>
      <c r="F33" s="78">
        <f t="shared" si="13"/>
        <v>68.01891608</v>
      </c>
      <c r="G33" s="78">
        <f t="shared" si="13"/>
        <v>65.45938917</v>
      </c>
      <c r="H33" s="78">
        <f t="shared" si="13"/>
        <v>74.32184908</v>
      </c>
      <c r="I33" s="78">
        <f t="shared" si="13"/>
        <v>70.09226451</v>
      </c>
      <c r="J33" s="78">
        <f t="shared" si="13"/>
        <v>68.10836807</v>
      </c>
      <c r="K33" s="78">
        <f t="shared" si="13"/>
        <v>63.22783732</v>
      </c>
      <c r="L33" s="78">
        <f t="shared" si="13"/>
        <v>71.71500618</v>
      </c>
      <c r="M33" s="69"/>
      <c r="N33" s="78">
        <f t="shared" ref="N33:N36" si="15">IFERROR(AVERAGE(D33:L33),0)</f>
        <v>68.09400702</v>
      </c>
      <c r="O33" s="78">
        <f t="shared" ref="O33:O36" si="16">IFERROR(MEDIAN(C33:L33),0)</f>
        <v>67.25506467</v>
      </c>
    </row>
    <row r="34" ht="15.0" customHeight="1">
      <c r="B34" s="69" t="s">
        <v>151</v>
      </c>
      <c r="C34" s="78">
        <f t="shared" ref="C34:L34" si="14">IFERROR(365/C28,0)</f>
        <v>106.4694574</v>
      </c>
      <c r="D34" s="78">
        <f t="shared" si="14"/>
        <v>78.06104963</v>
      </c>
      <c r="E34" s="78">
        <f t="shared" si="14"/>
        <v>75.50070089</v>
      </c>
      <c r="F34" s="78">
        <f t="shared" si="14"/>
        <v>74.66450186</v>
      </c>
      <c r="G34" s="78">
        <f t="shared" si="14"/>
        <v>84.40362867</v>
      </c>
      <c r="H34" s="78">
        <f t="shared" si="14"/>
        <v>87.30716701</v>
      </c>
      <c r="I34" s="78">
        <f t="shared" si="14"/>
        <v>93.85475555</v>
      </c>
      <c r="J34" s="78">
        <f t="shared" si="14"/>
        <v>107.7377282</v>
      </c>
      <c r="K34" s="78">
        <f t="shared" si="14"/>
        <v>101.6907752</v>
      </c>
      <c r="L34" s="78">
        <f t="shared" si="14"/>
        <v>93.92806013</v>
      </c>
      <c r="M34" s="69"/>
      <c r="N34" s="78">
        <f t="shared" si="15"/>
        <v>88.57204079</v>
      </c>
      <c r="O34" s="78">
        <f t="shared" si="16"/>
        <v>90.58096128</v>
      </c>
    </row>
    <row r="35" ht="15.0" customHeight="1">
      <c r="B35" s="69" t="s">
        <v>152</v>
      </c>
      <c r="C35" s="78">
        <f t="shared" ref="C35:L35" si="17">IFERROR(365/C29,0)</f>
        <v>0</v>
      </c>
      <c r="D35" s="78">
        <f t="shared" si="17"/>
        <v>0</v>
      </c>
      <c r="E35" s="78">
        <f t="shared" si="17"/>
        <v>0</v>
      </c>
      <c r="F35" s="78">
        <f t="shared" si="17"/>
        <v>0</v>
      </c>
      <c r="G35" s="78">
        <f t="shared" si="17"/>
        <v>0</v>
      </c>
      <c r="H35" s="78">
        <f t="shared" si="17"/>
        <v>0</v>
      </c>
      <c r="I35" s="78">
        <f t="shared" si="17"/>
        <v>0</v>
      </c>
      <c r="J35" s="78">
        <f t="shared" si="17"/>
        <v>0</v>
      </c>
      <c r="K35" s="78">
        <f t="shared" si="17"/>
        <v>0</v>
      </c>
      <c r="L35" s="78">
        <f t="shared" si="17"/>
        <v>0</v>
      </c>
      <c r="M35" s="69"/>
      <c r="N35" s="78">
        <f t="shared" si="15"/>
        <v>0</v>
      </c>
      <c r="O35" s="78">
        <f t="shared" si="16"/>
        <v>0</v>
      </c>
    </row>
    <row r="36" ht="15.0" customHeight="1">
      <c r="B36" s="68" t="s">
        <v>153</v>
      </c>
      <c r="C36" s="79">
        <f t="shared" ref="C36:L36" si="18">SUM(C33,C35)-C34</f>
        <v>-39.97824415</v>
      </c>
      <c r="D36" s="79">
        <f t="shared" si="18"/>
        <v>-11.83132877</v>
      </c>
      <c r="E36" s="79">
        <f t="shared" si="18"/>
        <v>-9.827989019</v>
      </c>
      <c r="F36" s="79">
        <f t="shared" si="18"/>
        <v>-6.645585775</v>
      </c>
      <c r="G36" s="79">
        <f t="shared" si="18"/>
        <v>-18.94423949</v>
      </c>
      <c r="H36" s="79">
        <f t="shared" si="18"/>
        <v>-12.98531793</v>
      </c>
      <c r="I36" s="79">
        <f t="shared" si="18"/>
        <v>-23.76249104</v>
      </c>
      <c r="J36" s="79">
        <f t="shared" si="18"/>
        <v>-39.62936017</v>
      </c>
      <c r="K36" s="79">
        <f t="shared" si="18"/>
        <v>-38.46293785</v>
      </c>
      <c r="L36" s="79">
        <f t="shared" si="18"/>
        <v>-22.21305395</v>
      </c>
      <c r="M36" s="69"/>
      <c r="N36" s="78">
        <f t="shared" si="15"/>
        <v>-20.47803378</v>
      </c>
      <c r="O36" s="78">
        <f t="shared" si="16"/>
        <v>-20.57864672</v>
      </c>
    </row>
    <row r="37" ht="6.0" customHeight="1">
      <c r="B37" s="68"/>
      <c r="C37" s="68"/>
      <c r="D37" s="68"/>
      <c r="E37" s="68"/>
      <c r="F37" s="68"/>
      <c r="G37" s="68"/>
      <c r="H37" s="68"/>
      <c r="I37" s="68"/>
      <c r="J37" s="68"/>
      <c r="K37" s="68"/>
      <c r="L37" s="68"/>
      <c r="M37" s="74" t="str">
        <f t="array" ref="M37">SPARKLINE('Ratio Analysis'!C37:L37, {"charttype","line";"color","#376092";"empty","ignore";"nan","convert"})</f>
        <v>#N/A</v>
      </c>
      <c r="N37" s="73"/>
      <c r="O37" s="74"/>
    </row>
    <row r="38" ht="15.0" customHeight="1">
      <c r="B38" s="69" t="s">
        <v>154</v>
      </c>
      <c r="C38" s="70">
        <f>IFERROR(HistoricalFS!C77/HistoricalFS!C6,0)</f>
        <v>0.1566608526</v>
      </c>
      <c r="D38" s="70">
        <f>IFERROR(HistoricalFS!D77/HistoricalFS!D6,0)</f>
        <v>0.160599606</v>
      </c>
      <c r="E38" s="70">
        <f>IFERROR(HistoricalFS!E77/HistoricalFS!E6,0)</f>
        <v>0.1683750949</v>
      </c>
      <c r="F38" s="70">
        <f>IFERROR(HistoricalFS!F77/HistoricalFS!F6,0)</f>
        <v>0.1874308726</v>
      </c>
      <c r="G38" s="70">
        <f>IFERROR(HistoricalFS!G77/HistoricalFS!G6,0)</f>
        <v>0.17951013</v>
      </c>
      <c r="H38" s="70">
        <f>IFERROR(HistoricalFS!H77/HistoricalFS!H6,0)</f>
        <v>0.1872762719</v>
      </c>
      <c r="I38" s="70">
        <f>IFERROR(HistoricalFS!I77/HistoricalFS!I6,0)</f>
        <v>0.2311489768</v>
      </c>
      <c r="J38" s="70">
        <f>IFERROR(HistoricalFS!J77/HistoricalFS!J6,0)</f>
        <v>0.1963564916</v>
      </c>
      <c r="K38" s="70">
        <f>IFERROR(HistoricalFS!K77/HistoricalFS!K6,0)</f>
        <v>0.1530793707</v>
      </c>
      <c r="L38" s="70">
        <f>IFERROR(HistoricalFS!L77/HistoricalFS!L6,0)</f>
        <v>0.1640528405</v>
      </c>
      <c r="M38" s="69"/>
      <c r="N38" s="70">
        <f t="shared" ref="N38:N40" si="19">IFERROR(AVERAGE(D38:L38),0)</f>
        <v>0.1808699617</v>
      </c>
      <c r="O38" s="70">
        <f t="shared" ref="O38:O40" si="20">IFERROR(MEDIAN(C38:L38),0)</f>
        <v>0.1739426125</v>
      </c>
    </row>
    <row r="39" ht="15.0" customHeight="1">
      <c r="B39" s="69" t="s">
        <v>155</v>
      </c>
      <c r="C39" s="70">
        <f>IFERROR(HistoricalFS!C77/HistoricalFS!C64,HistoricalFS!B52)</f>
        <v>0.1260088401</v>
      </c>
      <c r="D39" s="70">
        <f>IFERROR(HistoricalFS!D77/HistoricalFS!D64,HistoricalFS!C52)</f>
        <v>0.1335321846</v>
      </c>
      <c r="E39" s="70">
        <f>IFERROR(HistoricalFS!E77/HistoricalFS!E64,HistoricalFS!D52)</f>
        <v>0.1386804253</v>
      </c>
      <c r="F39" s="70">
        <f>IFERROR(HistoricalFS!F77/HistoricalFS!F64,HistoricalFS!E52)</f>
        <v>0.1665805492</v>
      </c>
      <c r="G39" s="70">
        <f>IFERROR(HistoricalFS!G77/HistoricalFS!G64,HistoricalFS!F52)</f>
        <v>0.1765398615</v>
      </c>
      <c r="H39" s="70">
        <f>IFERROR(HistoricalFS!H77/HistoricalFS!H64,HistoricalFS!G52)</f>
        <v>0.1852178649</v>
      </c>
      <c r="I39" s="70">
        <f>IFERROR(HistoricalFS!I77/HistoricalFS!I64,HistoricalFS!H52)</f>
        <v>0.2160151054</v>
      </c>
      <c r="J39" s="70">
        <f>IFERROR(HistoricalFS!J77/HistoricalFS!J64,HistoricalFS!I52)</f>
        <v>0.2046192463</v>
      </c>
      <c r="K39" s="70">
        <f>IFERROR(HistoricalFS!K77/HistoricalFS!K64,HistoricalFS!J52)</f>
        <v>0.1803187903</v>
      </c>
      <c r="L39" s="70">
        <f>IFERROR(HistoricalFS!L77/HistoricalFS!L64,HistoricalFS!K52)</f>
        <v>0.1853403911</v>
      </c>
      <c r="M39" s="69"/>
      <c r="N39" s="70">
        <f t="shared" si="19"/>
        <v>0.1763160465</v>
      </c>
      <c r="O39" s="70">
        <f t="shared" si="20"/>
        <v>0.1784293259</v>
      </c>
    </row>
    <row r="40" ht="15.0" customHeight="1">
      <c r="B40" s="68" t="s">
        <v>156</v>
      </c>
      <c r="C40" s="77">
        <f>IFERROR(HistoricalFS!C77/HistoricalFS!C49,0)</f>
        <v>0</v>
      </c>
      <c r="D40" s="77">
        <f>IFERROR(HistoricalFS!D77/HistoricalFS!D49,0)</f>
        <v>0</v>
      </c>
      <c r="E40" s="77">
        <f>IFERROR(HistoricalFS!E77/HistoricalFS!E49,0)</f>
        <v>0</v>
      </c>
      <c r="F40" s="77">
        <f>IFERROR(HistoricalFS!F77/HistoricalFS!F49,0)</f>
        <v>0</v>
      </c>
      <c r="G40" s="77">
        <f>IFERROR(HistoricalFS!G77/HistoricalFS!G49,0)</f>
        <v>0</v>
      </c>
      <c r="H40" s="77">
        <f>IFERROR(HistoricalFS!H77/HistoricalFS!H49,0)</f>
        <v>3.669976257</v>
      </c>
      <c r="I40" s="77">
        <f>IFERROR(HistoricalFS!I77/HistoricalFS!I49,0)</f>
        <v>4.361314554</v>
      </c>
      <c r="J40" s="77">
        <f>IFERROR(HistoricalFS!J77/HistoricalFS!J49,0)</f>
        <v>4.363354037</v>
      </c>
      <c r="K40" s="77">
        <f>IFERROR(HistoricalFS!K77/HistoricalFS!K49,0)</f>
        <v>2.707193638</v>
      </c>
      <c r="L40" s="77">
        <f>IFERROR(HistoricalFS!L77/HistoricalFS!L49,0)</f>
        <v>3.015910994</v>
      </c>
      <c r="M40" s="80"/>
      <c r="N40" s="81">
        <f t="shared" si="19"/>
        <v>2.013083276</v>
      </c>
      <c r="O40" s="81">
        <f t="shared" si="20"/>
        <v>1.353596819</v>
      </c>
    </row>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O2"/>
  </mergeCells>
  <printOptions/>
  <pageMargins bottom="0.0" footer="0.0" header="0.0" left="0.23622047244094488" right="0.23622047244094488" top="0.3937007874015748"/>
  <pageSetup fitToHeight="0" orientation="landscape"/>
  <drawing r:id="rId1"/>
  <extLst>
    <ext uri="{05C60535-1F16-4fd2-B633-F4F36F0B64E0}">
      <x14:sparklineGroups>
        <x14:sparklineGroup displayEmptyCellsAs="gap">
          <x14:colorSeries rgb="FF376092"/>
          <x14:sparklines>
            <x14:sparkline>
              <xm:f>'Ratio Analysis'!D5:L5</xm:f>
              <xm:sqref>M5</xm:sqref>
            </x14:sparkline>
          </x14:sparklines>
        </x14:sparklineGroup>
        <x14:sparklineGroup displayEmptyCellsAs="gap">
          <x14:colorSeries rgb="FF376092"/>
          <x14:sparklines>
            <x14:sparkline>
              <xm:f>'Ratio Analysis'!D6:L6</xm:f>
              <xm:sqref>M6</xm:sqref>
            </x14:sparkline>
          </x14:sparklines>
        </x14:sparklineGroup>
        <x14:sparklineGroup displayEmptyCellsAs="gap">
          <x14:colorSeries rgb="FF376092"/>
          <x14:sparklines>
            <x14:sparkline>
              <xm:f>'Ratio Analysis'!D7:L7</xm:f>
              <xm:sqref>M7</xm:sqref>
            </x14:sparkline>
          </x14:sparklines>
        </x14:sparklineGroup>
        <x14:sparklineGroup displayEmptyCellsAs="gap">
          <x14:colorSeries rgb="FF376092"/>
          <x14:sparklines>
            <x14:sparkline>
              <xm:f>'Ratio Analysis'!D8:L8</xm:f>
              <xm:sqref>M8</xm:sqref>
            </x14:sparkline>
          </x14:sparklines>
        </x14:sparklineGroup>
        <x14:sparklineGroup displayEmptyCellsAs="gap">
          <x14:colorSeries rgb="FF376092"/>
          <x14:sparklines>
            <x14:sparkline>
              <xm:f>'Ratio Analysis'!D9:L9</xm:f>
              <xm:sqref>M9</xm:sqref>
            </x14:sparkline>
          </x14:sparklines>
        </x14:sparklineGroup>
        <x14:sparklineGroup displayEmptyCellsAs="gap">
          <x14:colorSeries rgb="FF376092"/>
          <x14:sparklines>
            <x14:sparkline>
              <xm:f>'Ratio Analysis'!C11:L11</xm:f>
              <xm:sqref>M11</xm:sqref>
            </x14:sparkline>
          </x14:sparklines>
        </x14:sparklineGroup>
        <x14:sparklineGroup displayEmptyCellsAs="gap">
          <x14:colorSeries rgb="FF376092"/>
          <x14:sparklines>
            <x14:sparkline>
              <xm:f>'Ratio Analysis'!C12:L12</xm:f>
              <xm:sqref>M12</xm:sqref>
            </x14:sparkline>
          </x14:sparklines>
        </x14:sparklineGroup>
        <x14:sparklineGroup displayEmptyCellsAs="gap">
          <x14:colorSeries rgb="FF376092"/>
          <x14:sparklines>
            <x14:sparkline>
              <xm:f>'Ratio Analysis'!C13:L13</xm:f>
              <xm:sqref>M13</xm:sqref>
            </x14:sparkline>
          </x14:sparklines>
        </x14:sparklineGroup>
        <x14:sparklineGroup displayEmptyCellsAs="gap">
          <x14:colorSeries rgb="FF376092"/>
          <x14:sparklines>
            <x14:sparkline>
              <xm:f>'Ratio Analysis'!C14:L14</xm:f>
              <xm:sqref>M14</xm:sqref>
            </x14:sparkline>
          </x14:sparklines>
        </x14:sparklineGroup>
        <x14:sparklineGroup displayEmptyCellsAs="gap">
          <x14:colorSeries rgb="FF376092"/>
          <x14:sparklines>
            <x14:sparkline>
              <xm:f>'Ratio Analysis'!C15:L15</xm:f>
              <xm:sqref>M15</xm:sqref>
            </x14:sparkline>
          </x14:sparklines>
        </x14:sparklineGroup>
        <x14:sparklineGroup displayEmptyCellsAs="gap">
          <x14:colorSeries rgb="FF376092"/>
          <x14:sparklines>
            <x14:sparkline>
              <xm:f>'Ratio Analysis'!C17:L17</xm:f>
              <xm:sqref>M17</xm:sqref>
            </x14:sparkline>
          </x14:sparklines>
        </x14:sparklineGroup>
        <x14:sparklineGroup displayEmptyCellsAs="gap">
          <x14:colorSeries rgb="FF376092"/>
          <x14:sparklines>
            <x14:sparkline>
              <xm:f>'Ratio Analysis'!C18:L18</xm:f>
              <xm:sqref>M18</xm:sqref>
            </x14:sparkline>
          </x14:sparklines>
        </x14:sparklineGroup>
        <x14:sparklineGroup displayEmptyCellsAs="gap">
          <x14:colorSeries rgb="FF376092"/>
          <x14:sparklines>
            <x14:sparkline>
              <xm:f>'Ratio Analysis'!C19:L19</xm:f>
              <xm:sqref>M19</xm:sqref>
            </x14:sparkline>
          </x14:sparklines>
        </x14:sparklineGroup>
        <x14:sparklineGroup displayEmptyCellsAs="gap">
          <x14:colorSeries rgb="FF376092"/>
          <x14:sparklines>
            <x14:sparkline>
              <xm:f>'Ratio Analysis'!C21:L21</xm:f>
              <xm:sqref>M21</xm:sqref>
            </x14:sparkline>
          </x14:sparklines>
        </x14:sparklineGroup>
        <x14:sparklineGroup displayEmptyCellsAs="gap">
          <x14:colorSeries rgb="FF376092"/>
          <x14:sparklines>
            <x14:sparkline>
              <xm:f>'Ratio Analysis'!C22:L22</xm:f>
              <xm:sqref>M22</xm:sqref>
            </x14:sparkline>
          </x14:sparklines>
        </x14:sparklineGroup>
        <x14:sparklineGroup displayEmptyCellsAs="gap">
          <x14:colorSeries rgb="FF376092"/>
          <x14:sparklines>
            <x14:sparkline>
              <xm:f>'Ratio Analysis'!C23:L23</xm:f>
              <xm:sqref>M23</xm:sqref>
            </x14:sparkline>
          </x14:sparklines>
        </x14:sparklineGroup>
        <x14:sparklineGroup displayEmptyCellsAs="gap">
          <x14:colorSeries rgb="FF376092"/>
          <x14:sparklines>
            <x14:sparkline>
              <xm:f>'Ratio Analysis'!C24:L24</xm:f>
              <xm:sqref>M24</xm:sqref>
            </x14:sparkline>
          </x14:sparklines>
        </x14:sparklineGroup>
        <x14:sparklineGroup displayEmptyCellsAs="gap">
          <x14:colorSeries rgb="FF376092"/>
          <x14:sparklines>
            <x14:sparkline>
              <xm:f>'Ratio Analysis'!C25:L25</xm:f>
              <xm:sqref>M25</xm:sqref>
            </x14:sparkline>
          </x14:sparklines>
        </x14:sparklineGroup>
        <x14:sparklineGroup displayEmptyCellsAs="gap">
          <x14:colorSeries rgb="FF376092"/>
          <x14:sparklines>
            <x14:sparkline>
              <xm:f>'Ratio Analysis'!C27:L27</xm:f>
              <xm:sqref>M27</xm:sqref>
            </x14:sparkline>
          </x14:sparklines>
        </x14:sparklineGroup>
        <x14:sparklineGroup displayEmptyCellsAs="gap">
          <x14:colorSeries rgb="FF376092"/>
          <x14:sparklines>
            <x14:sparkline>
              <xm:f>'Ratio Analysis'!C28:L28</xm:f>
              <xm:sqref>M28</xm:sqref>
            </x14:sparkline>
          </x14:sparklines>
        </x14:sparklineGroup>
        <x14:sparklineGroup displayEmptyCellsAs="gap">
          <x14:colorSeries rgb="FF376092"/>
          <x14:sparklines>
            <x14:sparkline>
              <xm:f>'Ratio Analysis'!C29:L29</xm:f>
              <xm:sqref>M29</xm:sqref>
            </x14:sparkline>
          </x14:sparklines>
        </x14:sparklineGroup>
        <x14:sparklineGroup displayEmptyCellsAs="gap">
          <x14:colorSeries rgb="FF376092"/>
          <x14:sparklines>
            <x14:sparkline>
              <xm:f>'Ratio Analysis'!C30:L30</xm:f>
              <xm:sqref>M30</xm:sqref>
            </x14:sparkline>
          </x14:sparklines>
        </x14:sparklineGroup>
        <x14:sparklineGroup displayEmptyCellsAs="gap">
          <x14:colorSeries rgb="FF376092"/>
          <x14:sparklines>
            <x14:sparkline>
              <xm:f>'Ratio Analysis'!C31:L31</xm:f>
              <xm:sqref>M31</xm:sqref>
            </x14:sparkline>
          </x14:sparklines>
        </x14:sparklineGroup>
        <x14:sparklineGroup displayEmptyCellsAs="gap">
          <x14:colorSeries rgb="FF376092"/>
          <x14:sparklines>
            <x14:sparkline>
              <xm:f>'Ratio Analysis'!C33:L33</xm:f>
              <xm:sqref>M33</xm:sqref>
            </x14:sparkline>
          </x14:sparklines>
        </x14:sparklineGroup>
        <x14:sparklineGroup displayEmptyCellsAs="gap">
          <x14:colorSeries rgb="FF376092"/>
          <x14:sparklines>
            <x14:sparkline>
              <xm:f>'Ratio Analysis'!C34:L34</xm:f>
              <xm:sqref>M34</xm:sqref>
            </x14:sparkline>
          </x14:sparklines>
        </x14:sparklineGroup>
        <x14:sparklineGroup displayEmptyCellsAs="gap">
          <x14:colorSeries rgb="FF376092"/>
          <x14:sparklines>
            <x14:sparkline>
              <xm:f>'Ratio Analysis'!C35:L35</xm:f>
              <xm:sqref>M35</xm:sqref>
            </x14:sparkline>
          </x14:sparklines>
        </x14:sparklineGroup>
        <x14:sparklineGroup displayEmptyCellsAs="gap">
          <x14:colorSeries rgb="FF376092"/>
          <x14:sparklines>
            <x14:sparkline>
              <xm:f>'Ratio Analysis'!C36:L36</xm:f>
              <xm:sqref>M36</xm:sqref>
            </x14:sparkline>
          </x14:sparklines>
        </x14:sparklineGroup>
        <x14:sparklineGroup displayEmptyCellsAs="gap">
          <x14:colorSeries rgb="FF376092"/>
          <x14:sparklines>
            <x14:sparkline>
              <xm:f>'Ratio Analysis'!C38:L38</xm:f>
              <xm:sqref>M38</xm:sqref>
            </x14:sparkline>
          </x14:sparklines>
        </x14:sparklineGroup>
        <x14:sparklineGroup displayEmptyCellsAs="gap">
          <x14:colorSeries rgb="FF376092"/>
          <x14:sparklines>
            <x14:sparkline>
              <xm:f>'Ratio Analysis'!C39:L39</xm:f>
              <xm:sqref>M39</xm:sqref>
            </x14:sparkline>
          </x14:sparklines>
        </x14:sparklineGroup>
        <x14:sparklineGroup displayEmptyCellsAs="gap">
          <x14:colorSeries rgb="FF376092"/>
          <x14:sparklines>
            <x14:sparkline>
              <xm:f>'Ratio Analysis'!C40:L40</xm:f>
              <xm:sqref>M40</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6"/>
    <col customWidth="1" min="2" max="2" width="21.0"/>
    <col customWidth="1" min="3" max="3" width="13.14"/>
    <col customWidth="1" min="4" max="4" width="10.71"/>
    <col customWidth="1" min="5" max="5" width="10.86"/>
    <col customWidth="1" min="6" max="6" width="11.29"/>
    <col customWidth="1" min="7" max="7" width="10.71"/>
    <col customWidth="1" min="8" max="8" width="10.29"/>
    <col customWidth="1" min="9" max="9" width="9.43"/>
    <col customWidth="1" min="10" max="11" width="10.29"/>
    <col customWidth="1" min="12" max="12" width="10.0"/>
    <col customWidth="1" min="13" max="26" width="8.71"/>
  </cols>
  <sheetData>
    <row r="1" ht="14.25" customHeight="1"/>
    <row r="2" ht="18.75" customHeight="1">
      <c r="B2" s="82" t="str">
        <f>"Common Size Income Statement -"&amp;'Data Sheet'!$B$1</f>
        <v>Common Size Income Statement -INFOSYS LTD</v>
      </c>
      <c r="C2" s="2"/>
      <c r="D2" s="2"/>
      <c r="E2" s="2"/>
      <c r="F2" s="2"/>
      <c r="G2" s="2"/>
      <c r="H2" s="2"/>
      <c r="I2" s="2"/>
      <c r="J2" s="2"/>
      <c r="K2" s="2"/>
      <c r="L2" s="3"/>
    </row>
    <row r="3" ht="14.25" customHeight="1">
      <c r="B3" s="69"/>
      <c r="C3" s="69"/>
      <c r="D3" s="69"/>
      <c r="E3" s="69"/>
      <c r="F3" s="69"/>
      <c r="G3" s="69"/>
      <c r="H3" s="69"/>
      <c r="I3" s="69"/>
      <c r="J3" s="69"/>
      <c r="K3" s="69"/>
      <c r="L3" s="69"/>
    </row>
    <row r="4" ht="14.25" customHeight="1">
      <c r="B4" s="83" t="s">
        <v>157</v>
      </c>
      <c r="C4" s="84">
        <v>42064.0</v>
      </c>
      <c r="D4" s="84">
        <v>42430.0</v>
      </c>
      <c r="E4" s="84">
        <v>42795.0</v>
      </c>
      <c r="F4" s="84">
        <v>43160.0</v>
      </c>
      <c r="G4" s="84">
        <v>43525.0</v>
      </c>
      <c r="H4" s="84">
        <v>43891.0</v>
      </c>
      <c r="I4" s="84">
        <v>44256.0</v>
      </c>
      <c r="J4" s="84">
        <v>44621.0</v>
      </c>
      <c r="K4" s="84">
        <v>44986.0</v>
      </c>
      <c r="L4" s="84">
        <v>45352.0</v>
      </c>
    </row>
    <row r="5" ht="14.25" customHeight="1">
      <c r="B5" s="69"/>
      <c r="C5" s="69"/>
      <c r="D5" s="69"/>
      <c r="E5" s="69"/>
      <c r="F5" s="69"/>
      <c r="G5" s="69"/>
      <c r="H5" s="69"/>
      <c r="I5" s="69"/>
      <c r="J5" s="69"/>
      <c r="K5" s="69"/>
      <c r="L5" s="69"/>
    </row>
    <row r="6" ht="14.25" customHeight="1">
      <c r="B6" s="85" t="s">
        <v>55</v>
      </c>
      <c r="C6" s="86">
        <f>'Data Sheet'!B17/'Data Sheet'!B$17</f>
        <v>1</v>
      </c>
      <c r="D6" s="86">
        <f>'Data Sheet'!C17/'Data Sheet'!C$17</f>
        <v>1</v>
      </c>
      <c r="E6" s="86">
        <f>'Data Sheet'!D17/'Data Sheet'!D$17</f>
        <v>1</v>
      </c>
      <c r="F6" s="86">
        <f>'Data Sheet'!E17/'Data Sheet'!E$17</f>
        <v>1</v>
      </c>
      <c r="G6" s="86">
        <f>'Data Sheet'!F17/'Data Sheet'!F$17</f>
        <v>1</v>
      </c>
      <c r="H6" s="86">
        <f>'Data Sheet'!G17/'Data Sheet'!G$17</f>
        <v>1</v>
      </c>
      <c r="I6" s="86">
        <f>'Data Sheet'!H17/'Data Sheet'!H$17</f>
        <v>1</v>
      </c>
      <c r="J6" s="86">
        <f>'Data Sheet'!I17/'Data Sheet'!I$17</f>
        <v>1</v>
      </c>
      <c r="K6" s="86">
        <f>'Data Sheet'!J17/'Data Sheet'!J$17</f>
        <v>1</v>
      </c>
      <c r="L6" s="86">
        <f>'Data Sheet'!K17/'Data Sheet'!K$17</f>
        <v>1</v>
      </c>
    </row>
    <row r="7" ht="14.25" customHeight="1">
      <c r="B7" s="87" t="s">
        <v>158</v>
      </c>
      <c r="C7" s="70">
        <f>'Data Sheet'!B18/'Data Sheet'!B$17</f>
        <v>0</v>
      </c>
      <c r="D7" s="70">
        <f>'Data Sheet'!C18/'Data Sheet'!C$17</f>
        <v>0</v>
      </c>
      <c r="E7" s="70">
        <f>'Data Sheet'!D18/'Data Sheet'!D$17</f>
        <v>0</v>
      </c>
      <c r="F7" s="70">
        <f>'Data Sheet'!E18/'Data Sheet'!E$17</f>
        <v>0</v>
      </c>
      <c r="G7" s="70">
        <f>'Data Sheet'!F18/'Data Sheet'!F$17</f>
        <v>0</v>
      </c>
      <c r="H7" s="70">
        <f>'Data Sheet'!G18/'Data Sheet'!G$17</f>
        <v>0</v>
      </c>
      <c r="I7" s="70">
        <f>'Data Sheet'!H18/'Data Sheet'!H$17</f>
        <v>0</v>
      </c>
      <c r="J7" s="70">
        <f>'Data Sheet'!I18/'Data Sheet'!I$17</f>
        <v>0</v>
      </c>
      <c r="K7" s="70">
        <f>'Data Sheet'!J18/'Data Sheet'!J$17</f>
        <v>0</v>
      </c>
      <c r="L7" s="70">
        <f>'Data Sheet'!K18/'Data Sheet'!K$17</f>
        <v>0</v>
      </c>
    </row>
    <row r="8" ht="14.25" customHeight="1">
      <c r="B8" s="87" t="s">
        <v>159</v>
      </c>
      <c r="C8" s="70">
        <f>'Data Sheet'!B19/'Data Sheet'!B$17</f>
        <v>0</v>
      </c>
      <c r="D8" s="70">
        <f>'Data Sheet'!C19/'Data Sheet'!C$17</f>
        <v>0</v>
      </c>
      <c r="E8" s="70">
        <f>'Data Sheet'!D19/'Data Sheet'!D$17</f>
        <v>0</v>
      </c>
      <c r="F8" s="70">
        <f>'Data Sheet'!E19/'Data Sheet'!E$17</f>
        <v>0</v>
      </c>
      <c r="G8" s="70">
        <f>'Data Sheet'!F19/'Data Sheet'!F$17</f>
        <v>0</v>
      </c>
      <c r="H8" s="70">
        <f>'Data Sheet'!G19/'Data Sheet'!G$17</f>
        <v>0</v>
      </c>
      <c r="I8" s="70">
        <f>'Data Sheet'!H19/'Data Sheet'!H$17</f>
        <v>0</v>
      </c>
      <c r="J8" s="70">
        <f>'Data Sheet'!I19/'Data Sheet'!I$17</f>
        <v>0</v>
      </c>
      <c r="K8" s="70">
        <f>'Data Sheet'!J19/'Data Sheet'!J$17</f>
        <v>0</v>
      </c>
      <c r="L8" s="70">
        <f>'Data Sheet'!K19/'Data Sheet'!K$17</f>
        <v>0</v>
      </c>
    </row>
    <row r="9" ht="14.25" customHeight="1">
      <c r="B9" s="87" t="s">
        <v>160</v>
      </c>
      <c r="C9" s="70">
        <f>'Data Sheet'!B20/'Data Sheet'!B$17</f>
        <v>0.004107353851</v>
      </c>
      <c r="D9" s="70">
        <f>'Data Sheet'!C20/'Data Sheet'!C$17</f>
        <v>0.003475280665</v>
      </c>
      <c r="E9" s="70">
        <f>'Data Sheet'!D20/'Data Sheet'!D$17</f>
        <v>0.003329244787</v>
      </c>
      <c r="F9" s="70">
        <f>'Data Sheet'!E20/'Data Sheet'!E$17</f>
        <v>0.002935254247</v>
      </c>
      <c r="G9" s="70">
        <f>'Data Sheet'!F20/'Data Sheet'!F$17</f>
        <v>0.002673117629</v>
      </c>
      <c r="H9" s="70">
        <f>'Data Sheet'!G20/'Data Sheet'!G$17</f>
        <v>0.002522276437</v>
      </c>
      <c r="I9" s="70">
        <f>'Data Sheet'!H20/'Data Sheet'!H$17</f>
        <v>0.001423282108</v>
      </c>
      <c r="J9" s="70">
        <f>'Data Sheet'!I20/'Data Sheet'!I$17</f>
        <v>0.001085160431</v>
      </c>
      <c r="K9" s="70">
        <f>'Data Sheet'!J20/'Data Sheet'!J$17</f>
        <v>0.001199179652</v>
      </c>
      <c r="L9" s="70">
        <f>'Data Sheet'!K20/'Data Sheet'!K$17</f>
        <v>0.001294982755</v>
      </c>
    </row>
    <row r="10" ht="14.25" customHeight="1">
      <c r="B10" s="87" t="s">
        <v>161</v>
      </c>
      <c r="C10" s="70">
        <f>'Data Sheet'!B21/'Data Sheet'!B$17</f>
        <v>0.07462630582</v>
      </c>
      <c r="D10" s="70">
        <f>'Data Sheet'!C21/'Data Sheet'!C$17</f>
        <v>0.09384859307</v>
      </c>
      <c r="E10" s="70">
        <f>'Data Sheet'!D21/'Data Sheet'!D$17</f>
        <v>0.09800829391</v>
      </c>
      <c r="F10" s="70">
        <f>'Data Sheet'!E21/'Data Sheet'!E$17</f>
        <v>0.1033152775</v>
      </c>
      <c r="G10" s="70">
        <f>'Data Sheet'!F21/'Data Sheet'!F$17</f>
        <v>0.1197701845</v>
      </c>
      <c r="H10" s="70">
        <f>'Data Sheet'!G21/'Data Sheet'!G$17</f>
        <v>0.1221046139</v>
      </c>
      <c r="I10" s="70">
        <f>'Data Sheet'!H21/'Data Sheet'!H$17</f>
        <v>0.1273986782</v>
      </c>
      <c r="J10" s="70">
        <f>'Data Sheet'!I21/'Data Sheet'!I$17</f>
        <v>0.1700906767</v>
      </c>
      <c r="K10" s="70">
        <f>'Data Sheet'!J21/'Data Sheet'!J$17</f>
        <v>0.1794000014</v>
      </c>
      <c r="L10" s="70">
        <f>'Data Sheet'!K21/'Data Sheet'!K$17</f>
        <v>0.1769701308</v>
      </c>
    </row>
    <row r="11" ht="14.25" customHeight="1">
      <c r="B11" s="87" t="s">
        <v>162</v>
      </c>
      <c r="C11" s="70">
        <f>'Data Sheet'!B22/'Data Sheet'!B$17</f>
        <v>0.5591065099</v>
      </c>
      <c r="D11" s="70">
        <f>'Data Sheet'!C22/'Data Sheet'!C$17</f>
        <v>0.5511602953</v>
      </c>
      <c r="E11" s="70">
        <f>'Data Sheet'!D22/'Data Sheet'!D$17</f>
        <v>0.5500408855</v>
      </c>
      <c r="F11" s="70">
        <f>'Data Sheet'!E22/'Data Sheet'!E$17</f>
        <v>0.5516292788</v>
      </c>
      <c r="G11" s="70">
        <f>'Data Sheet'!F22/'Data Sheet'!F$17</f>
        <v>0.548206834</v>
      </c>
      <c r="H11" s="70">
        <f>'Data Sheet'!G22/'Data Sheet'!G$17</f>
        <v>0.5605731846</v>
      </c>
      <c r="I11" s="70">
        <f>'Data Sheet'!H22/'Data Sheet'!H$17</f>
        <v>0.5528604984</v>
      </c>
      <c r="J11" s="70">
        <f>'Data Sheet'!I22/'Data Sheet'!I$17</f>
        <v>0.5261137281</v>
      </c>
      <c r="K11" s="70">
        <f>'Data Sheet'!J22/'Data Sheet'!J$17</f>
        <v>0.5340028753</v>
      </c>
      <c r="L11" s="70">
        <f>'Data Sheet'!K22/'Data Sheet'!K$17</f>
        <v>0.5377497234</v>
      </c>
    </row>
    <row r="12" ht="14.25" customHeight="1">
      <c r="B12" s="87" t="s">
        <v>163</v>
      </c>
      <c r="C12" s="70">
        <f>'Data Sheet'!B23/'Data Sheet'!B$17</f>
        <v>0.06348581181</v>
      </c>
      <c r="D12" s="70">
        <f>'Data Sheet'!C23/'Data Sheet'!C$17</f>
        <v>0.07112314024</v>
      </c>
      <c r="E12" s="70">
        <f>'Data Sheet'!D23/'Data Sheet'!D$17</f>
        <v>0.06693534256</v>
      </c>
      <c r="F12" s="70">
        <f>'Data Sheet'!E23/'Data Sheet'!E$17</f>
        <v>0.06501517257</v>
      </c>
      <c r="G12" s="70">
        <f>'Data Sheet'!F23/'Data Sheet'!F$17</f>
        <v>0.06716661627</v>
      </c>
      <c r="H12" s="70">
        <f>'Data Sheet'!G23/'Data Sheet'!G$17</f>
        <v>0.05920190327</v>
      </c>
      <c r="I12" s="70">
        <f>'Data Sheet'!H23/'Data Sheet'!H$17</f>
        <v>0.03178995143</v>
      </c>
      <c r="J12" s="70">
        <f>'Data Sheet'!I23/'Data Sheet'!I$17</f>
        <v>0.0353910277</v>
      </c>
      <c r="K12" s="70">
        <f>'Data Sheet'!J23/'Data Sheet'!J$17</f>
        <v>0.03611165998</v>
      </c>
      <c r="L12" s="70">
        <f>'Data Sheet'!K23/'Data Sheet'!K$17</f>
        <v>0.03712500813</v>
      </c>
    </row>
    <row r="13" ht="14.25" customHeight="1">
      <c r="B13" s="87" t="s">
        <v>164</v>
      </c>
      <c r="C13" s="70">
        <f>'Data Sheet'!B24/'Data Sheet'!B$17</f>
        <v>0.01954275211</v>
      </c>
      <c r="D13" s="70">
        <f>'Data Sheet'!C24/'Data Sheet'!C$17</f>
        <v>0.006870485739</v>
      </c>
      <c r="E13" s="70">
        <f>'Data Sheet'!D24/'Data Sheet'!D$17</f>
        <v>0.01003154021</v>
      </c>
      <c r="F13" s="70">
        <f>'Data Sheet'!E24/'Data Sheet'!E$17</f>
        <v>0.01020957999</v>
      </c>
      <c r="G13" s="70">
        <f>'Data Sheet'!F24/'Data Sheet'!F$17</f>
        <v>0.01821590565</v>
      </c>
      <c r="H13" s="70">
        <f>'Data Sheet'!G24/'Data Sheet'!G$17</f>
        <v>0.01034243482</v>
      </c>
      <c r="I13" s="70">
        <f>'Data Sheet'!H24/'Data Sheet'!H$17</f>
        <v>0.008947766542</v>
      </c>
      <c r="J13" s="70">
        <f>'Data Sheet'!I24/'Data Sheet'!I$17</f>
        <v>0.008434656078</v>
      </c>
      <c r="K13" s="70">
        <f>'Data Sheet'!J24/'Data Sheet'!J$17</f>
        <v>0.009927299734</v>
      </c>
      <c r="L13" s="70">
        <f>'Data Sheet'!K24/'Data Sheet'!K$17</f>
        <v>0.009826251057</v>
      </c>
    </row>
    <row r="14" ht="14.25" customHeight="1">
      <c r="B14" s="87" t="s">
        <v>165</v>
      </c>
      <c r="C14" s="70">
        <f>'Data Sheet'!B25/'Data Sheet'!B$17</f>
        <v>0.06432978863</v>
      </c>
      <c r="D14" s="70">
        <f>'Data Sheet'!C25/'Data Sheet'!C$17</f>
        <v>0.04996716901</v>
      </c>
      <c r="E14" s="70">
        <f>'Data Sheet'!D25/'Data Sheet'!D$17</f>
        <v>0.04453595</v>
      </c>
      <c r="F14" s="70">
        <f>'Data Sheet'!E25/'Data Sheet'!E$17</f>
        <v>0.04694988798</v>
      </c>
      <c r="G14" s="70">
        <f>'Data Sheet'!F25/'Data Sheet'!F$17</f>
        <v>0.03485938917</v>
      </c>
      <c r="H14" s="70">
        <f>'Data Sheet'!G25/'Data Sheet'!G$17</f>
        <v>0.03087310416</v>
      </c>
      <c r="I14" s="70">
        <f>'Data Sheet'!H25/'Data Sheet'!H$17</f>
        <v>0.02190660084</v>
      </c>
      <c r="J14" s="70">
        <f>'Data Sheet'!I25/'Data Sheet'!I$17</f>
        <v>0.01886699386</v>
      </c>
      <c r="K14" s="70">
        <f>'Data Sheet'!J25/'Data Sheet'!J$17</f>
        <v>0.01840331955</v>
      </c>
      <c r="L14" s="70">
        <f>'Data Sheet'!K25/'Data Sheet'!K$17</f>
        <v>0.03065660181</v>
      </c>
    </row>
    <row r="15" ht="14.25" customHeight="1">
      <c r="B15" s="87" t="s">
        <v>68</v>
      </c>
      <c r="C15" s="70">
        <f>'Data Sheet'!B26/'Data Sheet'!B$17</f>
        <v>0.0190738761</v>
      </c>
      <c r="D15" s="70">
        <f>'Data Sheet'!C26/'Data Sheet'!C$17</f>
        <v>0.02336605756</v>
      </c>
      <c r="E15" s="70">
        <f>'Data Sheet'!D26/'Data Sheet'!D$17</f>
        <v>0.02486712225</v>
      </c>
      <c r="F15" s="70">
        <f>'Data Sheet'!E26/'Data Sheet'!E$17</f>
        <v>0.02641728822</v>
      </c>
      <c r="G15" s="70">
        <f>'Data Sheet'!F26/'Data Sheet'!F$17</f>
        <v>0.02432416087</v>
      </c>
      <c r="H15" s="70">
        <f>'Data Sheet'!G26/'Data Sheet'!G$17</f>
        <v>0.03186439185</v>
      </c>
      <c r="I15" s="70">
        <f>'Data Sheet'!H26/'Data Sheet'!H$17</f>
        <v>0.03251652202</v>
      </c>
      <c r="J15" s="70">
        <f>'Data Sheet'!I26/'Data Sheet'!I$17</f>
        <v>0.02857589135</v>
      </c>
      <c r="K15" s="70">
        <f>'Data Sheet'!J26/'Data Sheet'!J$17</f>
        <v>0.02878712517</v>
      </c>
      <c r="L15" s="70">
        <f>'Data Sheet'!K26/'Data Sheet'!K$17</f>
        <v>0.03044185593</v>
      </c>
    </row>
    <row r="16" ht="14.25" customHeight="1">
      <c r="B16" s="87" t="s">
        <v>66</v>
      </c>
      <c r="C16" s="70">
        <f>'Data Sheet'!B27/'Data Sheet'!B$17</f>
        <v>0.000225060485</v>
      </c>
      <c r="D16" s="70">
        <f>'Data Sheet'!C27/'Data Sheet'!C$17</f>
        <v>0</v>
      </c>
      <c r="E16" s="70">
        <f>'Data Sheet'!D27/'Data Sheet'!D$17</f>
        <v>0</v>
      </c>
      <c r="F16" s="70">
        <f>'Data Sheet'!E27/'Data Sheet'!E$17</f>
        <v>0</v>
      </c>
      <c r="G16" s="70">
        <f>'Data Sheet'!F27/'Data Sheet'!F$17</f>
        <v>0</v>
      </c>
      <c r="H16" s="70">
        <f>'Data Sheet'!G27/'Data Sheet'!G$17</f>
        <v>0.00187243229</v>
      </c>
      <c r="I16" s="70">
        <f>'Data Sheet'!H27/'Data Sheet'!H$17</f>
        <v>0.001940839239</v>
      </c>
      <c r="J16" s="70">
        <f>'Data Sheet'!I27/'Data Sheet'!I$17</f>
        <v>0.001644182471</v>
      </c>
      <c r="K16" s="70">
        <f>'Data Sheet'!J27/'Data Sheet'!J$17</f>
        <v>0.001935039893</v>
      </c>
      <c r="L16" s="70">
        <f>'Data Sheet'!K27/'Data Sheet'!K$17</f>
        <v>0.003058501985</v>
      </c>
    </row>
    <row r="17" ht="14.25" customHeight="1">
      <c r="B17" s="87" t="s">
        <v>166</v>
      </c>
      <c r="C17" s="70">
        <f>'Data Sheet'!B28/'Data Sheet'!B$17</f>
        <v>0.3241621186</v>
      </c>
      <c r="D17" s="70">
        <f>'Data Sheet'!C28/'Data Sheet'!C$17</f>
        <v>0.3001233164</v>
      </c>
      <c r="E17" s="70">
        <f>'Data Sheet'!D28/'Data Sheet'!D$17</f>
        <v>0.2913235208</v>
      </c>
      <c r="F17" s="70">
        <f>'Data Sheet'!E28/'Data Sheet'!E$17</f>
        <v>0.2874280366</v>
      </c>
      <c r="G17" s="70">
        <f>'Data Sheet'!F28/'Data Sheet'!F$17</f>
        <v>0.2545025703</v>
      </c>
      <c r="H17" s="70">
        <f>'Data Sheet'!G28/'Data Sheet'!G$17</f>
        <v>0.242391867</v>
      </c>
      <c r="I17" s="70">
        <f>'Data Sheet'!H28/'Data Sheet'!H$17</f>
        <v>0.2650290628</v>
      </c>
      <c r="J17" s="70">
        <f>'Data Sheet'!I28/'Data Sheet'!I$17</f>
        <v>0.2475316711</v>
      </c>
      <c r="K17" s="70">
        <f>'Data Sheet'!J28/'Data Sheet'!J$17</f>
        <v>0.2270401385</v>
      </c>
      <c r="L17" s="70">
        <f>'Data Sheet'!K28/'Data Sheet'!K$17</f>
        <v>0.2341901477</v>
      </c>
    </row>
    <row r="18" ht="14.25" customHeight="1">
      <c r="B18" s="87" t="s">
        <v>72</v>
      </c>
      <c r="C18" s="70">
        <f>'Data Sheet'!B29/'Data Sheet'!B$17</f>
        <v>0.09210600349</v>
      </c>
      <c r="D18" s="70">
        <f>'Data Sheet'!C29/'Data Sheet'!C$17</f>
        <v>0.08409538604</v>
      </c>
      <c r="E18" s="70">
        <f>'Data Sheet'!D29/'Data Sheet'!D$17</f>
        <v>0.08174172069</v>
      </c>
      <c r="F18" s="70">
        <f>'Data Sheet'!E29/'Data Sheet'!E$17</f>
        <v>0.06013726213</v>
      </c>
      <c r="G18" s="70">
        <f>'Data Sheet'!F29/'Data Sheet'!F$17</f>
        <v>0.06811006955</v>
      </c>
      <c r="H18" s="70">
        <f>'Data Sheet'!G29/'Data Sheet'!G$17</f>
        <v>0.05912480312</v>
      </c>
      <c r="I18" s="70">
        <f>'Data Sheet'!H29/'Data Sheet'!H$17</f>
        <v>0.07171152162</v>
      </c>
      <c r="J18" s="70">
        <f>'Data Sheet'!I29/'Data Sheet'!I$17</f>
        <v>0.06547134601</v>
      </c>
      <c r="K18" s="70">
        <f>'Data Sheet'!J29/'Data Sheet'!J$17</f>
        <v>0.0627797802</v>
      </c>
      <c r="L18" s="70">
        <f>'Data Sheet'!K29/'Data Sheet'!K$17</f>
        <v>0.06338257305</v>
      </c>
    </row>
    <row r="19" ht="14.25" customHeight="1">
      <c r="B19" s="87" t="s">
        <v>167</v>
      </c>
      <c r="C19" s="70">
        <f>'Data Sheet'!B30/'Data Sheet'!B$17</f>
        <v>0.23203736</v>
      </c>
      <c r="D19" s="70">
        <f>'Data Sheet'!C30/'Data Sheet'!C$17</f>
        <v>0.2160279304</v>
      </c>
      <c r="E19" s="70">
        <f>'Data Sheet'!D30/'Data Sheet'!D$17</f>
        <v>0.2095818001</v>
      </c>
      <c r="F19" s="70">
        <f>'Data Sheet'!E30/'Data Sheet'!E$17</f>
        <v>0.2272907745</v>
      </c>
      <c r="G19" s="70">
        <f>'Data Sheet'!F30/'Data Sheet'!F$17</f>
        <v>0.1863199274</v>
      </c>
      <c r="H19" s="70">
        <f>'Data Sheet'!G30/'Data Sheet'!G$17</f>
        <v>0.1827714201</v>
      </c>
      <c r="I19" s="70">
        <f>'Data Sheet'!H30/'Data Sheet'!H$17</f>
        <v>0.1926009236</v>
      </c>
      <c r="J19" s="70">
        <f>'Data Sheet'!I30/'Data Sheet'!I$17</f>
        <v>0.1817643722</v>
      </c>
      <c r="K19" s="70">
        <f>'Data Sheet'!J30/'Data Sheet'!J$17</f>
        <v>0.1641717825</v>
      </c>
      <c r="L19" s="70">
        <f>'Data Sheet'!K30/'Data Sheet'!K$17</f>
        <v>0.1707099629</v>
      </c>
    </row>
    <row r="20" ht="14.25" customHeight="1">
      <c r="B20" s="87" t="s">
        <v>168</v>
      </c>
      <c r="C20" s="70">
        <f>'Data Sheet'!B31/'Data Sheet'!B$17</f>
        <v>0.1276618091</v>
      </c>
      <c r="D20" s="70">
        <f>'Data Sheet'!C31/'Data Sheet'!C$17</f>
        <v>0.08885828222</v>
      </c>
      <c r="E20" s="70">
        <f>'Data Sheet'!D31/'Data Sheet'!D$17</f>
        <v>0.08602885345</v>
      </c>
      <c r="F20" s="70">
        <f>'Data Sheet'!E31/'Data Sheet'!E$17</f>
        <v>0.1342219449</v>
      </c>
      <c r="G20" s="70">
        <f>'Data Sheet'!F31/'Data Sheet'!F$17</f>
        <v>0.1115512549</v>
      </c>
      <c r="H20" s="70">
        <f>'Data Sheet'!G31/'Data Sheet'!G$17</f>
        <v>0.08180326244</v>
      </c>
      <c r="I20" s="70">
        <f>'Data Sheet'!H31/'Data Sheet'!H$17</f>
        <v>0.1141571781</v>
      </c>
      <c r="J20" s="70">
        <f>'Data Sheet'!I31/'Data Sheet'!I$17</f>
        <v>0.1069343396</v>
      </c>
      <c r="K20" s="70">
        <f>'Data Sheet'!J31/'Data Sheet'!J$17</f>
        <v>0.09586078614</v>
      </c>
      <c r="L20" s="70">
        <f>'Data Sheet'!K31/'Data Sheet'!K$17</f>
        <v>0.123987766</v>
      </c>
    </row>
    <row r="21" ht="14.25" customHeight="1">
      <c r="B21" s="87" t="s">
        <v>64</v>
      </c>
      <c r="C21" s="70">
        <f>'Data Sheet'!B34/'Data Sheet'!B$17</f>
        <v>0.3434423001</v>
      </c>
      <c r="D21" s="70">
        <f>'Data Sheet'!C34/'Data Sheet'!C$17</f>
        <v>0.323489374</v>
      </c>
      <c r="E21" s="70">
        <f>'Data Sheet'!D34/'Data Sheet'!D$17</f>
        <v>0.3161906431</v>
      </c>
      <c r="F21" s="70">
        <f>'Data Sheet'!E34/'Data Sheet'!E$17</f>
        <v>0.3138453249</v>
      </c>
      <c r="G21" s="70">
        <f>'Data Sheet'!F34/'Data Sheet'!F$17</f>
        <v>0.2787541578</v>
      </c>
      <c r="H21" s="70">
        <f>'Data Sheet'!G34/'Data Sheet'!G$17</f>
        <v>0.2756330473</v>
      </c>
      <c r="I21" s="70">
        <f>'Data Sheet'!H34/'Data Sheet'!H$17</f>
        <v>0.2987698065</v>
      </c>
      <c r="J21" s="70">
        <f>'Data Sheet'!I34/'Data Sheet'!I$17</f>
        <v>0.277455792</v>
      </c>
      <c r="K21" s="70">
        <f>'Data Sheet'!J34/'Data Sheet'!J$17</f>
        <v>0.2576737277</v>
      </c>
      <c r="L21" s="70">
        <f>'Data Sheet'!K34/'Data Sheet'!K$17</f>
        <v>0.2675928939</v>
      </c>
    </row>
    <row r="22" ht="14.25" customHeight="1">
      <c r="B22" s="69"/>
      <c r="C22" s="69"/>
      <c r="D22" s="69"/>
      <c r="E22" s="69"/>
      <c r="F22" s="69"/>
      <c r="G22" s="69"/>
      <c r="H22" s="69"/>
      <c r="I22" s="69"/>
      <c r="J22" s="69"/>
      <c r="K22" s="69"/>
      <c r="L22" s="69"/>
    </row>
    <row r="23" ht="18.75" customHeight="1">
      <c r="B23" s="88" t="str">
        <f>"Common Size Balance Sheet -"&amp;'Data Sheet'!$B$1</f>
        <v>Common Size Balance Sheet -INFOSYS LTD</v>
      </c>
      <c r="C23" s="2"/>
      <c r="D23" s="2"/>
      <c r="E23" s="2"/>
      <c r="F23" s="2"/>
      <c r="G23" s="2"/>
      <c r="H23" s="2"/>
      <c r="I23" s="2"/>
      <c r="J23" s="2"/>
      <c r="K23" s="2"/>
      <c r="L23" s="3"/>
    </row>
    <row r="24" ht="14.25" customHeight="1">
      <c r="B24" s="69"/>
      <c r="C24" s="69"/>
      <c r="D24" s="69"/>
      <c r="E24" s="69"/>
      <c r="F24" s="69"/>
      <c r="G24" s="69"/>
      <c r="H24" s="69"/>
      <c r="I24" s="69"/>
      <c r="J24" s="69"/>
      <c r="K24" s="69"/>
      <c r="L24" s="69"/>
    </row>
    <row r="25" ht="14.25" customHeight="1">
      <c r="B25" s="83" t="s">
        <v>157</v>
      </c>
      <c r="C25" s="84">
        <v>42064.0</v>
      </c>
      <c r="D25" s="84">
        <v>42430.0</v>
      </c>
      <c r="E25" s="84">
        <v>42795.0</v>
      </c>
      <c r="F25" s="84">
        <v>43160.0</v>
      </c>
      <c r="G25" s="84">
        <v>43525.0</v>
      </c>
      <c r="H25" s="84">
        <v>43891.0</v>
      </c>
      <c r="I25" s="84">
        <v>44256.0</v>
      </c>
      <c r="J25" s="84">
        <v>44621.0</v>
      </c>
      <c r="K25" s="84">
        <v>44986.0</v>
      </c>
      <c r="L25" s="84">
        <v>45352.0</v>
      </c>
    </row>
    <row r="26" ht="14.25" customHeight="1">
      <c r="B26" s="69"/>
      <c r="C26" s="69"/>
      <c r="D26" s="69"/>
      <c r="E26" s="69"/>
      <c r="F26" s="69"/>
      <c r="G26" s="69"/>
      <c r="H26" s="69"/>
      <c r="I26" s="69"/>
      <c r="J26" s="69"/>
      <c r="K26" s="69"/>
      <c r="L26" s="69"/>
    </row>
    <row r="27" ht="14.25" customHeight="1">
      <c r="B27" s="89" t="s">
        <v>87</v>
      </c>
      <c r="C27" s="90">
        <f>'Data Sheet'!B61/'Data Sheet'!B$61</f>
        <v>1</v>
      </c>
      <c r="D27" s="90">
        <f>'Data Sheet'!C61/'Data Sheet'!C$61</f>
        <v>1</v>
      </c>
      <c r="E27" s="90">
        <f>'Data Sheet'!D61/'Data Sheet'!D$61</f>
        <v>1</v>
      </c>
      <c r="F27" s="90">
        <f>'Data Sheet'!E61/'Data Sheet'!E$61</f>
        <v>1</v>
      </c>
      <c r="G27" s="90">
        <f>'Data Sheet'!F61/'Data Sheet'!F$61</f>
        <v>1</v>
      </c>
      <c r="H27" s="90">
        <f>'Data Sheet'!G61/'Data Sheet'!G$61</f>
        <v>1</v>
      </c>
      <c r="I27" s="90">
        <f>'Data Sheet'!H61/'Data Sheet'!H$61</f>
        <v>1</v>
      </c>
      <c r="J27" s="90">
        <f>'Data Sheet'!I61/'Data Sheet'!I$61</f>
        <v>1</v>
      </c>
      <c r="K27" s="90">
        <f>'Data Sheet'!J61/'Data Sheet'!J$61</f>
        <v>1</v>
      </c>
      <c r="L27" s="90">
        <f>'Data Sheet'!K61/'Data Sheet'!K$61</f>
        <v>1</v>
      </c>
    </row>
    <row r="28" ht="14.25" customHeight="1">
      <c r="B28" s="87" t="s">
        <v>83</v>
      </c>
      <c r="C28" s="91">
        <f>'Data Sheet'!B57/'Data Sheet'!B$61</f>
        <v>0.00862888262</v>
      </c>
      <c r="D28" s="91">
        <f>'Data Sheet'!C57/'Data Sheet'!C$61</f>
        <v>0.01523342832</v>
      </c>
      <c r="E28" s="91">
        <f>'Data Sheet'!D57/'Data Sheet'!D$61</f>
        <v>0.01375859912</v>
      </c>
      <c r="F28" s="91">
        <f>'Data Sheet'!E57/'Data Sheet'!E$61</f>
        <v>0.01371157797</v>
      </c>
      <c r="G28" s="91">
        <f>'Data Sheet'!F57/'Data Sheet'!F$61</f>
        <v>0.02581305165</v>
      </c>
      <c r="H28" s="91">
        <f>'Data Sheet'!G57/'Data Sheet'!G$61</f>
        <v>0.02311546841</v>
      </c>
      <c r="I28" s="91">
        <f>'Data Sheet'!H57/'Data Sheet'!H$61</f>
        <v>0.01975611798</v>
      </c>
      <c r="J28" s="91">
        <f>'Data Sheet'!I57/'Data Sheet'!I$61</f>
        <v>0.01797325429</v>
      </c>
      <c r="K28" s="91">
        <f>'Data Sheet'!J57/'Data Sheet'!J$61</f>
        <v>0.01660566952</v>
      </c>
      <c r="L28" s="91">
        <f>'Data Sheet'!K57/'Data Sheet'!K$61</f>
        <v>0.0152257021</v>
      </c>
    </row>
    <row r="29" ht="14.25" customHeight="1">
      <c r="B29" s="87" t="s">
        <v>84</v>
      </c>
      <c r="C29" s="91">
        <f>'Data Sheet'!B58/'Data Sheet'!B$61</f>
        <v>0.7567469716</v>
      </c>
      <c r="D29" s="91">
        <f>'Data Sheet'!C58/'Data Sheet'!C$61</f>
        <v>0.8069455911</v>
      </c>
      <c r="E29" s="91">
        <f>'Data Sheet'!D58/'Data Sheet'!D$61</f>
        <v>0.815870496</v>
      </c>
      <c r="F29" s="91">
        <f>'Data Sheet'!E58/'Data Sheet'!E$61</f>
        <v>0.8044839885</v>
      </c>
      <c r="G29" s="91">
        <f>'Data Sheet'!F58/'Data Sheet'!F$61</f>
        <v>0.7467703947</v>
      </c>
      <c r="H29" s="91">
        <f>'Data Sheet'!G58/'Data Sheet'!G$61</f>
        <v>0.6898474946</v>
      </c>
      <c r="I29" s="91">
        <f>'Data Sheet'!H58/'Data Sheet'!H$61</f>
        <v>0.690413074</v>
      </c>
      <c r="J29" s="91">
        <f>'Data Sheet'!I58/'Data Sheet'!I$61</f>
        <v>0.6275390006</v>
      </c>
      <c r="K29" s="91">
        <f>'Data Sheet'!J58/'Data Sheet'!J$61</f>
        <v>0.5886063758</v>
      </c>
      <c r="L29" s="91">
        <f>'Data Sheet'!K58/'Data Sheet'!K$61</f>
        <v>0.6325907955</v>
      </c>
    </row>
    <row r="30" ht="14.25" customHeight="1">
      <c r="B30" s="87" t="s">
        <v>85</v>
      </c>
      <c r="C30" s="91">
        <f>'Data Sheet'!B59/'Data Sheet'!B$61</f>
        <v>0</v>
      </c>
      <c r="D30" s="91">
        <f>'Data Sheet'!C59/'Data Sheet'!C$61</f>
        <v>0</v>
      </c>
      <c r="E30" s="91">
        <f>'Data Sheet'!D59/'Data Sheet'!D$61</f>
        <v>0</v>
      </c>
      <c r="F30" s="91">
        <f>'Data Sheet'!E59/'Data Sheet'!E$61</f>
        <v>0</v>
      </c>
      <c r="G30" s="91">
        <f>'Data Sheet'!F59/'Data Sheet'!F$61</f>
        <v>0</v>
      </c>
      <c r="H30" s="91">
        <f>'Data Sheet'!G59/'Data Sheet'!G$61</f>
        <v>0.05046840959</v>
      </c>
      <c r="I30" s="91">
        <f>'Data Sheet'!H59/'Data Sheet'!H$61</f>
        <v>0.04952981555</v>
      </c>
      <c r="J30" s="91">
        <f>'Data Sheet'!I59/'Data Sheet'!I$61</f>
        <v>0.0468949447</v>
      </c>
      <c r="K30" s="91">
        <f>'Data Sheet'!J59/'Data Sheet'!J$61</f>
        <v>0.06660727471</v>
      </c>
      <c r="L30" s="91">
        <f>'Data Sheet'!K59/'Data Sheet'!K$61</f>
        <v>0.06145419791</v>
      </c>
    </row>
    <row r="31" ht="14.25" customHeight="1">
      <c r="B31" s="87" t="s">
        <v>86</v>
      </c>
      <c r="C31" s="91">
        <f>'Data Sheet'!B60/'Data Sheet'!B$61</f>
        <v>0.2346241458</v>
      </c>
      <c r="D31" s="91">
        <f>'Data Sheet'!C60/'Data Sheet'!C$61</f>
        <v>0.1778209806</v>
      </c>
      <c r="E31" s="91">
        <f>'Data Sheet'!D60/'Data Sheet'!D$61</f>
        <v>0.1703709049</v>
      </c>
      <c r="F31" s="91">
        <f>'Data Sheet'!E60/'Data Sheet'!E$61</f>
        <v>0.1818044336</v>
      </c>
      <c r="G31" s="91">
        <f>'Data Sheet'!F60/'Data Sheet'!F$61</f>
        <v>0.2274165537</v>
      </c>
      <c r="H31" s="91">
        <f>'Data Sheet'!G60/'Data Sheet'!G$61</f>
        <v>0.2365686275</v>
      </c>
      <c r="I31" s="91">
        <f>'Data Sheet'!H60/'Data Sheet'!H$61</f>
        <v>0.2403009925</v>
      </c>
      <c r="J31" s="91">
        <f>'Data Sheet'!I60/'Data Sheet'!I$61</f>
        <v>0.3075928004</v>
      </c>
      <c r="K31" s="91">
        <f>'Data Sheet'!J60/'Data Sheet'!J$61</f>
        <v>0.32818068</v>
      </c>
      <c r="L31" s="91">
        <f>'Data Sheet'!K60/'Data Sheet'!K$61</f>
        <v>0.2907293045</v>
      </c>
    </row>
    <row r="32" ht="14.25" customHeight="1">
      <c r="B32" s="87"/>
      <c r="C32" s="87"/>
      <c r="D32" s="87"/>
      <c r="E32" s="87"/>
      <c r="F32" s="87"/>
      <c r="G32" s="87"/>
      <c r="H32" s="87"/>
      <c r="I32" s="87"/>
      <c r="J32" s="87"/>
      <c r="K32" s="87"/>
      <c r="L32" s="87"/>
    </row>
    <row r="33" ht="14.25" customHeight="1">
      <c r="B33" s="89" t="s">
        <v>97</v>
      </c>
      <c r="C33" s="90">
        <f>'Data Sheet'!B66/'Data Sheet'!B$66</f>
        <v>1</v>
      </c>
      <c r="D33" s="90">
        <f>'Data Sheet'!C66/'Data Sheet'!C$66</f>
        <v>1</v>
      </c>
      <c r="E33" s="90">
        <f>'Data Sheet'!D66/'Data Sheet'!D$66</f>
        <v>1</v>
      </c>
      <c r="F33" s="90">
        <f>'Data Sheet'!E66/'Data Sheet'!E$66</f>
        <v>1</v>
      </c>
      <c r="G33" s="90">
        <f>'Data Sheet'!F66/'Data Sheet'!F$66</f>
        <v>1</v>
      </c>
      <c r="H33" s="90">
        <f>'Data Sheet'!G66/'Data Sheet'!G$66</f>
        <v>1</v>
      </c>
      <c r="I33" s="90">
        <f>'Data Sheet'!H66/'Data Sheet'!H$66</f>
        <v>1</v>
      </c>
      <c r="J33" s="90">
        <f>'Data Sheet'!I66/'Data Sheet'!I$66</f>
        <v>1</v>
      </c>
      <c r="K33" s="90">
        <f>'Data Sheet'!J66/'Data Sheet'!J$66</f>
        <v>1</v>
      </c>
      <c r="L33" s="90">
        <f>'Data Sheet'!K66/'Data Sheet'!K$66</f>
        <v>1</v>
      </c>
    </row>
    <row r="34" ht="14.25" customHeight="1">
      <c r="B34" s="87" t="s">
        <v>169</v>
      </c>
      <c r="C34" s="91">
        <f>'Data Sheet'!B62/'Data Sheet'!B$66</f>
        <v>0.1711596192</v>
      </c>
      <c r="D34" s="91">
        <f>'Data Sheet'!C62/'Data Sheet'!C$66</f>
        <v>0.1782470905</v>
      </c>
      <c r="E34" s="91">
        <f>'Data Sheet'!D62/'Data Sheet'!D$66</f>
        <v>0.1705272526</v>
      </c>
      <c r="F34" s="91">
        <f>'Data Sheet'!E62/'Data Sheet'!E$66</f>
        <v>0.1584645049</v>
      </c>
      <c r="G34" s="91">
        <f>'Data Sheet'!F62/'Data Sheet'!F$66</f>
        <v>0.1868769776</v>
      </c>
      <c r="H34" s="91">
        <f>'Data Sheet'!G62/'Data Sheet'!G$66</f>
        <v>0.2591394336</v>
      </c>
      <c r="I34" s="91">
        <f>'Data Sheet'!H62/'Data Sheet'!H$66</f>
        <v>0.2372315391</v>
      </c>
      <c r="J34" s="91">
        <f>'Data Sheet'!I62/'Data Sheet'!I$66</f>
        <v>0.2210247668</v>
      </c>
      <c r="K34" s="91">
        <f>'Data Sheet'!J62/'Data Sheet'!J$66</f>
        <v>0.2345580918</v>
      </c>
      <c r="L34" s="91">
        <f>'Data Sheet'!K62/'Data Sheet'!K$66</f>
        <v>0.2030730775</v>
      </c>
    </row>
    <row r="35" ht="14.25" customHeight="1">
      <c r="B35" s="87" t="s">
        <v>89</v>
      </c>
      <c r="C35" s="91">
        <f>'Data Sheet'!B63/'Data Sheet'!B$66</f>
        <v>0.01170631628</v>
      </c>
      <c r="D35" s="91">
        <f>'Data Sheet'!C63/'Data Sheet'!C$66</f>
        <v>0.01278329649</v>
      </c>
      <c r="E35" s="91">
        <f>'Data Sheet'!D63/'Data Sheet'!D$66</f>
        <v>0.01641651032</v>
      </c>
      <c r="F35" s="91">
        <f>'Data Sheet'!E63/'Data Sheet'!E$66</f>
        <v>0.02023970056</v>
      </c>
      <c r="G35" s="91">
        <f>'Data Sheet'!F63/'Data Sheet'!F$66</f>
        <v>0.01651083672</v>
      </c>
      <c r="H35" s="91">
        <f>'Data Sheet'!G63/'Data Sheet'!G$66</f>
        <v>0.01039215686</v>
      </c>
      <c r="I35" s="91">
        <f>'Data Sheet'!H63/'Data Sheet'!H$66</f>
        <v>0.008575866656</v>
      </c>
      <c r="J35" s="91">
        <f>'Data Sheet'!I63/'Data Sheet'!I$66</f>
        <v>0.003563810193</v>
      </c>
      <c r="K35" s="91">
        <f>'Data Sheet'!J63/'Data Sheet'!J$66</f>
        <v>0.002311470673</v>
      </c>
      <c r="L35" s="91">
        <f>'Data Sheet'!K63/'Data Sheet'!K$66</f>
        <v>0.002154094986</v>
      </c>
    </row>
    <row r="36" ht="14.25" customHeight="1">
      <c r="B36" s="87" t="s">
        <v>90</v>
      </c>
      <c r="C36" s="91">
        <f>'Data Sheet'!B64/'Data Sheet'!B$66</f>
        <v>0.03424399222</v>
      </c>
      <c r="D36" s="91">
        <f>'Data Sheet'!C64/'Data Sheet'!C$66</f>
        <v>0.02519374684</v>
      </c>
      <c r="E36" s="91">
        <f>'Data Sheet'!D64/'Data Sheet'!D$66</f>
        <v>0.197515274</v>
      </c>
      <c r="F36" s="91">
        <f>'Data Sheet'!E64/'Data Sheet'!E$66</f>
        <v>0.1532848555</v>
      </c>
      <c r="G36" s="91">
        <f>'Data Sheet'!F64/'Data Sheet'!F$66</f>
        <v>0.133954274</v>
      </c>
      <c r="H36" s="91">
        <f>'Data Sheet'!G64/'Data Sheet'!G$66</f>
        <v>0.09577342048</v>
      </c>
      <c r="I36" s="91">
        <f>'Data Sheet'!H64/'Data Sheet'!H$66</f>
        <v>0.132126015</v>
      </c>
      <c r="J36" s="91">
        <f>'Data Sheet'!I64/'Data Sheet'!I$66</f>
        <v>0.1741126884</v>
      </c>
      <c r="K36" s="91">
        <f>'Data Sheet'!J64/'Data Sheet'!J$66</f>
        <v>0.1563292562</v>
      </c>
      <c r="L36" s="91">
        <f>'Data Sheet'!K64/'Data Sheet'!K$66</f>
        <v>0.1810248493</v>
      </c>
    </row>
    <row r="37" ht="14.25" customHeight="1">
      <c r="B37" s="87" t="s">
        <v>91</v>
      </c>
      <c r="C37" s="91">
        <f>('Data Sheet'!B65-SUM('Data Sheet'!B67:B69))/'Data Sheet'!B$66</f>
        <v>0.1782648705</v>
      </c>
      <c r="D37" s="91">
        <f>('Data Sheet'!C65-SUM('Data Sheet'!C67:C69))/'Data Sheet'!C$66</f>
        <v>0.1975152467</v>
      </c>
      <c r="E37" s="91">
        <f>('Data Sheet'!D65-SUM('Data Sheet'!D67:D69))/'Data Sheet'!D$66</f>
        <v>0.1952422187</v>
      </c>
      <c r="F37" s="91">
        <f>('Data Sheet'!E65-SUM('Data Sheet'!E67:E69))/'Data Sheet'!E$66</f>
        <v>0.252630783</v>
      </c>
      <c r="G37" s="91">
        <f>('Data Sheet'!F65-SUM('Data Sheet'!F67:F69))/'Data Sheet'!F$66</f>
        <v>0.2535150953</v>
      </c>
      <c r="H37" s="91">
        <f>('Data Sheet'!G65-SUM('Data Sheet'!G67:G69))/'Data Sheet'!G$66</f>
        <v>0.2301633987</v>
      </c>
      <c r="I37" s="91">
        <f>('Data Sheet'!H65-SUM('Data Sheet'!H67:H69))/'Data Sheet'!H$66</f>
        <v>0.2127317205</v>
      </c>
      <c r="J37" s="91">
        <f>('Data Sheet'!I65-SUM('Data Sheet'!I67:I69))/'Data Sheet'!I$66</f>
        <v>0.2571683129</v>
      </c>
      <c r="K37" s="91">
        <f>('Data Sheet'!J65-SUM('Data Sheet'!J67:J69))/'Data Sheet'!J$66</f>
        <v>0.3050499213</v>
      </c>
      <c r="L37" s="91">
        <f>('Data Sheet'!K65-SUM('Data Sheet'!K67:K69))/'Data Sheet'!K$66</f>
        <v>0.2830686664</v>
      </c>
    </row>
    <row r="38" ht="14.25" customHeight="1">
      <c r="B38" s="87" t="s">
        <v>93</v>
      </c>
      <c r="C38" s="91">
        <f>'Data Sheet'!B67/'Data Sheet'!B$66</f>
        <v>0.1465250645</v>
      </c>
      <c r="D38" s="91">
        <f>'Data Sheet'!C67/'Data Sheet'!C$66</f>
        <v>0.1508695305</v>
      </c>
      <c r="E38" s="91">
        <f>'Data Sheet'!D67/'Data Sheet'!D$66</f>
        <v>0.1481935825</v>
      </c>
      <c r="F38" s="91">
        <f>'Data Sheet'!E67/'Data Sheet'!E$66</f>
        <v>0.1656227552</v>
      </c>
      <c r="G38" s="91">
        <f>'Data Sheet'!F67/'Data Sheet'!F$66</f>
        <v>0.1763733257</v>
      </c>
      <c r="H38" s="91">
        <f>'Data Sheet'!G67/'Data Sheet'!G$66</f>
        <v>0.2013834423</v>
      </c>
      <c r="I38" s="91">
        <f>'Data Sheet'!H67/'Data Sheet'!H$66</f>
        <v>0.1794607063</v>
      </c>
      <c r="J38" s="91">
        <f>'Data Sheet'!I67/'Data Sheet'!I$66</f>
        <v>0.1944503936</v>
      </c>
      <c r="K38" s="91">
        <f>'Data Sheet'!J67/'Data Sheet'!J$66</f>
        <v>0.2040514944</v>
      </c>
      <c r="L38" s="91">
        <f>'Data Sheet'!K67/'Data Sheet'!K$66</f>
        <v>0.2219747096</v>
      </c>
    </row>
    <row r="39" ht="14.25" customHeight="1">
      <c r="B39" s="87" t="s">
        <v>94</v>
      </c>
      <c r="C39" s="91">
        <f>'Data Sheet'!B68/'Data Sheet'!B$66</f>
        <v>0</v>
      </c>
      <c r="D39" s="91">
        <f>'Data Sheet'!C68/'Data Sheet'!C$66</f>
        <v>0</v>
      </c>
      <c r="E39" s="91">
        <f>'Data Sheet'!D68/'Data Sheet'!D$66</f>
        <v>0</v>
      </c>
      <c r="F39" s="91">
        <f>'Data Sheet'!E68/'Data Sheet'!E$66</f>
        <v>0</v>
      </c>
      <c r="G39" s="91">
        <f>'Data Sheet'!F68/'Data Sheet'!F$66</f>
        <v>0</v>
      </c>
      <c r="H39" s="91">
        <f>'Data Sheet'!G68/'Data Sheet'!G$66</f>
        <v>0</v>
      </c>
      <c r="I39" s="91">
        <f>'Data Sheet'!H68/'Data Sheet'!H$66</f>
        <v>0</v>
      </c>
      <c r="J39" s="91">
        <f>'Data Sheet'!I68/'Data Sheet'!I$66</f>
        <v>0</v>
      </c>
      <c r="K39" s="91">
        <f>'Data Sheet'!J68/'Data Sheet'!J$66</f>
        <v>0</v>
      </c>
      <c r="L39" s="91">
        <f>'Data Sheet'!K68/'Data Sheet'!K$66</f>
        <v>0</v>
      </c>
    </row>
    <row r="40" ht="14.25" customHeight="1">
      <c r="B40" s="87" t="s">
        <v>95</v>
      </c>
      <c r="C40" s="91">
        <f>'Data Sheet'!B69/'Data Sheet'!B$66</f>
        <v>0.4581001373</v>
      </c>
      <c r="D40" s="91">
        <f>'Data Sheet'!C69/'Data Sheet'!C$66</f>
        <v>0.435391089</v>
      </c>
      <c r="E40" s="91">
        <f>'Data Sheet'!D69/'Data Sheet'!D$66</f>
        <v>0.2721051619</v>
      </c>
      <c r="F40" s="91">
        <f>'Data Sheet'!E69/'Data Sheet'!E$66</f>
        <v>0.2497574008</v>
      </c>
      <c r="G40" s="91">
        <f>'Data Sheet'!F69/'Data Sheet'!F$66</f>
        <v>0.2327694906</v>
      </c>
      <c r="H40" s="91">
        <f>'Data Sheet'!G69/'Data Sheet'!G$66</f>
        <v>0.2031481481</v>
      </c>
      <c r="I40" s="91">
        <f>'Data Sheet'!H69/'Data Sheet'!H$66</f>
        <v>0.2298741524</v>
      </c>
      <c r="J40" s="91">
        <f>'Data Sheet'!I69/'Data Sheet'!I$66</f>
        <v>0.1496800281</v>
      </c>
      <c r="K40" s="91">
        <f>'Data Sheet'!J69/'Data Sheet'!J$66</f>
        <v>0.09769976564</v>
      </c>
      <c r="L40" s="91">
        <f>'Data Sheet'!K69/'Data Sheet'!K$66</f>
        <v>0.1087046023</v>
      </c>
    </row>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2:L2"/>
    <mergeCell ref="B23:L23"/>
  </mergeCells>
  <printOptions/>
  <pageMargins bottom="0.35433070866141736" footer="0.0" header="0.0" left="0.9055118110236221" right="0.11811023622047245" top="0.35433070866141736"/>
  <pageSetup fitToWidth="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6"/>
    <col customWidth="1" min="2" max="2" width="11.14"/>
    <col customWidth="1" min="3" max="3" width="9.29"/>
    <col customWidth="1" min="4" max="4" width="19.71"/>
    <col customWidth="1" min="5" max="5" width="24.86"/>
    <col customWidth="1" min="6" max="7" width="1.86"/>
    <col customWidth="1" min="8" max="8" width="11.29"/>
    <col customWidth="1" min="9" max="9" width="6.14"/>
    <col customWidth="1" min="10" max="10" width="18.0"/>
    <col customWidth="1" min="11" max="11" width="25.57"/>
    <col customWidth="1" min="12" max="26" width="8.71"/>
  </cols>
  <sheetData>
    <row r="1" ht="14.25" customHeight="1"/>
    <row r="2" ht="14.25" customHeight="1">
      <c r="B2" s="46" t="str">
        <f>"Forecasting - "&amp;'Data Sheet'!B1</f>
        <v>Forecasting - INFOSYS LTD</v>
      </c>
      <c r="C2" s="2"/>
      <c r="D2" s="2"/>
      <c r="E2" s="2"/>
      <c r="F2" s="2"/>
      <c r="G2" s="2"/>
      <c r="H2" s="2"/>
      <c r="I2" s="2"/>
      <c r="J2" s="2"/>
      <c r="K2" s="3"/>
      <c r="L2" s="92"/>
      <c r="M2" s="92"/>
    </row>
    <row r="3" ht="14.25" customHeight="1">
      <c r="B3" s="93" t="str">
        <f>'Data Sheet'!$B$1&amp;" - "&amp;'Data Sheet'!A17&amp;" Forecasting "</f>
        <v>INFOSYS LTD - Sales Forecasting </v>
      </c>
      <c r="H3" s="93" t="str">
        <f>'Data Sheet'!$B$1&amp;" - "&amp;HistoricalFS!B18&amp;" Forecasting "</f>
        <v>INFOSYS LTD - EBITDA Forecasting </v>
      </c>
    </row>
    <row r="4" ht="14.25" customHeight="1">
      <c r="B4" s="94" t="s">
        <v>170</v>
      </c>
      <c r="C4" s="95" t="s">
        <v>171</v>
      </c>
      <c r="D4" s="95" t="s">
        <v>55</v>
      </c>
      <c r="E4" s="95" t="s">
        <v>56</v>
      </c>
      <c r="H4" s="94" t="s">
        <v>170</v>
      </c>
      <c r="I4" s="95" t="s">
        <v>171</v>
      </c>
      <c r="J4" s="95" t="str">
        <f>HistoricalFS!B18</f>
        <v>EBITDA</v>
      </c>
      <c r="K4" s="95" t="str">
        <f>HistoricalFS!B18&amp;" Growth "</f>
        <v>EBITDA Growth </v>
      </c>
    </row>
    <row r="5" ht="14.25" customHeight="1">
      <c r="B5" s="36">
        <v>1.0</v>
      </c>
      <c r="C5" s="96">
        <f t="array" ref="C5:C14">TRANSPOSE(HistoricalFS!C3:L3)</f>
        <v>42094</v>
      </c>
      <c r="D5" s="97">
        <f t="array" ref="D5:D14">TRANSPOSE(HistoricalFS!C6:L6)</f>
        <v>53319</v>
      </c>
      <c r="H5" s="36">
        <v>1.0</v>
      </c>
      <c r="I5" s="96">
        <f t="shared" ref="I5:I19" si="1">C5</f>
        <v>42094</v>
      </c>
      <c r="J5" s="97">
        <f t="array" ref="J5:J14">TRANSPOSE(HistoricalFS!C18:L18)</f>
        <v>14883</v>
      </c>
    </row>
    <row r="6" ht="14.25" customHeight="1">
      <c r="B6" s="36">
        <v>2.0</v>
      </c>
      <c r="C6" s="96">
        <v>42460.0</v>
      </c>
      <c r="D6" s="97">
        <v>62441.0</v>
      </c>
      <c r="E6" s="23">
        <f t="shared" ref="E6:E19" si="2">D6/D5-1</f>
        <v>0.1710834787</v>
      </c>
      <c r="H6" s="36">
        <v>2.0</v>
      </c>
      <c r="I6" s="96">
        <f t="shared" si="1"/>
        <v>42460</v>
      </c>
      <c r="J6" s="97">
        <v>17079.0</v>
      </c>
      <c r="K6" s="23">
        <f t="shared" ref="K6:K19" si="3">J6/J5-1</f>
        <v>0.147550897</v>
      </c>
    </row>
    <row r="7" ht="14.25" customHeight="1">
      <c r="B7" s="36">
        <v>3.0</v>
      </c>
      <c r="C7" s="96">
        <v>42825.0</v>
      </c>
      <c r="D7" s="97">
        <v>68484.0</v>
      </c>
      <c r="E7" s="23">
        <f t="shared" si="2"/>
        <v>0.09677935972</v>
      </c>
      <c r="H7" s="36">
        <v>3.0</v>
      </c>
      <c r="I7" s="96">
        <f t="shared" si="1"/>
        <v>42825</v>
      </c>
      <c r="J7" s="97">
        <v>18604.0</v>
      </c>
      <c r="K7" s="23">
        <f t="shared" si="3"/>
        <v>0.08929094209</v>
      </c>
    </row>
    <row r="8" ht="14.25" customHeight="1">
      <c r="B8" s="36">
        <v>4.0</v>
      </c>
      <c r="C8" s="96">
        <v>43190.0</v>
      </c>
      <c r="D8" s="97">
        <v>70522.0</v>
      </c>
      <c r="E8" s="23">
        <f t="shared" si="2"/>
        <v>0.02975877577</v>
      </c>
      <c r="H8" s="36">
        <v>4.0</v>
      </c>
      <c r="I8" s="96">
        <f t="shared" si="1"/>
        <v>43190</v>
      </c>
      <c r="J8" s="97">
        <v>18822.0</v>
      </c>
      <c r="K8" s="23">
        <f t="shared" si="3"/>
        <v>0.01171791013</v>
      </c>
    </row>
    <row r="9" ht="14.25" customHeight="1">
      <c r="B9" s="36">
        <v>5.0</v>
      </c>
      <c r="C9" s="96">
        <v>43555.0</v>
      </c>
      <c r="D9" s="97">
        <v>82675.0</v>
      </c>
      <c r="E9" s="23">
        <f t="shared" si="2"/>
        <v>0.1723292022</v>
      </c>
      <c r="H9" s="36">
        <v>5.0</v>
      </c>
      <c r="I9" s="96">
        <f t="shared" si="1"/>
        <v>43555</v>
      </c>
      <c r="J9" s="97">
        <v>20170.0</v>
      </c>
      <c r="K9" s="23">
        <f t="shared" si="3"/>
        <v>0.07161831899</v>
      </c>
    </row>
    <row r="10" ht="14.25" customHeight="1">
      <c r="B10" s="36">
        <v>6.0</v>
      </c>
      <c r="C10" s="96">
        <v>43921.0</v>
      </c>
      <c r="D10" s="97">
        <v>90791.0</v>
      </c>
      <c r="E10" s="23">
        <f t="shared" si="2"/>
        <v>0.09816752344</v>
      </c>
      <c r="H10" s="36">
        <v>6.0</v>
      </c>
      <c r="I10" s="96">
        <f t="shared" si="1"/>
        <v>43921</v>
      </c>
      <c r="J10" s="97">
        <v>22267.0</v>
      </c>
      <c r="K10" s="23">
        <f t="shared" si="3"/>
        <v>0.1039662866</v>
      </c>
    </row>
    <row r="11" ht="14.25" customHeight="1">
      <c r="B11" s="36">
        <v>7.0</v>
      </c>
      <c r="C11" s="96">
        <v>44286.0</v>
      </c>
      <c r="D11" s="97">
        <v>100472.0</v>
      </c>
      <c r="E11" s="23">
        <f t="shared" si="2"/>
        <v>0.1066295117</v>
      </c>
      <c r="H11" s="36">
        <v>7.0</v>
      </c>
      <c r="I11" s="96">
        <f t="shared" si="1"/>
        <v>44286</v>
      </c>
      <c r="J11" s="97">
        <v>27889.0</v>
      </c>
      <c r="K11" s="23">
        <f t="shared" si="3"/>
        <v>0.2524812503</v>
      </c>
    </row>
    <row r="12" ht="14.25" customHeight="1">
      <c r="B12" s="36">
        <v>8.0</v>
      </c>
      <c r="C12" s="96">
        <v>44651.0</v>
      </c>
      <c r="D12" s="97">
        <v>121641.0</v>
      </c>
      <c r="E12" s="23">
        <f t="shared" si="2"/>
        <v>0.2106955172</v>
      </c>
      <c r="H12" s="36">
        <v>8.0</v>
      </c>
      <c r="I12" s="96">
        <f t="shared" si="1"/>
        <v>44651</v>
      </c>
      <c r="J12" s="97">
        <v>31491.0</v>
      </c>
      <c r="K12" s="23">
        <f t="shared" si="3"/>
        <v>0.1291548639</v>
      </c>
    </row>
    <row r="13" ht="14.25" customHeight="1">
      <c r="B13" s="36">
        <v>9.0</v>
      </c>
      <c r="C13" s="96">
        <v>45016.0</v>
      </c>
      <c r="D13" s="97">
        <v>146767.0</v>
      </c>
      <c r="E13" s="23">
        <f t="shared" si="2"/>
        <v>0.2065586439</v>
      </c>
      <c r="H13" s="36">
        <v>9.0</v>
      </c>
      <c r="I13" s="96">
        <f t="shared" si="1"/>
        <v>45016</v>
      </c>
      <c r="J13" s="97">
        <v>35130.0</v>
      </c>
      <c r="K13" s="23">
        <f t="shared" si="3"/>
        <v>0.1155568258</v>
      </c>
    </row>
    <row r="14" ht="14.25" customHeight="1">
      <c r="B14" s="36">
        <v>10.0</v>
      </c>
      <c r="C14" s="96">
        <v>45382.0</v>
      </c>
      <c r="D14" s="97">
        <v>153670.0</v>
      </c>
      <c r="E14" s="23">
        <f t="shared" si="2"/>
        <v>0.04703373374</v>
      </c>
      <c r="H14" s="36">
        <v>10.0</v>
      </c>
      <c r="I14" s="96">
        <f t="shared" si="1"/>
        <v>45382</v>
      </c>
      <c r="J14" s="97">
        <v>36425.0</v>
      </c>
      <c r="K14" s="23">
        <f t="shared" si="3"/>
        <v>0.03686307999</v>
      </c>
    </row>
    <row r="15" ht="14.25" customHeight="1">
      <c r="B15" s="98">
        <v>11.0</v>
      </c>
      <c r="C15" s="99">
        <f t="shared" ref="C15:C19" si="4">C14+365</f>
        <v>45747</v>
      </c>
      <c r="D15" s="100">
        <f t="shared" ref="D15:D19" si="5">FORECAST(B15,$D$5:$D$14,$B$5:$B$14)</f>
        <v>156984.6</v>
      </c>
      <c r="E15" s="101">
        <f t="shared" si="2"/>
        <v>0.02156959719</v>
      </c>
      <c r="H15" s="98">
        <v>11.0</v>
      </c>
      <c r="I15" s="99">
        <f t="shared" si="1"/>
        <v>45747</v>
      </c>
      <c r="J15" s="100">
        <f t="shared" ref="J15:J19" si="6">FORECAST(H15,$J$5:$J$14,$H$5:$H$14)</f>
        <v>38074.93333</v>
      </c>
      <c r="K15" s="101">
        <f t="shared" si="3"/>
        <v>0.04529672844</v>
      </c>
    </row>
    <row r="16" ht="14.25" customHeight="1">
      <c r="B16" s="98">
        <v>12.0</v>
      </c>
      <c r="C16" s="99">
        <f t="shared" si="4"/>
        <v>46112</v>
      </c>
      <c r="D16" s="100">
        <f t="shared" si="5"/>
        <v>168240.3091</v>
      </c>
      <c r="E16" s="101">
        <f t="shared" si="2"/>
        <v>0.07169944753</v>
      </c>
      <c r="H16" s="98">
        <v>12.0</v>
      </c>
      <c r="I16" s="99">
        <f t="shared" si="1"/>
        <v>46112</v>
      </c>
      <c r="J16" s="100">
        <f t="shared" si="6"/>
        <v>40583.8303</v>
      </c>
      <c r="K16" s="101">
        <f t="shared" si="3"/>
        <v>0.06589366678</v>
      </c>
    </row>
    <row r="17" ht="14.25" customHeight="1">
      <c r="B17" s="98">
        <v>13.0</v>
      </c>
      <c r="C17" s="99">
        <f t="shared" si="4"/>
        <v>46477</v>
      </c>
      <c r="D17" s="100">
        <f t="shared" si="5"/>
        <v>179496.0182</v>
      </c>
      <c r="E17" s="101">
        <f t="shared" si="2"/>
        <v>0.06690257021</v>
      </c>
      <c r="H17" s="98">
        <v>13.0</v>
      </c>
      <c r="I17" s="99">
        <f t="shared" si="1"/>
        <v>46477</v>
      </c>
      <c r="J17" s="100">
        <f t="shared" si="6"/>
        <v>43092.72727</v>
      </c>
      <c r="K17" s="101">
        <f t="shared" si="3"/>
        <v>0.06182011286</v>
      </c>
    </row>
    <row r="18" ht="14.25" customHeight="1">
      <c r="B18" s="98">
        <v>14.0</v>
      </c>
      <c r="C18" s="99">
        <f t="shared" si="4"/>
        <v>46842</v>
      </c>
      <c r="D18" s="100">
        <f t="shared" si="5"/>
        <v>190751.7273</v>
      </c>
      <c r="E18" s="101">
        <f t="shared" si="2"/>
        <v>0.06270729125</v>
      </c>
      <c r="H18" s="98">
        <v>14.0</v>
      </c>
      <c r="I18" s="99">
        <f t="shared" si="1"/>
        <v>46842</v>
      </c>
      <c r="J18" s="100">
        <f t="shared" si="6"/>
        <v>45601.62424</v>
      </c>
      <c r="K18" s="101">
        <f t="shared" si="3"/>
        <v>0.05822089082</v>
      </c>
    </row>
    <row r="19" ht="14.25" customHeight="1">
      <c r="B19" s="98">
        <v>15.0</v>
      </c>
      <c r="C19" s="99">
        <f t="shared" si="4"/>
        <v>47207</v>
      </c>
      <c r="D19" s="100">
        <f t="shared" si="5"/>
        <v>202007.4364</v>
      </c>
      <c r="E19" s="101">
        <f t="shared" si="2"/>
        <v>0.05900711491</v>
      </c>
      <c r="H19" s="98">
        <v>15.0</v>
      </c>
      <c r="I19" s="99">
        <f t="shared" si="1"/>
        <v>47207</v>
      </c>
      <c r="J19" s="100">
        <f t="shared" si="6"/>
        <v>48110.52121</v>
      </c>
      <c r="K19" s="101">
        <f t="shared" si="3"/>
        <v>0.05501771069</v>
      </c>
    </row>
    <row r="20" ht="14.25" customHeight="1"/>
    <row r="21" ht="14.25" customHeight="1">
      <c r="B21" s="36" t="s">
        <v>172</v>
      </c>
      <c r="D21" s="23">
        <f>AVERAGE(E6:E19)</f>
        <v>0.101494412</v>
      </c>
      <c r="H21" s="36" t="s">
        <v>172</v>
      </c>
      <c r="J21" s="23">
        <f>AVERAGE(K6:K19)</f>
        <v>0.08888924888</v>
      </c>
    </row>
    <row r="22" ht="14.25" customHeight="1">
      <c r="B22" s="31" t="s">
        <v>173</v>
      </c>
      <c r="D22" s="23">
        <f>RRI(B14,D5,D19)</f>
        <v>0.1424798159</v>
      </c>
      <c r="H22" s="31" t="s">
        <v>173</v>
      </c>
      <c r="J22" s="23">
        <f>RRI(H14,J5,J19)</f>
        <v>0.1244883439</v>
      </c>
    </row>
    <row r="23" ht="14.25" customHeight="1"/>
    <row r="24" ht="14.25" customHeight="1">
      <c r="B24" s="31" t="s">
        <v>174</v>
      </c>
      <c r="D24" s="23">
        <f>_xlfn.STDEV.S(E6:E19)</f>
        <v>0.06371640209</v>
      </c>
      <c r="H24" s="31" t="s">
        <v>174</v>
      </c>
      <c r="J24" s="23">
        <f>_xlfn.STDEV.S(K6:K19)</f>
        <v>0.06011116916</v>
      </c>
    </row>
    <row r="25" ht="14.25" customHeight="1"/>
    <row r="26" ht="14.25" customHeight="1"/>
    <row r="27" ht="14.25" customHeight="1"/>
    <row r="28" ht="14.25" customHeight="1"/>
    <row r="29" ht="14.25" customHeight="1"/>
    <row r="30" ht="14.25" customHeight="1">
      <c r="H30" s="102"/>
      <c r="I30" s="102"/>
      <c r="J30" s="102"/>
    </row>
    <row r="31" ht="14.25" customHeight="1"/>
    <row r="32" ht="14.25" customHeight="1"/>
    <row r="33" ht="14.25" customHeight="1"/>
    <row r="34" ht="14.25" customHeight="1"/>
    <row r="35" ht="14.25" customHeight="1"/>
    <row r="36" ht="14.25" customHeight="1"/>
    <row r="37" ht="14.25" customHeight="1"/>
    <row r="38" ht="14.25" customHeight="1">
      <c r="B38" s="93" t="str">
        <f>'Data Sheet'!$B$1&amp;" - "&amp;HistoricalFS!B27&amp;" Forecasting "</f>
        <v>INFOSYS LTD - Earnings Before Tax Forecasting </v>
      </c>
      <c r="H38" s="93" t="str">
        <f>'Data Sheet'!$B$1&amp;" - "&amp;HistoricalFS!B38&amp;" Forecasting "</f>
        <v>INFOSYS LTD - Earnings per Share Forecasting </v>
      </c>
    </row>
    <row r="39" ht="14.25" customHeight="1">
      <c r="B39" s="94" t="s">
        <v>170</v>
      </c>
      <c r="C39" s="95" t="s">
        <v>171</v>
      </c>
      <c r="D39" s="95" t="str">
        <f>HistoricalFS!B27</f>
        <v>Earnings Before Tax</v>
      </c>
      <c r="E39" s="95" t="str">
        <f>HistoricalFS!B27&amp;" Growth "</f>
        <v>Earnings Before Tax Growth </v>
      </c>
      <c r="H39" s="94" t="s">
        <v>170</v>
      </c>
      <c r="I39" s="95" t="s">
        <v>171</v>
      </c>
      <c r="J39" s="95" t="str">
        <f>HistoricalFS!B38</f>
        <v>Earnings per Share</v>
      </c>
      <c r="K39" s="95" t="str">
        <f>HistoricalFS!B38&amp;" Growth "</f>
        <v>Earnings per Share Growth </v>
      </c>
    </row>
    <row r="40" ht="14.25" customHeight="1">
      <c r="B40" s="36">
        <v>1.0</v>
      </c>
      <c r="C40" s="96">
        <f t="shared" ref="C40:C54" si="7">C5</f>
        <v>42094</v>
      </c>
      <c r="D40" s="97">
        <f t="array" ref="D40:D49">TRANSPOSE(HistoricalFS!C18:L18-HistoricalFS!C24:L24)</f>
        <v>13866</v>
      </c>
      <c r="H40" s="36">
        <v>1.0</v>
      </c>
      <c r="I40" s="96">
        <f t="shared" ref="I40:I54" si="8">C5</f>
        <v>42094</v>
      </c>
      <c r="J40" s="97">
        <f t="array" ref="J40:J49">TRANSPOSE(HistoricalFS!C38:L38)</f>
        <v>19.46754321</v>
      </c>
    </row>
    <row r="41" ht="14.25" customHeight="1">
      <c r="B41" s="36">
        <v>2.0</v>
      </c>
      <c r="C41" s="96">
        <f t="shared" si="7"/>
        <v>42460</v>
      </c>
      <c r="D41" s="97">
        <v>15620.0</v>
      </c>
      <c r="E41" s="23">
        <f t="shared" ref="E41:E54" si="9">D41/D40-1</f>
        <v>0.1264964662</v>
      </c>
      <c r="H41" s="36">
        <v>2.0</v>
      </c>
      <c r="I41" s="96">
        <f t="shared" si="8"/>
        <v>42460</v>
      </c>
      <c r="J41" s="97">
        <v>22.571235769172162</v>
      </c>
      <c r="K41" s="23">
        <f t="shared" ref="K41:K54" si="10">J41/J40-1</f>
        <v>0.1594290828</v>
      </c>
    </row>
    <row r="42" ht="14.25" customHeight="1">
      <c r="B42" s="36">
        <v>3.0</v>
      </c>
      <c r="C42" s="96">
        <f t="shared" si="7"/>
        <v>42825</v>
      </c>
      <c r="D42" s="97">
        <v>16901.0</v>
      </c>
      <c r="E42" s="23">
        <f t="shared" si="9"/>
        <v>0.08201024328</v>
      </c>
      <c r="H42" s="36">
        <v>3.0</v>
      </c>
      <c r="I42" s="96">
        <f t="shared" si="8"/>
        <v>42825</v>
      </c>
      <c r="J42" s="97">
        <v>24.604366660136268</v>
      </c>
      <c r="K42" s="23">
        <f t="shared" si="10"/>
        <v>0.09007618864</v>
      </c>
    </row>
    <row r="43" ht="14.25" customHeight="1">
      <c r="B43" s="36">
        <v>4.0</v>
      </c>
      <c r="C43" s="96">
        <f t="shared" si="7"/>
        <v>43190</v>
      </c>
      <c r="D43" s="97">
        <v>16959.0</v>
      </c>
      <c r="E43" s="23">
        <f t="shared" si="9"/>
        <v>0.003431749601</v>
      </c>
      <c r="H43" s="36">
        <v>4.0</v>
      </c>
      <c r="I43" s="96">
        <f t="shared" si="8"/>
        <v>43190</v>
      </c>
      <c r="J43" s="97">
        <v>29.114967263403692</v>
      </c>
      <c r="K43" s="23">
        <f t="shared" si="10"/>
        <v>0.1833252067</v>
      </c>
    </row>
    <row r="44" ht="14.25" customHeight="1">
      <c r="B44" s="36">
        <v>5.0</v>
      </c>
      <c r="C44" s="96">
        <f t="shared" si="7"/>
        <v>43555</v>
      </c>
      <c r="D44" s="97">
        <v>18159.0</v>
      </c>
      <c r="E44" s="23">
        <f t="shared" si="9"/>
        <v>0.07075888909</v>
      </c>
      <c r="H44" s="36">
        <v>5.0</v>
      </c>
      <c r="I44" s="96">
        <f t="shared" si="8"/>
        <v>43555</v>
      </c>
      <c r="J44" s="97">
        <v>28.6754102863421</v>
      </c>
      <c r="K44" s="23">
        <f t="shared" si="10"/>
        <v>-0.01509728564</v>
      </c>
    </row>
    <row r="45" ht="14.25" customHeight="1">
      <c r="B45" s="36">
        <v>6.0</v>
      </c>
      <c r="C45" s="96">
        <f t="shared" si="7"/>
        <v>43921</v>
      </c>
      <c r="D45" s="97">
        <v>19374.0</v>
      </c>
      <c r="E45" s="23">
        <f t="shared" si="9"/>
        <v>0.06690897076</v>
      </c>
      <c r="H45" s="36">
        <v>6.0</v>
      </c>
      <c r="I45" s="96">
        <f t="shared" si="8"/>
        <v>43921</v>
      </c>
      <c r="J45" s="97">
        <v>32.48649917821085</v>
      </c>
      <c r="K45" s="23">
        <f t="shared" si="10"/>
        <v>0.1329044242</v>
      </c>
    </row>
    <row r="46" ht="14.25" customHeight="1">
      <c r="B46" s="36">
        <v>7.0</v>
      </c>
      <c r="C46" s="96">
        <f t="shared" si="7"/>
        <v>44286</v>
      </c>
      <c r="D46" s="97">
        <v>24622.0</v>
      </c>
      <c r="E46" s="23">
        <f t="shared" si="9"/>
        <v>0.270878497</v>
      </c>
      <c r="H46" s="36">
        <v>7.0</v>
      </c>
      <c r="I46" s="96">
        <f t="shared" si="8"/>
        <v>44286</v>
      </c>
      <c r="J46" s="97">
        <v>40.42058816626376</v>
      </c>
      <c r="K46" s="23">
        <f t="shared" si="10"/>
        <v>0.2442272694</v>
      </c>
    </row>
    <row r="47" ht="14.25" customHeight="1">
      <c r="B47" s="36">
        <v>8.0</v>
      </c>
      <c r="C47" s="96">
        <f t="shared" si="7"/>
        <v>44651</v>
      </c>
      <c r="D47" s="97">
        <v>28015.0</v>
      </c>
      <c r="E47" s="23">
        <f t="shared" si="9"/>
        <v>0.1378035903</v>
      </c>
      <c r="H47" s="36">
        <v>8.0</v>
      </c>
      <c r="I47" s="96">
        <f t="shared" si="8"/>
        <v>44651</v>
      </c>
      <c r="J47" s="97">
        <v>47.18900801103002</v>
      </c>
      <c r="K47" s="23">
        <f t="shared" si="10"/>
        <v>0.1674498109</v>
      </c>
    </row>
    <row r="48" ht="14.25" customHeight="1">
      <c r="B48" s="36">
        <v>9.0</v>
      </c>
      <c r="C48" s="96">
        <f t="shared" si="7"/>
        <v>45016</v>
      </c>
      <c r="D48" s="97">
        <v>30905.0</v>
      </c>
      <c r="E48" s="23">
        <f t="shared" si="9"/>
        <v>0.103159022</v>
      </c>
      <c r="H48" s="36">
        <v>9.0</v>
      </c>
      <c r="I48" s="96">
        <f t="shared" si="8"/>
        <v>45016</v>
      </c>
      <c r="J48" s="97">
        <v>51.60053994118498</v>
      </c>
      <c r="K48" s="23">
        <f t="shared" si="10"/>
        <v>0.09348643076</v>
      </c>
    </row>
    <row r="49" ht="14.25" customHeight="1">
      <c r="B49" s="36">
        <v>10.0</v>
      </c>
      <c r="C49" s="96">
        <f t="shared" si="7"/>
        <v>45382</v>
      </c>
      <c r="D49" s="97">
        <v>31747.0</v>
      </c>
      <c r="E49" s="23">
        <f t="shared" si="9"/>
        <v>0.0272447824</v>
      </c>
      <c r="H49" s="36">
        <v>10.0</v>
      </c>
      <c r="I49" s="96">
        <f t="shared" si="8"/>
        <v>45382</v>
      </c>
      <c r="J49" s="97">
        <v>51.88513334457588</v>
      </c>
      <c r="K49" s="23">
        <f t="shared" si="10"/>
        <v>0.005515318323</v>
      </c>
    </row>
    <row r="50" ht="14.25" customHeight="1">
      <c r="B50" s="98">
        <v>11.0</v>
      </c>
      <c r="C50" s="99">
        <f t="shared" si="7"/>
        <v>45747</v>
      </c>
      <c r="D50" s="100">
        <f t="shared" ref="D50:D54" si="11">FORECAST(B50,$D$40:$D$49,$B$40:$B$49)</f>
        <v>33206.73333</v>
      </c>
      <c r="E50" s="101">
        <f t="shared" si="9"/>
        <v>0.0459801976</v>
      </c>
      <c r="H50" s="98">
        <v>11.0</v>
      </c>
      <c r="I50" s="99">
        <f t="shared" si="8"/>
        <v>45747</v>
      </c>
      <c r="J50" s="100">
        <f t="shared" ref="J50:J54" si="12">FORECAST(H50,$J$40:$J$49,$H$40:$H$49)</f>
        <v>56.32201581</v>
      </c>
      <c r="K50" s="101">
        <f t="shared" si="10"/>
        <v>0.08551356001</v>
      </c>
    </row>
    <row r="51" ht="14.25" customHeight="1">
      <c r="B51" s="98">
        <v>12.0</v>
      </c>
      <c r="C51" s="99">
        <f t="shared" si="7"/>
        <v>46112</v>
      </c>
      <c r="D51" s="100">
        <f t="shared" si="11"/>
        <v>35313.99394</v>
      </c>
      <c r="E51" s="101">
        <f t="shared" si="9"/>
        <v>0.06345883484</v>
      </c>
      <c r="H51" s="98">
        <v>12.0</v>
      </c>
      <c r="I51" s="99">
        <f t="shared" si="8"/>
        <v>46112</v>
      </c>
      <c r="J51" s="100">
        <f t="shared" si="12"/>
        <v>60.23483156</v>
      </c>
      <c r="K51" s="101">
        <f t="shared" si="10"/>
        <v>0.06947222492</v>
      </c>
    </row>
    <row r="52" ht="14.25" customHeight="1">
      <c r="B52" s="98">
        <v>13.0</v>
      </c>
      <c r="C52" s="99">
        <f t="shared" si="7"/>
        <v>46477</v>
      </c>
      <c r="D52" s="100">
        <f t="shared" si="11"/>
        <v>37421.25455</v>
      </c>
      <c r="E52" s="101">
        <f t="shared" si="9"/>
        <v>0.05967211213</v>
      </c>
      <c r="H52" s="98">
        <v>13.0</v>
      </c>
      <c r="I52" s="99">
        <f t="shared" si="8"/>
        <v>46477</v>
      </c>
      <c r="J52" s="100">
        <f t="shared" si="12"/>
        <v>64.14764731</v>
      </c>
      <c r="K52" s="101">
        <f t="shared" si="10"/>
        <v>0.06495935406</v>
      </c>
    </row>
    <row r="53" ht="14.25" customHeight="1">
      <c r="B53" s="98">
        <v>14.0</v>
      </c>
      <c r="C53" s="99">
        <f t="shared" si="7"/>
        <v>46842</v>
      </c>
      <c r="D53" s="100">
        <f t="shared" si="11"/>
        <v>39528.51515</v>
      </c>
      <c r="E53" s="101">
        <f t="shared" si="9"/>
        <v>0.05631186425</v>
      </c>
      <c r="H53" s="98">
        <v>14.0</v>
      </c>
      <c r="I53" s="99">
        <f t="shared" si="8"/>
        <v>46842</v>
      </c>
      <c r="J53" s="100">
        <f t="shared" si="12"/>
        <v>68.06046306</v>
      </c>
      <c r="K53" s="101">
        <f t="shared" si="10"/>
        <v>0.06099702661</v>
      </c>
    </row>
    <row r="54" ht="14.25" customHeight="1">
      <c r="B54" s="98">
        <v>15.0</v>
      </c>
      <c r="C54" s="99">
        <f t="shared" si="7"/>
        <v>47207</v>
      </c>
      <c r="D54" s="100">
        <f t="shared" si="11"/>
        <v>41635.77576</v>
      </c>
      <c r="E54" s="101">
        <f t="shared" si="9"/>
        <v>0.05330988523</v>
      </c>
      <c r="H54" s="98">
        <v>15.0</v>
      </c>
      <c r="I54" s="99">
        <f t="shared" si="8"/>
        <v>47207</v>
      </c>
      <c r="J54" s="100">
        <f t="shared" si="12"/>
        <v>71.97327881</v>
      </c>
      <c r="K54" s="101">
        <f t="shared" si="10"/>
        <v>0.05749028987</v>
      </c>
    </row>
    <row r="55" ht="14.25" customHeight="1"/>
    <row r="56" ht="14.25" customHeight="1">
      <c r="B56" s="36" t="s">
        <v>172</v>
      </c>
      <c r="D56" s="23">
        <f>AVERAGE(E41:E54)</f>
        <v>0.08338750747</v>
      </c>
      <c r="H56" s="36" t="s">
        <v>172</v>
      </c>
      <c r="J56" s="23">
        <f>AVERAGE(K41:K54)</f>
        <v>0.0999820644</v>
      </c>
    </row>
    <row r="57" ht="14.25" customHeight="1">
      <c r="B57" s="31" t="s">
        <v>173</v>
      </c>
      <c r="D57" s="23">
        <f>RRI(B49,D40,D54)</f>
        <v>0.1162244894</v>
      </c>
      <c r="H57" s="31" t="s">
        <v>173</v>
      </c>
      <c r="J57" s="23">
        <f>RRI(H49,J40,J54)</f>
        <v>0.1396881011</v>
      </c>
    </row>
    <row r="58" ht="14.25" customHeight="1"/>
    <row r="59" ht="14.25" customHeight="1">
      <c r="B59" s="31" t="s">
        <v>174</v>
      </c>
      <c r="D59" s="23">
        <f>_xlfn.STDEV.S(E41:E54)</f>
        <v>0.06465158619</v>
      </c>
      <c r="H59" s="31" t="s">
        <v>174</v>
      </c>
      <c r="J59" s="23">
        <f>_xlfn.STDEV.S(K41:K54)</f>
        <v>0.07066834234</v>
      </c>
    </row>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B2:K2"/>
    <mergeCell ref="B3:E3"/>
    <mergeCell ref="H3:K3"/>
    <mergeCell ref="B38:E38"/>
    <mergeCell ref="H38:K38"/>
  </mergeCells>
  <printOptions/>
  <pageMargins bottom="0.0" footer="0.0" header="0.0" left="0.6299212598425197" right="0.0" top="0.3937007874015748"/>
  <pageSetup fitToWidth="0"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6"/>
    <col customWidth="1" min="2" max="2" width="11.43"/>
    <col customWidth="1" min="3" max="3" width="12.71"/>
    <col customWidth="1" min="4" max="5" width="8.71"/>
    <col customWidth="1" min="6" max="6" width="15.43"/>
    <col customWidth="1" min="7" max="8" width="8.71"/>
    <col customWidth="1" min="9" max="9" width="25.29"/>
    <col customWidth="1" min="10" max="10" width="11.57"/>
    <col customWidth="1" min="11" max="11" width="8.71"/>
    <col customWidth="1" min="12" max="12" width="18.29"/>
    <col customWidth="1" min="13" max="13" width="16.14"/>
    <col customWidth="1" min="14" max="14" width="17.57"/>
    <col customWidth="1" min="15" max="26" width="8.71"/>
  </cols>
  <sheetData>
    <row r="1" ht="14.25" customHeight="1"/>
    <row r="2" ht="14.25" customHeight="1">
      <c r="A2" s="69"/>
      <c r="B2" s="46" t="str">
        <f>"Beta Regression - "&amp;'Data Sheet'!B1</f>
        <v>Beta Regression - INFOSYS LTD</v>
      </c>
      <c r="C2" s="2"/>
      <c r="D2" s="2"/>
      <c r="E2" s="2"/>
      <c r="F2" s="2"/>
      <c r="G2" s="2"/>
      <c r="H2" s="2"/>
      <c r="I2" s="2"/>
      <c r="J2" s="3"/>
      <c r="K2" s="103"/>
      <c r="L2" s="69"/>
      <c r="M2" s="69"/>
      <c r="N2" s="69"/>
      <c r="O2" s="69"/>
      <c r="P2" s="69"/>
      <c r="Q2" s="69"/>
      <c r="R2" s="69"/>
      <c r="S2" s="69"/>
      <c r="T2" s="69"/>
      <c r="U2" s="69"/>
      <c r="V2" s="69"/>
      <c r="W2" s="69"/>
      <c r="X2" s="69"/>
      <c r="Y2" s="69"/>
      <c r="Z2" s="69"/>
    </row>
    <row r="3" ht="14.25" customHeight="1">
      <c r="A3" s="69"/>
      <c r="B3" s="69"/>
      <c r="C3" s="69"/>
      <c r="D3" s="69"/>
      <c r="E3" s="69"/>
      <c r="F3" s="69"/>
      <c r="G3" s="69"/>
      <c r="H3" s="69"/>
      <c r="I3" s="69"/>
      <c r="J3" s="69"/>
      <c r="K3" s="69"/>
      <c r="L3" s="69"/>
      <c r="M3" s="69"/>
      <c r="N3" s="69"/>
      <c r="O3" s="69"/>
      <c r="P3" s="69"/>
      <c r="Q3" s="69"/>
      <c r="R3" s="69"/>
      <c r="S3" s="69"/>
      <c r="T3" s="69"/>
      <c r="U3" s="69"/>
      <c r="V3" s="69"/>
      <c r="W3" s="69"/>
      <c r="X3" s="69"/>
      <c r="Y3" s="69"/>
      <c r="Z3" s="69"/>
    </row>
    <row r="4" ht="13.5" customHeight="1">
      <c r="A4" s="69"/>
      <c r="C4" s="104" t="s">
        <v>175</v>
      </c>
      <c r="D4" s="3"/>
      <c r="E4" s="69"/>
      <c r="F4" s="104" t="s">
        <v>176</v>
      </c>
      <c r="G4" s="3"/>
      <c r="H4" s="69"/>
      <c r="I4" s="104" t="s">
        <v>177</v>
      </c>
      <c r="J4" s="3"/>
      <c r="K4" s="69"/>
      <c r="L4" s="69" t="s">
        <v>178</v>
      </c>
      <c r="M4" s="105">
        <f>SLOPE(D8:D112,G8:G112)</f>
        <v>1.200350543</v>
      </c>
      <c r="N4" s="69"/>
      <c r="O4" s="69"/>
      <c r="P4" s="69"/>
      <c r="Q4" s="69"/>
      <c r="R4" s="69"/>
      <c r="S4" s="69"/>
      <c r="T4" s="69"/>
      <c r="U4" s="69"/>
      <c r="V4" s="69"/>
      <c r="W4" s="69"/>
      <c r="X4" s="69"/>
      <c r="Y4" s="69"/>
      <c r="Z4" s="69"/>
    </row>
    <row r="5" ht="14.25" customHeight="1">
      <c r="A5" s="69"/>
      <c r="B5" s="69"/>
      <c r="C5" s="69"/>
      <c r="D5" s="69"/>
      <c r="E5" s="69"/>
      <c r="F5" s="69"/>
      <c r="G5" s="69"/>
      <c r="H5" s="69"/>
      <c r="I5" s="69"/>
      <c r="J5" s="69"/>
      <c r="K5" s="69"/>
      <c r="L5" s="69" t="s">
        <v>179</v>
      </c>
      <c r="M5" s="105">
        <f>_xlfn.COVARIANCE.S(D7:D112,G7:G112)/_xlfn.VAR.S(G7:G112)</f>
        <v>1.200350543</v>
      </c>
      <c r="N5" s="69"/>
      <c r="O5" s="69"/>
      <c r="P5" s="69"/>
      <c r="Q5" s="69"/>
      <c r="R5" s="69"/>
      <c r="S5" s="69"/>
      <c r="T5" s="69"/>
      <c r="U5" s="69"/>
      <c r="V5" s="69"/>
      <c r="W5" s="69"/>
      <c r="X5" s="69"/>
      <c r="Y5" s="69"/>
      <c r="Z5" s="69"/>
    </row>
    <row r="6" ht="14.25" customHeight="1">
      <c r="A6" s="69"/>
      <c r="B6" s="106" t="s">
        <v>180</v>
      </c>
      <c r="C6" s="107" t="s">
        <v>181</v>
      </c>
      <c r="D6" s="107" t="s">
        <v>182</v>
      </c>
      <c r="E6" s="69"/>
      <c r="F6" s="107" t="s">
        <v>181</v>
      </c>
      <c r="G6" s="107" t="s">
        <v>182</v>
      </c>
      <c r="H6" s="69"/>
      <c r="I6" s="69" t="s">
        <v>183</v>
      </c>
      <c r="J6" s="105">
        <f>M7</f>
        <v>1.200350543</v>
      </c>
      <c r="K6" s="69"/>
      <c r="L6" s="69"/>
      <c r="M6" s="69"/>
      <c r="N6" s="69"/>
      <c r="O6" s="69"/>
      <c r="P6" s="69"/>
      <c r="Q6" s="69"/>
      <c r="R6" s="69"/>
      <c r="S6" s="69"/>
      <c r="T6" s="69"/>
      <c r="U6" s="69"/>
      <c r="V6" s="69"/>
      <c r="W6" s="69"/>
      <c r="X6" s="69"/>
      <c r="Y6" s="69"/>
      <c r="Z6" s="69"/>
    </row>
    <row r="7" ht="14.25" customHeight="1">
      <c r="A7" s="87"/>
      <c r="B7" s="108">
        <v>44739.0</v>
      </c>
      <c r="C7" s="109">
        <v>1417.557495</v>
      </c>
      <c r="D7" s="87"/>
      <c r="E7" s="87"/>
      <c r="F7" s="110">
        <v>15752.049805</v>
      </c>
      <c r="G7" s="87"/>
      <c r="H7" s="87"/>
      <c r="I7" s="87" t="s">
        <v>184</v>
      </c>
      <c r="J7" s="91">
        <v>0.75</v>
      </c>
      <c r="K7" s="87"/>
      <c r="L7" s="87" t="s">
        <v>185</v>
      </c>
      <c r="M7" s="111">
        <f>M26</f>
        <v>1.200350543</v>
      </c>
      <c r="N7" s="87"/>
      <c r="O7" s="87"/>
      <c r="P7" s="87"/>
      <c r="Q7" s="87"/>
      <c r="R7" s="87"/>
      <c r="S7" s="87"/>
      <c r="T7" s="87"/>
      <c r="U7" s="87"/>
      <c r="V7" s="87"/>
      <c r="W7" s="87"/>
      <c r="X7" s="87"/>
      <c r="Y7" s="87"/>
      <c r="Z7" s="87"/>
    </row>
    <row r="8" ht="14.25" customHeight="1">
      <c r="A8" s="87"/>
      <c r="B8" s="108">
        <v>44746.0</v>
      </c>
      <c r="C8" s="109">
        <v>1451.142334</v>
      </c>
      <c r="D8" s="91">
        <f t="shared" ref="D8:D112" si="1">C8/C7-1</f>
        <v>0.02369204714</v>
      </c>
      <c r="E8" s="87"/>
      <c r="F8" s="110">
        <v>16220.599609</v>
      </c>
      <c r="G8" s="91">
        <f t="shared" ref="G8:G112" si="2">F8/F7-1</f>
        <v>0.02974532266</v>
      </c>
      <c r="H8" s="87"/>
      <c r="I8" s="87"/>
      <c r="J8" s="87"/>
      <c r="K8" s="87"/>
      <c r="L8" s="87"/>
      <c r="M8" s="87"/>
      <c r="N8" s="87"/>
      <c r="O8" s="87"/>
      <c r="P8" s="87"/>
      <c r="Q8" s="87"/>
      <c r="R8" s="87"/>
      <c r="S8" s="87"/>
      <c r="T8" s="87"/>
      <c r="U8" s="87"/>
      <c r="V8" s="87"/>
      <c r="W8" s="87"/>
      <c r="X8" s="87"/>
      <c r="Y8" s="87"/>
      <c r="Z8" s="87"/>
    </row>
    <row r="9" ht="14.25" customHeight="1">
      <c r="A9" s="87"/>
      <c r="B9" s="108">
        <v>44753.0</v>
      </c>
      <c r="C9" s="109">
        <v>1370.557861</v>
      </c>
      <c r="D9" s="91">
        <f t="shared" si="1"/>
        <v>-0.05553174979</v>
      </c>
      <c r="E9" s="87"/>
      <c r="F9" s="110">
        <v>16049.200195</v>
      </c>
      <c r="G9" s="91">
        <f t="shared" si="2"/>
        <v>-0.01056677423</v>
      </c>
      <c r="H9" s="87"/>
      <c r="I9" s="87" t="s">
        <v>186</v>
      </c>
      <c r="J9" s="111">
        <v>1.0</v>
      </c>
      <c r="K9" s="87"/>
      <c r="L9" s="31" t="s">
        <v>187</v>
      </c>
      <c r="U9" s="87"/>
      <c r="V9" s="87"/>
      <c r="W9" s="87"/>
      <c r="X9" s="87"/>
      <c r="Y9" s="87"/>
      <c r="Z9" s="87"/>
    </row>
    <row r="10" ht="14.25" customHeight="1">
      <c r="A10" s="87"/>
      <c r="B10" s="108">
        <v>44760.0</v>
      </c>
      <c r="C10" s="109">
        <v>1443.333008</v>
      </c>
      <c r="D10" s="91">
        <f t="shared" si="1"/>
        <v>0.05309892349</v>
      </c>
      <c r="E10" s="87"/>
      <c r="F10" s="110">
        <v>16719.449219</v>
      </c>
      <c r="G10" s="91">
        <f t="shared" si="2"/>
        <v>0.0417621449</v>
      </c>
      <c r="H10" s="87"/>
      <c r="I10" s="87" t="s">
        <v>188</v>
      </c>
      <c r="J10" s="91">
        <f>100%-J7</f>
        <v>0.25</v>
      </c>
      <c r="K10" s="87"/>
      <c r="U10" s="87"/>
      <c r="V10" s="87"/>
      <c r="W10" s="87"/>
      <c r="X10" s="87"/>
      <c r="Y10" s="87"/>
      <c r="Z10" s="87"/>
    </row>
    <row r="11" ht="14.25" customHeight="1">
      <c r="A11" s="87"/>
      <c r="B11" s="108">
        <v>44767.0</v>
      </c>
      <c r="C11" s="109">
        <v>1484.918823</v>
      </c>
      <c r="D11" s="91">
        <f t="shared" si="1"/>
        <v>0.02881234945</v>
      </c>
      <c r="E11" s="87"/>
      <c r="F11" s="110">
        <v>17158.25</v>
      </c>
      <c r="G11" s="91">
        <f t="shared" si="2"/>
        <v>0.0262449304</v>
      </c>
      <c r="H11" s="87"/>
      <c r="I11" s="87"/>
      <c r="J11" s="87"/>
      <c r="K11" s="87"/>
      <c r="L11" s="112" t="s">
        <v>189</v>
      </c>
      <c r="M11" s="113"/>
      <c r="U11" s="87"/>
      <c r="V11" s="87"/>
      <c r="W11" s="87"/>
      <c r="X11" s="87"/>
      <c r="Y11" s="87"/>
      <c r="Z11" s="87"/>
    </row>
    <row r="12" ht="14.25" customHeight="1">
      <c r="A12" s="87"/>
      <c r="B12" s="108">
        <v>44774.0</v>
      </c>
      <c r="C12" s="109">
        <v>1549.07019</v>
      </c>
      <c r="D12" s="91">
        <f t="shared" si="1"/>
        <v>0.04320193536</v>
      </c>
      <c r="E12" s="87"/>
      <c r="F12" s="110">
        <v>17397.5</v>
      </c>
      <c r="G12" s="91">
        <f t="shared" si="2"/>
        <v>0.01394372969</v>
      </c>
      <c r="H12" s="87"/>
      <c r="I12" s="114" t="s">
        <v>190</v>
      </c>
      <c r="J12" s="115">
        <f>J6*J7+J9*J10</f>
        <v>1.150262907</v>
      </c>
      <c r="K12" s="87"/>
      <c r="L12" s="31" t="s">
        <v>191</v>
      </c>
      <c r="M12" s="31">
        <v>0.5305293264880029</v>
      </c>
      <c r="U12" s="87"/>
      <c r="V12" s="87"/>
      <c r="W12" s="87"/>
      <c r="X12" s="87"/>
      <c r="Y12" s="87"/>
      <c r="Z12" s="87"/>
    </row>
    <row r="13" ht="14.25" customHeight="1">
      <c r="A13" s="87"/>
      <c r="B13" s="108">
        <v>44781.0</v>
      </c>
      <c r="C13" s="109">
        <v>1527.462646</v>
      </c>
      <c r="D13" s="91">
        <f t="shared" si="1"/>
        <v>-0.01394871849</v>
      </c>
      <c r="E13" s="87"/>
      <c r="F13" s="110">
        <v>17698.150391</v>
      </c>
      <c r="G13" s="91">
        <f t="shared" si="2"/>
        <v>0.01728124104</v>
      </c>
      <c r="H13" s="87"/>
      <c r="I13" s="87"/>
      <c r="J13" s="87"/>
      <c r="K13" s="87"/>
      <c r="L13" s="31" t="s">
        <v>192</v>
      </c>
      <c r="M13" s="31">
        <v>0.2814613662638139</v>
      </c>
      <c r="U13" s="87"/>
      <c r="V13" s="87"/>
      <c r="W13" s="87"/>
      <c r="X13" s="87"/>
      <c r="Y13" s="87"/>
      <c r="Z13" s="87"/>
    </row>
    <row r="14" ht="14.25" customHeight="1">
      <c r="A14" s="87"/>
      <c r="B14" s="108">
        <v>44788.0</v>
      </c>
      <c r="C14" s="109">
        <v>1530.33728</v>
      </c>
      <c r="D14" s="91">
        <f t="shared" si="1"/>
        <v>0.001881966808</v>
      </c>
      <c r="E14" s="87"/>
      <c r="F14" s="110">
        <v>17758.449219</v>
      </c>
      <c r="G14" s="91">
        <f t="shared" si="2"/>
        <v>0.003407069477</v>
      </c>
      <c r="H14" s="87"/>
      <c r="I14" s="87"/>
      <c r="J14" s="87"/>
      <c r="K14" s="87"/>
      <c r="L14" s="31" t="s">
        <v>193</v>
      </c>
      <c r="M14" s="31">
        <v>0.2744852630236568</v>
      </c>
      <c r="U14" s="87"/>
      <c r="V14" s="87"/>
      <c r="W14" s="87"/>
      <c r="X14" s="87"/>
      <c r="Y14" s="87"/>
      <c r="Z14" s="87"/>
    </row>
    <row r="15" ht="14.25" customHeight="1">
      <c r="A15" s="87"/>
      <c r="B15" s="108">
        <v>44795.0</v>
      </c>
      <c r="C15" s="109">
        <v>1457.945557</v>
      </c>
      <c r="D15" s="91">
        <f t="shared" si="1"/>
        <v>-0.04730442364</v>
      </c>
      <c r="E15" s="87"/>
      <c r="F15" s="110">
        <v>17558.900391</v>
      </c>
      <c r="G15" s="91">
        <f t="shared" si="2"/>
        <v>-0.01123683862</v>
      </c>
      <c r="H15" s="87"/>
      <c r="I15" s="87"/>
      <c r="J15" s="87"/>
      <c r="K15" s="87"/>
      <c r="L15" s="31" t="s">
        <v>194</v>
      </c>
      <c r="M15" s="31">
        <v>0.028514483234439836</v>
      </c>
      <c r="U15" s="87"/>
      <c r="V15" s="87"/>
      <c r="W15" s="87"/>
      <c r="X15" s="87"/>
      <c r="Y15" s="87"/>
      <c r="Z15" s="87"/>
    </row>
    <row r="16" ht="14.25" customHeight="1">
      <c r="A16" s="87"/>
      <c r="B16" s="108">
        <v>44802.0</v>
      </c>
      <c r="C16" s="109">
        <v>1392.260986</v>
      </c>
      <c r="D16" s="91">
        <f t="shared" si="1"/>
        <v>-0.0450528284</v>
      </c>
      <c r="E16" s="87"/>
      <c r="F16" s="110">
        <v>17539.449219</v>
      </c>
      <c r="G16" s="91">
        <f t="shared" si="2"/>
        <v>-0.001107767091</v>
      </c>
      <c r="H16" s="87"/>
      <c r="I16" s="87"/>
      <c r="J16" s="87"/>
      <c r="K16" s="87"/>
      <c r="L16" s="116" t="s">
        <v>195</v>
      </c>
      <c r="M16" s="116">
        <v>105.0</v>
      </c>
      <c r="U16" s="87"/>
      <c r="V16" s="87"/>
      <c r="W16" s="87"/>
      <c r="X16" s="87"/>
      <c r="Y16" s="87"/>
      <c r="Z16" s="87"/>
    </row>
    <row r="17" ht="14.25" customHeight="1">
      <c r="A17" s="87"/>
      <c r="B17" s="108">
        <v>44809.0</v>
      </c>
      <c r="C17" s="109">
        <v>1448.459229</v>
      </c>
      <c r="D17" s="91">
        <f t="shared" si="1"/>
        <v>0.04036473302</v>
      </c>
      <c r="E17" s="87"/>
      <c r="F17" s="110">
        <v>17833.349609</v>
      </c>
      <c r="G17" s="91">
        <f t="shared" si="2"/>
        <v>0.01675653473</v>
      </c>
      <c r="H17" s="87"/>
      <c r="I17" s="87"/>
      <c r="J17" s="87"/>
      <c r="K17" s="87"/>
      <c r="U17" s="87"/>
      <c r="V17" s="87"/>
      <c r="W17" s="87"/>
      <c r="X17" s="87"/>
      <c r="Y17" s="87"/>
      <c r="Z17" s="87"/>
    </row>
    <row r="18" ht="14.25" customHeight="1">
      <c r="A18" s="87"/>
      <c r="B18" s="108">
        <v>44816.0</v>
      </c>
      <c r="C18" s="109">
        <v>1319.485962</v>
      </c>
      <c r="D18" s="91">
        <f t="shared" si="1"/>
        <v>-0.08904169646</v>
      </c>
      <c r="E18" s="87"/>
      <c r="F18" s="110">
        <v>17530.849609</v>
      </c>
      <c r="G18" s="91">
        <f t="shared" si="2"/>
        <v>-0.01696260134</v>
      </c>
      <c r="H18" s="87"/>
      <c r="I18" s="87"/>
      <c r="J18" s="87"/>
      <c r="K18" s="87"/>
      <c r="L18" s="31" t="s">
        <v>196</v>
      </c>
      <c r="U18" s="87"/>
      <c r="V18" s="87"/>
      <c r="W18" s="87"/>
      <c r="X18" s="87"/>
      <c r="Y18" s="87"/>
      <c r="Z18" s="87"/>
    </row>
    <row r="19" ht="14.25" customHeight="1">
      <c r="A19" s="87"/>
      <c r="B19" s="108">
        <v>44823.0</v>
      </c>
      <c r="C19" s="109">
        <v>1308.37085</v>
      </c>
      <c r="D19" s="91">
        <f t="shared" si="1"/>
        <v>-0.008423819821</v>
      </c>
      <c r="E19" s="87"/>
      <c r="F19" s="110">
        <v>17327.349609</v>
      </c>
      <c r="G19" s="91">
        <f t="shared" si="2"/>
        <v>-0.01160810825</v>
      </c>
      <c r="H19" s="87"/>
      <c r="I19" s="87"/>
      <c r="J19" s="87"/>
      <c r="K19" s="87"/>
      <c r="L19" s="112"/>
      <c r="M19" s="112" t="s">
        <v>197</v>
      </c>
      <c r="N19" s="112" t="s">
        <v>198</v>
      </c>
      <c r="O19" s="112" t="s">
        <v>199</v>
      </c>
      <c r="P19" s="112" t="s">
        <v>200</v>
      </c>
      <c r="Q19" s="112" t="s">
        <v>201</v>
      </c>
      <c r="U19" s="87"/>
      <c r="V19" s="87"/>
      <c r="W19" s="87"/>
      <c r="X19" s="87"/>
      <c r="Y19" s="87"/>
      <c r="Z19" s="87"/>
    </row>
    <row r="20" ht="14.25" customHeight="1">
      <c r="A20" s="87"/>
      <c r="B20" s="108">
        <v>44830.0</v>
      </c>
      <c r="C20" s="109">
        <v>1354.364258</v>
      </c>
      <c r="D20" s="91">
        <f t="shared" si="1"/>
        <v>0.03515318917</v>
      </c>
      <c r="E20" s="87"/>
      <c r="F20" s="110">
        <v>17094.349609</v>
      </c>
      <c r="G20" s="91">
        <f t="shared" si="2"/>
        <v>-0.01344694978</v>
      </c>
      <c r="H20" s="87"/>
      <c r="I20" s="87"/>
      <c r="J20" s="87"/>
      <c r="K20" s="87"/>
      <c r="L20" s="31" t="s">
        <v>202</v>
      </c>
      <c r="M20" s="31">
        <v>1.0</v>
      </c>
      <c r="N20" s="31">
        <v>0.03280476288184253</v>
      </c>
      <c r="O20" s="31">
        <v>0.03280476288184253</v>
      </c>
      <c r="P20" s="31">
        <v>40.34650242037897</v>
      </c>
      <c r="Q20" s="31">
        <v>5.847164535739747E-9</v>
      </c>
      <c r="U20" s="87"/>
      <c r="V20" s="87"/>
      <c r="W20" s="87"/>
      <c r="X20" s="87"/>
      <c r="Y20" s="87"/>
      <c r="Z20" s="87"/>
    </row>
    <row r="21" ht="14.25" customHeight="1">
      <c r="A21" s="87"/>
      <c r="B21" s="108">
        <v>44837.0</v>
      </c>
      <c r="C21" s="109">
        <v>1390.536255</v>
      </c>
      <c r="D21" s="91">
        <f t="shared" si="1"/>
        <v>0.02670773153</v>
      </c>
      <c r="E21" s="87"/>
      <c r="F21" s="110">
        <v>17314.650391</v>
      </c>
      <c r="G21" s="91">
        <f t="shared" si="2"/>
        <v>0.01288734506</v>
      </c>
      <c r="H21" s="87"/>
      <c r="I21" s="87"/>
      <c r="J21" s="87"/>
      <c r="K21" s="87"/>
      <c r="L21" s="31" t="s">
        <v>203</v>
      </c>
      <c r="M21" s="31">
        <v>103.0</v>
      </c>
      <c r="N21" s="31">
        <v>0.08374680267509649</v>
      </c>
      <c r="O21" s="31">
        <v>8.130757541271504E-4</v>
      </c>
      <c r="U21" s="87"/>
      <c r="V21" s="87"/>
      <c r="W21" s="87"/>
      <c r="X21" s="87"/>
      <c r="Y21" s="87"/>
      <c r="Z21" s="87"/>
    </row>
    <row r="22" ht="14.25" customHeight="1">
      <c r="A22" s="87"/>
      <c r="B22" s="108">
        <v>44844.0</v>
      </c>
      <c r="C22" s="109">
        <v>1412.622681</v>
      </c>
      <c r="D22" s="91">
        <f t="shared" si="1"/>
        <v>0.01588338738</v>
      </c>
      <c r="E22" s="87"/>
      <c r="F22" s="110">
        <v>17185.699219</v>
      </c>
      <c r="G22" s="91">
        <f t="shared" si="2"/>
        <v>-0.007447518089</v>
      </c>
      <c r="H22" s="87"/>
      <c r="I22" s="87"/>
      <c r="J22" s="87"/>
      <c r="K22" s="87"/>
      <c r="L22" s="116" t="s">
        <v>204</v>
      </c>
      <c r="M22" s="116">
        <v>104.0</v>
      </c>
      <c r="N22" s="116">
        <v>0.11655156555693902</v>
      </c>
      <c r="O22" s="116"/>
      <c r="P22" s="116"/>
      <c r="Q22" s="116"/>
      <c r="U22" s="87"/>
      <c r="V22" s="87"/>
      <c r="W22" s="87"/>
      <c r="X22" s="87"/>
      <c r="Y22" s="87"/>
      <c r="Z22" s="87"/>
    </row>
    <row r="23" ht="14.25" customHeight="1">
      <c r="A23" s="87"/>
      <c r="B23" s="108">
        <v>44851.0</v>
      </c>
      <c r="C23" s="109">
        <v>1437.775391</v>
      </c>
      <c r="D23" s="91">
        <f t="shared" si="1"/>
        <v>0.01780568183</v>
      </c>
      <c r="E23" s="87"/>
      <c r="F23" s="110">
        <v>17576.300781</v>
      </c>
      <c r="G23" s="91">
        <f t="shared" si="2"/>
        <v>0.02272829037</v>
      </c>
      <c r="H23" s="87"/>
      <c r="I23" s="87"/>
      <c r="J23" s="87"/>
      <c r="K23" s="87"/>
      <c r="U23" s="87"/>
      <c r="V23" s="87"/>
      <c r="W23" s="87"/>
      <c r="X23" s="87"/>
      <c r="Y23" s="87"/>
      <c r="Z23" s="87"/>
    </row>
    <row r="24" ht="13.5" customHeight="1">
      <c r="A24" s="87"/>
      <c r="B24" s="108">
        <v>44858.0</v>
      </c>
      <c r="C24" s="109">
        <v>1449.992554</v>
      </c>
      <c r="D24" s="91">
        <f t="shared" si="1"/>
        <v>0.008497268124</v>
      </c>
      <c r="E24" s="87"/>
      <c r="F24" s="110">
        <v>17786.800781</v>
      </c>
      <c r="G24" s="91">
        <f t="shared" si="2"/>
        <v>0.01197635399</v>
      </c>
      <c r="H24" s="87"/>
      <c r="I24" s="87"/>
      <c r="J24" s="87"/>
      <c r="K24" s="87"/>
      <c r="L24" s="112"/>
      <c r="M24" s="112" t="s">
        <v>205</v>
      </c>
      <c r="N24" s="112" t="s">
        <v>194</v>
      </c>
      <c r="O24" s="112" t="s">
        <v>206</v>
      </c>
      <c r="P24" s="112" t="s">
        <v>207</v>
      </c>
      <c r="Q24" s="112" t="s">
        <v>208</v>
      </c>
      <c r="R24" s="112" t="s">
        <v>209</v>
      </c>
      <c r="S24" s="112" t="s">
        <v>210</v>
      </c>
      <c r="T24" s="112" t="s">
        <v>211</v>
      </c>
      <c r="U24" s="87"/>
      <c r="V24" s="87"/>
      <c r="W24" s="87"/>
      <c r="X24" s="87"/>
      <c r="Y24" s="87"/>
      <c r="Z24" s="87"/>
    </row>
    <row r="25" ht="14.25" customHeight="1">
      <c r="A25" s="87"/>
      <c r="B25" s="108">
        <v>44865.0</v>
      </c>
      <c r="C25" s="109">
        <v>1466.56543</v>
      </c>
      <c r="D25" s="91">
        <f t="shared" si="1"/>
        <v>0.01142962835</v>
      </c>
      <c r="E25" s="87"/>
      <c r="F25" s="110">
        <v>18117.150391</v>
      </c>
      <c r="G25" s="91">
        <f t="shared" si="2"/>
        <v>0.01857273908</v>
      </c>
      <c r="H25" s="87"/>
      <c r="I25" s="87"/>
      <c r="J25" s="87"/>
      <c r="K25" s="87"/>
      <c r="L25" s="31" t="s">
        <v>212</v>
      </c>
      <c r="M25" s="31">
        <v>-0.003443828887992783</v>
      </c>
      <c r="N25" s="31">
        <v>0.002890137963590576</v>
      </c>
      <c r="O25" s="31">
        <v>-1.1915794094875412</v>
      </c>
      <c r="P25" s="31">
        <v>0.23616462521192802</v>
      </c>
      <c r="Q25" s="31">
        <v>-0.009175735884630557</v>
      </c>
      <c r="R25" s="31">
        <v>0.0022880781086449913</v>
      </c>
      <c r="S25" s="31">
        <v>-0.009175735884630557</v>
      </c>
      <c r="T25" s="31">
        <v>0.0022880781086449913</v>
      </c>
      <c r="U25" s="87"/>
      <c r="V25" s="87"/>
      <c r="W25" s="87"/>
      <c r="X25" s="87"/>
      <c r="Y25" s="87"/>
      <c r="Z25" s="87"/>
    </row>
    <row r="26" ht="15.0" customHeight="1">
      <c r="A26" s="87"/>
      <c r="B26" s="108">
        <v>44872.0</v>
      </c>
      <c r="C26" s="109">
        <v>1520.907593</v>
      </c>
      <c r="D26" s="91">
        <f t="shared" si="1"/>
        <v>0.03705403243</v>
      </c>
      <c r="E26" s="87"/>
      <c r="F26" s="110">
        <v>18349.699219</v>
      </c>
      <c r="G26" s="91">
        <f t="shared" si="2"/>
        <v>0.01283583913</v>
      </c>
      <c r="H26" s="87"/>
      <c r="I26" s="87"/>
      <c r="J26" s="87"/>
      <c r="K26" s="87"/>
      <c r="L26" s="116" t="s">
        <v>213</v>
      </c>
      <c r="M26" s="116">
        <v>1.2003505426484602</v>
      </c>
      <c r="N26" s="116">
        <v>0.1889753450402127</v>
      </c>
      <c r="O26" s="116">
        <v>6.351889673190085</v>
      </c>
      <c r="P26" s="116">
        <v>5.847164535740004E-9</v>
      </c>
      <c r="Q26" s="116">
        <v>0.8255625165840131</v>
      </c>
      <c r="R26" s="116">
        <v>1.5751385687129074</v>
      </c>
      <c r="S26" s="116">
        <v>0.8255625165840131</v>
      </c>
      <c r="T26" s="116">
        <v>1.5751385687129074</v>
      </c>
      <c r="U26" s="87"/>
      <c r="V26" s="87"/>
      <c r="W26" s="87"/>
      <c r="X26" s="87"/>
      <c r="Y26" s="87"/>
      <c r="Z26" s="87"/>
    </row>
    <row r="27" ht="14.25" customHeight="1">
      <c r="A27" s="87"/>
      <c r="B27" s="108">
        <v>44879.0</v>
      </c>
      <c r="C27" s="109">
        <v>1543.477661</v>
      </c>
      <c r="D27" s="91">
        <f t="shared" si="1"/>
        <v>0.01483986805</v>
      </c>
      <c r="E27" s="87"/>
      <c r="F27" s="110">
        <v>18307.650391</v>
      </c>
      <c r="G27" s="91">
        <f t="shared" si="2"/>
        <v>-0.002291526825</v>
      </c>
      <c r="H27" s="87"/>
      <c r="I27" s="87"/>
      <c r="J27" s="87"/>
      <c r="K27" s="87"/>
      <c r="U27" s="87"/>
      <c r="V27" s="87"/>
      <c r="W27" s="87"/>
      <c r="X27" s="87"/>
      <c r="Y27" s="87"/>
      <c r="Z27" s="87"/>
    </row>
    <row r="28" ht="14.25" customHeight="1">
      <c r="A28" s="87"/>
      <c r="B28" s="108">
        <v>44886.0</v>
      </c>
      <c r="C28" s="109">
        <v>1584.403931</v>
      </c>
      <c r="D28" s="91">
        <f t="shared" si="1"/>
        <v>0.02651562185</v>
      </c>
      <c r="E28" s="87"/>
      <c r="F28" s="110">
        <v>18512.75</v>
      </c>
      <c r="G28" s="91">
        <f t="shared" si="2"/>
        <v>0.01120294547</v>
      </c>
      <c r="H28" s="87"/>
      <c r="I28" s="87"/>
      <c r="J28" s="87"/>
      <c r="K28" s="87"/>
      <c r="U28" s="87"/>
      <c r="V28" s="87"/>
      <c r="W28" s="87"/>
      <c r="X28" s="87"/>
      <c r="Y28" s="87"/>
      <c r="Z28" s="87"/>
    </row>
    <row r="29" ht="14.25" customHeight="1">
      <c r="A29" s="87"/>
      <c r="B29" s="108">
        <v>44893.0</v>
      </c>
      <c r="C29" s="109">
        <v>1586.583496</v>
      </c>
      <c r="D29" s="91">
        <f t="shared" si="1"/>
        <v>0.001375637208</v>
      </c>
      <c r="E29" s="87"/>
      <c r="F29" s="110">
        <v>18696.099609</v>
      </c>
      <c r="G29" s="91">
        <f t="shared" si="2"/>
        <v>0.009903963971</v>
      </c>
      <c r="H29" s="87"/>
      <c r="I29" s="87"/>
      <c r="J29" s="87"/>
      <c r="K29" s="87"/>
      <c r="U29" s="87"/>
      <c r="V29" s="87"/>
      <c r="W29" s="87"/>
      <c r="X29" s="87"/>
      <c r="Y29" s="87"/>
      <c r="Z29" s="87"/>
    </row>
    <row r="30" ht="14.25" customHeight="1">
      <c r="A30" s="87"/>
      <c r="B30" s="108">
        <v>44900.0</v>
      </c>
      <c r="C30" s="109">
        <v>1520.132813</v>
      </c>
      <c r="D30" s="91">
        <f t="shared" si="1"/>
        <v>-0.041882878</v>
      </c>
      <c r="E30" s="87"/>
      <c r="F30" s="110">
        <v>18496.599609</v>
      </c>
      <c r="G30" s="91">
        <f t="shared" si="2"/>
        <v>-0.01067067486</v>
      </c>
      <c r="H30" s="87"/>
      <c r="I30" s="87"/>
      <c r="J30" s="87"/>
      <c r="K30" s="87"/>
      <c r="L30" s="87"/>
      <c r="M30" s="87"/>
      <c r="N30" s="87"/>
      <c r="O30" s="87"/>
      <c r="P30" s="87"/>
      <c r="Q30" s="87"/>
      <c r="R30" s="87"/>
      <c r="S30" s="87"/>
      <c r="T30" s="87"/>
      <c r="U30" s="87"/>
      <c r="V30" s="87"/>
      <c r="W30" s="87"/>
      <c r="X30" s="87"/>
      <c r="Y30" s="87"/>
      <c r="Z30" s="87"/>
    </row>
    <row r="31" ht="14.25" customHeight="1">
      <c r="A31" s="87"/>
      <c r="B31" s="108">
        <v>44907.0</v>
      </c>
      <c r="C31" s="109">
        <v>1474.508301</v>
      </c>
      <c r="D31" s="91">
        <f t="shared" si="1"/>
        <v>-0.03001350383</v>
      </c>
      <c r="E31" s="87"/>
      <c r="F31" s="110">
        <v>18269.0</v>
      </c>
      <c r="G31" s="91">
        <f t="shared" si="2"/>
        <v>-0.01230494328</v>
      </c>
      <c r="H31" s="87"/>
      <c r="I31" s="87"/>
      <c r="J31" s="87"/>
      <c r="K31" s="87"/>
      <c r="L31" s="87"/>
      <c r="M31" s="87"/>
      <c r="N31" s="87"/>
      <c r="O31" s="87"/>
      <c r="P31" s="87"/>
      <c r="Q31" s="87"/>
      <c r="R31" s="87"/>
      <c r="S31" s="87"/>
      <c r="T31" s="87"/>
      <c r="U31" s="87"/>
      <c r="V31" s="87"/>
      <c r="W31" s="87"/>
      <c r="X31" s="87"/>
      <c r="Y31" s="87"/>
      <c r="Z31" s="87"/>
    </row>
    <row r="32" ht="14.25" customHeight="1">
      <c r="B32" s="108">
        <v>44914.0</v>
      </c>
      <c r="C32" s="109">
        <v>1450.194702</v>
      </c>
      <c r="D32" s="91">
        <f t="shared" si="1"/>
        <v>-0.01648929272</v>
      </c>
      <c r="F32" s="110">
        <v>17806.800781</v>
      </c>
      <c r="G32" s="91">
        <f t="shared" si="2"/>
        <v>-0.02529964525</v>
      </c>
    </row>
    <row r="33" ht="14.25" customHeight="1">
      <c r="B33" s="108">
        <v>44921.0</v>
      </c>
      <c r="C33" s="109">
        <v>1460.946899</v>
      </c>
      <c r="D33" s="91">
        <f t="shared" si="1"/>
        <v>0.007414312702</v>
      </c>
      <c r="F33" s="110">
        <v>18105.300781</v>
      </c>
      <c r="G33" s="91">
        <f t="shared" si="2"/>
        <v>0.01676325824</v>
      </c>
    </row>
    <row r="34" ht="14.25" customHeight="1">
      <c r="B34" s="108">
        <v>44928.0</v>
      </c>
      <c r="C34" s="109">
        <v>1403.117554</v>
      </c>
      <c r="D34" s="91">
        <f t="shared" si="1"/>
        <v>-0.03958346812</v>
      </c>
      <c r="F34" s="110">
        <v>17859.449219</v>
      </c>
      <c r="G34" s="91">
        <f t="shared" si="2"/>
        <v>-0.01357898247</v>
      </c>
    </row>
    <row r="35" ht="14.25" customHeight="1">
      <c r="B35" s="108">
        <v>44935.0</v>
      </c>
      <c r="C35" s="109">
        <v>1456.539673</v>
      </c>
      <c r="D35" s="91">
        <f t="shared" si="1"/>
        <v>0.0380738726</v>
      </c>
      <c r="F35" s="110">
        <v>17956.599609</v>
      </c>
      <c r="G35" s="91">
        <f t="shared" si="2"/>
        <v>0.005439719266</v>
      </c>
    </row>
    <row r="36" ht="14.25" customHeight="1">
      <c r="B36" s="108">
        <v>44942.0</v>
      </c>
      <c r="C36" s="109">
        <v>1477.753418</v>
      </c>
      <c r="D36" s="91">
        <f t="shared" si="1"/>
        <v>0.01456448142</v>
      </c>
      <c r="F36" s="110">
        <v>18027.650391</v>
      </c>
      <c r="G36" s="91">
        <f t="shared" si="2"/>
        <v>0.003956806052</v>
      </c>
    </row>
    <row r="37" ht="14.25" customHeight="1">
      <c r="B37" s="108">
        <v>44949.0</v>
      </c>
      <c r="C37" s="109">
        <v>1471.553955</v>
      </c>
      <c r="D37" s="91">
        <f t="shared" si="1"/>
        <v>-0.004195194492</v>
      </c>
      <c r="F37" s="110">
        <v>17604.349609</v>
      </c>
      <c r="G37" s="91">
        <f t="shared" si="2"/>
        <v>-0.02348064073</v>
      </c>
    </row>
    <row r="38" ht="14.25" customHeight="1">
      <c r="B38" s="108">
        <v>44956.0</v>
      </c>
      <c r="C38" s="109">
        <v>1549.289673</v>
      </c>
      <c r="D38" s="91">
        <f t="shared" si="1"/>
        <v>0.05282559823</v>
      </c>
      <c r="F38" s="110">
        <v>17854.050781</v>
      </c>
      <c r="G38" s="91">
        <f t="shared" si="2"/>
        <v>0.01418406119</v>
      </c>
    </row>
    <row r="39" ht="14.25" customHeight="1">
      <c r="B39" s="108">
        <v>44963.0</v>
      </c>
      <c r="C39" s="109">
        <v>1558.153076</v>
      </c>
      <c r="D39" s="91">
        <f t="shared" si="1"/>
        <v>0.005720946286</v>
      </c>
      <c r="F39" s="110">
        <v>17856.5</v>
      </c>
      <c r="G39" s="91">
        <f t="shared" si="2"/>
        <v>0.0001371800176</v>
      </c>
    </row>
    <row r="40" ht="14.25" customHeight="1">
      <c r="B40" s="108">
        <v>44970.0</v>
      </c>
      <c r="C40" s="109">
        <v>1534.178467</v>
      </c>
      <c r="D40" s="91">
        <f t="shared" si="1"/>
        <v>-0.01538655564</v>
      </c>
      <c r="F40" s="110">
        <v>17944.199219</v>
      </c>
      <c r="G40" s="91">
        <f t="shared" si="2"/>
        <v>0.004911333072</v>
      </c>
    </row>
    <row r="41" ht="14.25" customHeight="1">
      <c r="B41" s="108">
        <v>44977.0</v>
      </c>
      <c r="C41" s="109">
        <v>1502.067139</v>
      </c>
      <c r="D41" s="91">
        <f t="shared" si="1"/>
        <v>-0.02093063401</v>
      </c>
      <c r="F41" s="110">
        <v>17465.800781</v>
      </c>
      <c r="G41" s="91">
        <f t="shared" si="2"/>
        <v>-0.02666033921</v>
      </c>
    </row>
    <row r="42" ht="14.25" customHeight="1">
      <c r="B42" s="108">
        <v>44984.0</v>
      </c>
      <c r="C42" s="109">
        <v>1432.952637</v>
      </c>
      <c r="D42" s="91">
        <f t="shared" si="1"/>
        <v>-0.04601292459</v>
      </c>
      <c r="F42" s="110">
        <v>17594.349609</v>
      </c>
      <c r="G42" s="91">
        <f t="shared" si="2"/>
        <v>0.007360030588</v>
      </c>
    </row>
    <row r="43" ht="14.25" customHeight="1">
      <c r="B43" s="108">
        <v>44991.0</v>
      </c>
      <c r="C43" s="109">
        <v>1425.44519</v>
      </c>
      <c r="D43" s="91">
        <f t="shared" si="1"/>
        <v>-0.005239145249</v>
      </c>
      <c r="F43" s="110">
        <v>17412.900391</v>
      </c>
      <c r="G43" s="91">
        <f t="shared" si="2"/>
        <v>-0.01031292557</v>
      </c>
    </row>
    <row r="44" ht="14.25" customHeight="1">
      <c r="B44" s="108">
        <v>44998.0</v>
      </c>
      <c r="C44" s="109">
        <v>1376.188354</v>
      </c>
      <c r="D44" s="91">
        <f t="shared" si="1"/>
        <v>-0.03455540511</v>
      </c>
      <c r="F44" s="110">
        <v>17100.050781</v>
      </c>
      <c r="G44" s="91">
        <f t="shared" si="2"/>
        <v>-0.01796654222</v>
      </c>
    </row>
    <row r="45" ht="14.25" customHeight="1">
      <c r="B45" s="108">
        <v>45005.0</v>
      </c>
      <c r="C45" s="109">
        <v>1337.393311</v>
      </c>
      <c r="D45" s="91">
        <f t="shared" si="1"/>
        <v>-0.02819021313</v>
      </c>
      <c r="F45" s="110">
        <v>16945.050781</v>
      </c>
      <c r="G45" s="91">
        <f t="shared" si="2"/>
        <v>-0.009064300568</v>
      </c>
    </row>
    <row r="46" ht="14.25" customHeight="1">
      <c r="B46" s="108">
        <v>45012.0</v>
      </c>
      <c r="C46" s="109">
        <v>1383.211304</v>
      </c>
      <c r="D46" s="91">
        <f t="shared" si="1"/>
        <v>0.03425917613</v>
      </c>
      <c r="F46" s="110">
        <v>17359.75</v>
      </c>
      <c r="G46" s="91">
        <f t="shared" si="2"/>
        <v>0.02447317653</v>
      </c>
    </row>
    <row r="47" ht="14.25" customHeight="1">
      <c r="B47" s="108">
        <v>45019.0</v>
      </c>
      <c r="C47" s="109">
        <v>1377.350952</v>
      </c>
      <c r="D47" s="91">
        <f t="shared" si="1"/>
        <v>-0.004236772779</v>
      </c>
      <c r="F47" s="110">
        <v>17599.150391</v>
      </c>
      <c r="G47" s="91">
        <f t="shared" si="2"/>
        <v>0.0137905437</v>
      </c>
    </row>
    <row r="48" ht="14.25" customHeight="1">
      <c r="B48" s="108">
        <v>45026.0</v>
      </c>
      <c r="C48" s="109">
        <v>1345.675293</v>
      </c>
      <c r="D48" s="91">
        <f t="shared" si="1"/>
        <v>-0.02299752213</v>
      </c>
      <c r="F48" s="110">
        <v>17828.0</v>
      </c>
      <c r="G48" s="91">
        <f t="shared" si="2"/>
        <v>0.01300344641</v>
      </c>
    </row>
    <row r="49" ht="14.25" customHeight="1">
      <c r="B49" s="108">
        <v>45033.0</v>
      </c>
      <c r="C49" s="109">
        <v>1188.89624</v>
      </c>
      <c r="D49" s="91">
        <f t="shared" si="1"/>
        <v>-0.1165058568</v>
      </c>
      <c r="F49" s="110">
        <v>17624.050781</v>
      </c>
      <c r="G49" s="91">
        <f t="shared" si="2"/>
        <v>-0.01143982606</v>
      </c>
    </row>
    <row r="50" ht="14.25" customHeight="1">
      <c r="B50" s="108">
        <v>45040.0</v>
      </c>
      <c r="C50" s="109">
        <v>1213.500488</v>
      </c>
      <c r="D50" s="91">
        <f t="shared" si="1"/>
        <v>0.02069503391</v>
      </c>
      <c r="F50" s="110">
        <v>18065.0</v>
      </c>
      <c r="G50" s="91">
        <f t="shared" si="2"/>
        <v>0.02501974288</v>
      </c>
    </row>
    <row r="51" ht="14.25" customHeight="1">
      <c r="B51" s="108">
        <v>45047.0</v>
      </c>
      <c r="C51" s="109">
        <v>1219.651489</v>
      </c>
      <c r="D51" s="91">
        <f t="shared" si="1"/>
        <v>0.005068808015</v>
      </c>
      <c r="F51" s="110">
        <v>18069.0</v>
      </c>
      <c r="G51" s="91">
        <f t="shared" si="2"/>
        <v>0.0002214226405</v>
      </c>
    </row>
    <row r="52" ht="14.25" customHeight="1">
      <c r="B52" s="108">
        <v>45054.0</v>
      </c>
      <c r="C52" s="109">
        <v>1206.18689</v>
      </c>
      <c r="D52" s="91">
        <f t="shared" si="1"/>
        <v>-0.01103971021</v>
      </c>
      <c r="F52" s="110">
        <v>18314.800781</v>
      </c>
      <c r="G52" s="91">
        <f t="shared" si="2"/>
        <v>0.01360345238</v>
      </c>
    </row>
    <row r="53" ht="14.25" customHeight="1">
      <c r="B53" s="108">
        <v>45061.0</v>
      </c>
      <c r="C53" s="109">
        <v>1229.144531</v>
      </c>
      <c r="D53" s="91">
        <f t="shared" si="1"/>
        <v>0.01903323705</v>
      </c>
      <c r="F53" s="110">
        <v>18203.400391</v>
      </c>
      <c r="G53" s="91">
        <f t="shared" si="2"/>
        <v>-0.006082533538</v>
      </c>
    </row>
    <row r="54" ht="14.25" customHeight="1">
      <c r="B54" s="108">
        <v>45068.0</v>
      </c>
      <c r="C54" s="109">
        <v>1276.173218</v>
      </c>
      <c r="D54" s="91">
        <f t="shared" si="1"/>
        <v>0.03826131575</v>
      </c>
      <c r="F54" s="110">
        <v>18499.349609</v>
      </c>
      <c r="G54" s="91">
        <f t="shared" si="2"/>
        <v>0.0162579085</v>
      </c>
    </row>
    <row r="55" ht="14.25" customHeight="1">
      <c r="B55" s="108">
        <v>45075.0</v>
      </c>
      <c r="C55" s="109">
        <v>1258.30127</v>
      </c>
      <c r="D55" s="91">
        <f t="shared" si="1"/>
        <v>-0.01400432774</v>
      </c>
      <c r="F55" s="110">
        <v>18534.099609</v>
      </c>
      <c r="G55" s="91">
        <f t="shared" si="2"/>
        <v>0.001878444417</v>
      </c>
    </row>
    <row r="56" ht="14.25" customHeight="1">
      <c r="B56" s="108">
        <v>45082.0</v>
      </c>
      <c r="C56" s="109">
        <v>1242.769287</v>
      </c>
      <c r="D56" s="91">
        <f t="shared" si="1"/>
        <v>-0.01234361227</v>
      </c>
      <c r="F56" s="110">
        <v>18563.400391</v>
      </c>
      <c r="G56" s="91">
        <f t="shared" si="2"/>
        <v>0.001580912082</v>
      </c>
    </row>
    <row r="57" ht="14.25" customHeight="1">
      <c r="B57" s="108">
        <v>45089.0</v>
      </c>
      <c r="C57" s="109">
        <v>1267.998657</v>
      </c>
      <c r="D57" s="91">
        <f t="shared" si="1"/>
        <v>0.02030092815</v>
      </c>
      <c r="F57" s="110">
        <v>18826.0</v>
      </c>
      <c r="G57" s="91">
        <f t="shared" si="2"/>
        <v>0.01414609411</v>
      </c>
    </row>
    <row r="58" ht="14.25" customHeight="1">
      <c r="B58" s="108">
        <v>45096.0</v>
      </c>
      <c r="C58" s="109">
        <v>1241.83667</v>
      </c>
      <c r="D58" s="91">
        <f t="shared" si="1"/>
        <v>-0.02063250371</v>
      </c>
      <c r="F58" s="110">
        <v>18665.5</v>
      </c>
      <c r="G58" s="91">
        <f t="shared" si="2"/>
        <v>-0.008525443536</v>
      </c>
    </row>
    <row r="59" ht="14.25" customHeight="1">
      <c r="B59" s="108">
        <v>45103.0</v>
      </c>
      <c r="C59" s="109">
        <v>1311.045776</v>
      </c>
      <c r="D59" s="91">
        <f t="shared" si="1"/>
        <v>0.05573124685</v>
      </c>
      <c r="F59" s="110">
        <v>19189.050781</v>
      </c>
      <c r="G59" s="91">
        <f t="shared" si="2"/>
        <v>0.02804911634</v>
      </c>
    </row>
    <row r="60" ht="14.25" customHeight="1">
      <c r="B60" s="108">
        <v>45110.0</v>
      </c>
      <c r="C60" s="109">
        <v>1305.842773</v>
      </c>
      <c r="D60" s="91">
        <f t="shared" si="1"/>
        <v>-0.003968589881</v>
      </c>
      <c r="F60" s="110">
        <v>19331.800781</v>
      </c>
      <c r="G60" s="91">
        <f t="shared" si="2"/>
        <v>0.007439138164</v>
      </c>
    </row>
    <row r="61" ht="14.25" customHeight="1">
      <c r="B61" s="108">
        <v>45117.0</v>
      </c>
      <c r="C61" s="109">
        <v>1399.839478</v>
      </c>
      <c r="D61" s="91">
        <f t="shared" si="1"/>
        <v>0.07198164047</v>
      </c>
      <c r="F61" s="110">
        <v>19564.5</v>
      </c>
      <c r="G61" s="91">
        <f t="shared" si="2"/>
        <v>0.01203712068</v>
      </c>
    </row>
    <row r="62" ht="14.25" customHeight="1">
      <c r="B62" s="108">
        <v>45124.0</v>
      </c>
      <c r="C62" s="109">
        <v>1307.217163</v>
      </c>
      <c r="D62" s="91">
        <f t="shared" si="1"/>
        <v>-0.06616638297</v>
      </c>
      <c r="F62" s="110">
        <v>19745.0</v>
      </c>
      <c r="G62" s="91">
        <f t="shared" si="2"/>
        <v>0.009225893838</v>
      </c>
    </row>
    <row r="63" ht="14.25" customHeight="1">
      <c r="B63" s="108">
        <v>45131.0</v>
      </c>
      <c r="C63" s="109">
        <v>1315.954224</v>
      </c>
      <c r="D63" s="91">
        <f t="shared" si="1"/>
        <v>0.00668371044</v>
      </c>
      <c r="F63" s="110">
        <v>19646.050781</v>
      </c>
      <c r="G63" s="91">
        <f t="shared" si="2"/>
        <v>-0.005011355736</v>
      </c>
    </row>
    <row r="64" ht="14.25" customHeight="1">
      <c r="B64" s="108">
        <v>45138.0</v>
      </c>
      <c r="C64" s="109">
        <v>1353.111084</v>
      </c>
      <c r="D64" s="91">
        <f t="shared" si="1"/>
        <v>0.0282356782</v>
      </c>
      <c r="F64" s="110">
        <v>19517.0</v>
      </c>
      <c r="G64" s="91">
        <f t="shared" si="2"/>
        <v>-0.006568789954</v>
      </c>
    </row>
    <row r="65" ht="14.25" customHeight="1">
      <c r="B65" s="108">
        <v>45145.0</v>
      </c>
      <c r="C65" s="109">
        <v>1346.730103</v>
      </c>
      <c r="D65" s="91">
        <f t="shared" si="1"/>
        <v>-0.004715785035</v>
      </c>
      <c r="F65" s="110">
        <v>19428.300781</v>
      </c>
      <c r="G65" s="91">
        <f t="shared" si="2"/>
        <v>-0.004544715837</v>
      </c>
    </row>
    <row r="66" ht="14.25" customHeight="1">
      <c r="B66" s="108">
        <v>45152.0</v>
      </c>
      <c r="C66" s="109">
        <v>1363.369873</v>
      </c>
      <c r="D66" s="91">
        <f t="shared" si="1"/>
        <v>0.01235568282</v>
      </c>
      <c r="F66" s="110">
        <v>19310.150391</v>
      </c>
      <c r="G66" s="91">
        <f t="shared" si="2"/>
        <v>-0.006081354789</v>
      </c>
    </row>
    <row r="67" ht="14.25" customHeight="1">
      <c r="B67" s="108">
        <v>45159.0</v>
      </c>
      <c r="C67" s="109">
        <v>1394.09668</v>
      </c>
      <c r="D67" s="91">
        <f t="shared" si="1"/>
        <v>0.0225373962</v>
      </c>
      <c r="F67" s="110">
        <v>19265.800781</v>
      </c>
      <c r="G67" s="91">
        <f t="shared" si="2"/>
        <v>-0.002296699358</v>
      </c>
    </row>
    <row r="68" ht="14.25" customHeight="1">
      <c r="B68" s="108">
        <v>45166.0</v>
      </c>
      <c r="C68" s="109">
        <v>1417.411743</v>
      </c>
      <c r="D68" s="91">
        <f t="shared" si="1"/>
        <v>0.01672413638</v>
      </c>
      <c r="F68" s="110">
        <v>19435.300781</v>
      </c>
      <c r="G68" s="91">
        <f t="shared" si="2"/>
        <v>0.008797973255</v>
      </c>
    </row>
    <row r="69" ht="14.25" customHeight="1">
      <c r="B69" s="108">
        <v>45173.0</v>
      </c>
      <c r="C69" s="109">
        <v>1442.690186</v>
      </c>
      <c r="D69" s="91">
        <f t="shared" si="1"/>
        <v>0.01783422716</v>
      </c>
      <c r="F69" s="110">
        <v>19819.949219</v>
      </c>
      <c r="G69" s="91">
        <f t="shared" si="2"/>
        <v>0.0197912264</v>
      </c>
    </row>
    <row r="70" ht="14.25" customHeight="1">
      <c r="B70" s="108">
        <v>45180.0</v>
      </c>
      <c r="C70" s="109">
        <v>1483.921143</v>
      </c>
      <c r="D70" s="91">
        <f t="shared" si="1"/>
        <v>0.02857921777</v>
      </c>
      <c r="F70" s="110">
        <v>20192.349609</v>
      </c>
      <c r="G70" s="91">
        <f t="shared" si="2"/>
        <v>0.01878916973</v>
      </c>
    </row>
    <row r="71" ht="14.25" customHeight="1">
      <c r="B71" s="108">
        <v>45187.0</v>
      </c>
      <c r="C71" s="109">
        <v>1468.75415</v>
      </c>
      <c r="D71" s="91">
        <f t="shared" si="1"/>
        <v>-0.01022088881</v>
      </c>
      <c r="F71" s="110">
        <v>19674.25</v>
      </c>
      <c r="G71" s="91">
        <f t="shared" si="2"/>
        <v>-0.02565821309</v>
      </c>
    </row>
    <row r="72" ht="14.25" customHeight="1">
      <c r="B72" s="108">
        <v>45194.0</v>
      </c>
      <c r="C72" s="109">
        <v>1409.165527</v>
      </c>
      <c r="D72" s="91">
        <f t="shared" si="1"/>
        <v>-0.04057086273</v>
      </c>
      <c r="F72" s="110">
        <v>19638.300781</v>
      </c>
      <c r="G72" s="91">
        <f t="shared" si="2"/>
        <v>-0.001827221825</v>
      </c>
    </row>
    <row r="73" ht="14.25" customHeight="1">
      <c r="B73" s="108">
        <v>45201.0</v>
      </c>
      <c r="C73" s="109">
        <v>1451.623535</v>
      </c>
      <c r="D73" s="91">
        <f t="shared" si="1"/>
        <v>0.03012989403</v>
      </c>
      <c r="F73" s="110">
        <v>19653.5</v>
      </c>
      <c r="G73" s="91">
        <f t="shared" si="2"/>
        <v>0.0007739579493</v>
      </c>
    </row>
    <row r="74" ht="14.25" customHeight="1">
      <c r="B74" s="108">
        <v>45208.0</v>
      </c>
      <c r="C74" s="109">
        <v>1404.944336</v>
      </c>
      <c r="D74" s="91">
        <f t="shared" si="1"/>
        <v>-0.03215654602</v>
      </c>
      <c r="F74" s="110">
        <v>19751.050781</v>
      </c>
      <c r="G74" s="91">
        <f t="shared" si="2"/>
        <v>0.004963532246</v>
      </c>
    </row>
    <row r="75" ht="14.25" customHeight="1">
      <c r="B75" s="108">
        <v>45215.0</v>
      </c>
      <c r="C75" s="109">
        <v>1401.115723</v>
      </c>
      <c r="D75" s="91">
        <f t="shared" si="1"/>
        <v>-0.002725099423</v>
      </c>
      <c r="F75" s="110">
        <v>19542.650391</v>
      </c>
      <c r="G75" s="91">
        <f t="shared" si="2"/>
        <v>-0.01055135711</v>
      </c>
    </row>
    <row r="76" ht="14.25" customHeight="1">
      <c r="B76" s="108">
        <v>45222.0</v>
      </c>
      <c r="C76" s="109">
        <v>1355.074585</v>
      </c>
      <c r="D76" s="91">
        <f t="shared" si="1"/>
        <v>-0.03286033926</v>
      </c>
      <c r="F76" s="110">
        <v>19047.25</v>
      </c>
      <c r="G76" s="91">
        <f t="shared" si="2"/>
        <v>-0.0253497034</v>
      </c>
    </row>
    <row r="77" ht="14.25" customHeight="1">
      <c r="B77" s="108">
        <v>45229.0</v>
      </c>
      <c r="C77" s="109">
        <v>1381.265259</v>
      </c>
      <c r="D77" s="91">
        <f t="shared" si="1"/>
        <v>0.01932784681</v>
      </c>
      <c r="F77" s="110">
        <v>19230.599609</v>
      </c>
      <c r="G77" s="91">
        <f t="shared" si="2"/>
        <v>0.009626040977</v>
      </c>
    </row>
    <row r="78" ht="14.25" customHeight="1">
      <c r="B78" s="108">
        <v>45236.0</v>
      </c>
      <c r="C78" s="109">
        <v>1361.178467</v>
      </c>
      <c r="D78" s="91">
        <f t="shared" si="1"/>
        <v>-0.01454231319</v>
      </c>
      <c r="F78" s="110">
        <v>19425.349609</v>
      </c>
      <c r="G78" s="91">
        <f t="shared" si="2"/>
        <v>0.01012708932</v>
      </c>
    </row>
    <row r="79" ht="14.25" customHeight="1">
      <c r="B79" s="108">
        <v>45243.0</v>
      </c>
      <c r="C79" s="109">
        <v>1429.493408</v>
      </c>
      <c r="D79" s="91">
        <f t="shared" si="1"/>
        <v>0.05018808529</v>
      </c>
      <c r="F79" s="110">
        <v>19731.800781</v>
      </c>
      <c r="G79" s="91">
        <f t="shared" si="2"/>
        <v>0.01577583818</v>
      </c>
    </row>
    <row r="80" ht="14.25" customHeight="1">
      <c r="B80" s="108">
        <v>45250.0</v>
      </c>
      <c r="C80" s="109">
        <v>1429.344238</v>
      </c>
      <c r="D80" s="91">
        <f t="shared" si="1"/>
        <v>-0.0001043516529</v>
      </c>
      <c r="F80" s="110">
        <v>19794.699219</v>
      </c>
      <c r="G80" s="91">
        <f t="shared" si="2"/>
        <v>0.003187668409</v>
      </c>
    </row>
    <row r="81" ht="14.25" customHeight="1">
      <c r="B81" s="108">
        <v>45257.0</v>
      </c>
      <c r="C81" s="109">
        <v>1444.160767</v>
      </c>
      <c r="D81" s="91">
        <f t="shared" si="1"/>
        <v>0.01036596266</v>
      </c>
      <c r="F81" s="110">
        <v>20267.900391</v>
      </c>
      <c r="G81" s="91">
        <f t="shared" si="2"/>
        <v>0.02390544897</v>
      </c>
    </row>
    <row r="82" ht="14.25" customHeight="1">
      <c r="B82" s="108">
        <v>45264.0</v>
      </c>
      <c r="C82" s="109">
        <v>1482.793091</v>
      </c>
      <c r="D82" s="91">
        <f t="shared" si="1"/>
        <v>0.0267507087</v>
      </c>
      <c r="F82" s="110">
        <v>20969.400391</v>
      </c>
      <c r="G82" s="91">
        <f t="shared" si="2"/>
        <v>0.03461137989</v>
      </c>
    </row>
    <row r="83" ht="14.25" customHeight="1">
      <c r="B83" s="108">
        <v>45271.0</v>
      </c>
      <c r="C83" s="109">
        <v>1569.554077</v>
      </c>
      <c r="D83" s="91">
        <f t="shared" si="1"/>
        <v>0.05851186287</v>
      </c>
      <c r="F83" s="110">
        <v>21456.650391</v>
      </c>
      <c r="G83" s="91">
        <f t="shared" si="2"/>
        <v>0.02323623904</v>
      </c>
    </row>
    <row r="84" ht="14.25" customHeight="1">
      <c r="B84" s="108">
        <v>45278.0</v>
      </c>
      <c r="C84" s="109">
        <v>1554.140869</v>
      </c>
      <c r="D84" s="91">
        <f t="shared" si="1"/>
        <v>-0.009820119119</v>
      </c>
      <c r="F84" s="110">
        <v>21349.400391</v>
      </c>
      <c r="G84" s="91">
        <f t="shared" si="2"/>
        <v>-0.004998450273</v>
      </c>
    </row>
    <row r="85" ht="14.25" customHeight="1">
      <c r="B85" s="108">
        <v>45285.0</v>
      </c>
      <c r="C85" s="109">
        <v>1534.253052</v>
      </c>
      <c r="D85" s="91">
        <f t="shared" si="1"/>
        <v>-0.01279666303</v>
      </c>
      <c r="F85" s="110">
        <v>21731.400391</v>
      </c>
      <c r="G85" s="91">
        <f t="shared" si="2"/>
        <v>0.01789277418</v>
      </c>
    </row>
    <row r="86" ht="14.25" customHeight="1">
      <c r="B86" s="108">
        <v>45292.0</v>
      </c>
      <c r="C86" s="109">
        <v>1523.96106</v>
      </c>
      <c r="D86" s="91">
        <f t="shared" si="1"/>
        <v>-0.006708145039</v>
      </c>
      <c r="F86" s="110">
        <v>21710.800781</v>
      </c>
      <c r="G86" s="91">
        <f t="shared" si="2"/>
        <v>-0.000947919123</v>
      </c>
    </row>
    <row r="87" ht="14.25" customHeight="1">
      <c r="B87" s="108">
        <v>45299.0</v>
      </c>
      <c r="C87" s="109">
        <v>1603.711548</v>
      </c>
      <c r="D87" s="91">
        <f t="shared" si="1"/>
        <v>0.05233105366</v>
      </c>
      <c r="F87" s="110">
        <v>21894.550781</v>
      </c>
      <c r="G87" s="91">
        <f t="shared" si="2"/>
        <v>0.008463529367</v>
      </c>
    </row>
    <row r="88" ht="14.25" customHeight="1">
      <c r="B88" s="108">
        <v>45306.0</v>
      </c>
      <c r="C88" s="109">
        <v>1649.901123</v>
      </c>
      <c r="D88" s="91">
        <f t="shared" si="1"/>
        <v>0.02880167263</v>
      </c>
      <c r="F88" s="110">
        <v>21622.400391</v>
      </c>
      <c r="G88" s="91">
        <f t="shared" si="2"/>
        <v>-0.01243005133</v>
      </c>
    </row>
    <row r="89" ht="14.25" customHeight="1">
      <c r="B89" s="108">
        <v>45313.0</v>
      </c>
      <c r="C89" s="109">
        <v>1659.745728</v>
      </c>
      <c r="D89" s="91">
        <f t="shared" si="1"/>
        <v>0.005966784835</v>
      </c>
      <c r="F89" s="110">
        <v>21352.599609</v>
      </c>
      <c r="G89" s="91">
        <f t="shared" si="2"/>
        <v>-0.01247783674</v>
      </c>
    </row>
    <row r="90" ht="14.25" customHeight="1">
      <c r="B90" s="108">
        <v>45320.0</v>
      </c>
      <c r="C90" s="109">
        <v>1683.859741</v>
      </c>
      <c r="D90" s="91">
        <f t="shared" si="1"/>
        <v>0.01452873931</v>
      </c>
      <c r="F90" s="110">
        <v>21853.800781</v>
      </c>
      <c r="G90" s="91">
        <f t="shared" si="2"/>
        <v>0.02347260667</v>
      </c>
    </row>
    <row r="91" ht="14.25" customHeight="1">
      <c r="B91" s="108">
        <v>45327.0</v>
      </c>
      <c r="C91" s="109">
        <v>1659.994263</v>
      </c>
      <c r="D91" s="91">
        <f t="shared" si="1"/>
        <v>-0.01417307951</v>
      </c>
      <c r="F91" s="110">
        <v>21782.5</v>
      </c>
      <c r="G91" s="91">
        <f t="shared" si="2"/>
        <v>-0.003262626109</v>
      </c>
    </row>
    <row r="92" ht="14.25" customHeight="1">
      <c r="B92" s="108">
        <v>45334.0</v>
      </c>
      <c r="C92" s="109">
        <v>1692.113281</v>
      </c>
      <c r="D92" s="91">
        <f t="shared" si="1"/>
        <v>0.01934887289</v>
      </c>
      <c r="F92" s="110">
        <v>22040.699219</v>
      </c>
      <c r="G92" s="91">
        <f t="shared" si="2"/>
        <v>0.01185351631</v>
      </c>
    </row>
    <row r="93" ht="14.25" customHeight="1">
      <c r="B93" s="108">
        <v>45341.0</v>
      </c>
      <c r="C93" s="109">
        <v>1667.452271</v>
      </c>
      <c r="D93" s="91">
        <f t="shared" si="1"/>
        <v>-0.01457408926</v>
      </c>
      <c r="F93" s="110">
        <v>22212.699219</v>
      </c>
      <c r="G93" s="91">
        <f t="shared" si="2"/>
        <v>0.007803745167</v>
      </c>
    </row>
    <row r="94" ht="14.25" customHeight="1">
      <c r="B94" s="108">
        <v>45348.0</v>
      </c>
      <c r="C94" s="109">
        <v>1645.426392</v>
      </c>
      <c r="D94" s="91">
        <f t="shared" si="1"/>
        <v>-0.01320930103</v>
      </c>
      <c r="F94" s="110">
        <v>22338.75</v>
      </c>
      <c r="G94" s="91">
        <f t="shared" si="2"/>
        <v>0.005674716961</v>
      </c>
    </row>
    <row r="95" ht="14.25" customHeight="1">
      <c r="B95" s="108">
        <v>45355.0</v>
      </c>
      <c r="C95" s="109">
        <v>1607.390747</v>
      </c>
      <c r="D95" s="91">
        <f t="shared" si="1"/>
        <v>-0.02311598087</v>
      </c>
      <c r="F95" s="110">
        <v>22493.550781</v>
      </c>
      <c r="G95" s="91">
        <f t="shared" si="2"/>
        <v>0.006929697544</v>
      </c>
    </row>
    <row r="96" ht="14.25" customHeight="1">
      <c r="B96" s="108">
        <v>45362.0</v>
      </c>
      <c r="C96" s="109">
        <v>1624.842407</v>
      </c>
      <c r="D96" s="91">
        <f t="shared" si="1"/>
        <v>0.01085713603</v>
      </c>
      <c r="F96" s="110">
        <v>22023.349609</v>
      </c>
      <c r="G96" s="91">
        <f t="shared" si="2"/>
        <v>-0.02090382157</v>
      </c>
    </row>
    <row r="97" ht="14.25" customHeight="1">
      <c r="B97" s="108">
        <v>45369.0</v>
      </c>
      <c r="C97" s="109">
        <v>1500.393799</v>
      </c>
      <c r="D97" s="91">
        <f t="shared" si="1"/>
        <v>-0.07659118661</v>
      </c>
      <c r="F97" s="110">
        <v>22096.75</v>
      </c>
      <c r="G97" s="91">
        <f t="shared" si="2"/>
        <v>0.003332844109</v>
      </c>
    </row>
    <row r="98" ht="14.25" customHeight="1">
      <c r="B98" s="108">
        <v>45376.0</v>
      </c>
      <c r="C98" s="109">
        <v>1489.654419</v>
      </c>
      <c r="D98" s="91">
        <f t="shared" si="1"/>
        <v>-0.007157707535</v>
      </c>
      <c r="F98" s="110">
        <v>22326.900391</v>
      </c>
      <c r="G98" s="91">
        <f t="shared" si="2"/>
        <v>0.01041557654</v>
      </c>
    </row>
    <row r="99" ht="14.25" customHeight="1">
      <c r="B99" s="108">
        <v>45383.0</v>
      </c>
      <c r="C99" s="109">
        <v>1470.810547</v>
      </c>
      <c r="D99" s="91">
        <f t="shared" si="1"/>
        <v>-0.01264982788</v>
      </c>
      <c r="F99" s="110">
        <v>22513.699219</v>
      </c>
      <c r="G99" s="91">
        <f t="shared" si="2"/>
        <v>0.008366536542</v>
      </c>
    </row>
    <row r="100" ht="14.25" customHeight="1">
      <c r="B100" s="108">
        <v>45390.0</v>
      </c>
      <c r="C100" s="109">
        <v>1476.428833</v>
      </c>
      <c r="D100" s="91">
        <f t="shared" si="1"/>
        <v>0.003819857025</v>
      </c>
      <c r="F100" s="110">
        <v>22519.400391</v>
      </c>
      <c r="G100" s="91">
        <f t="shared" si="2"/>
        <v>0.0002532312413</v>
      </c>
    </row>
    <row r="101" ht="14.25" customHeight="1">
      <c r="B101" s="108">
        <v>45397.0</v>
      </c>
      <c r="C101" s="109">
        <v>1403.34082</v>
      </c>
      <c r="D101" s="91">
        <f t="shared" si="1"/>
        <v>-0.04950324145</v>
      </c>
      <c r="F101" s="110">
        <v>22147.0</v>
      </c>
      <c r="G101" s="91">
        <f t="shared" si="2"/>
        <v>-0.01653686974</v>
      </c>
    </row>
    <row r="102" ht="14.25" customHeight="1">
      <c r="B102" s="108">
        <v>45404.0</v>
      </c>
      <c r="C102" s="109">
        <v>1422.234375</v>
      </c>
      <c r="D102" s="91">
        <f t="shared" si="1"/>
        <v>0.01346326903</v>
      </c>
      <c r="F102" s="110">
        <v>22419.949219</v>
      </c>
      <c r="G102" s="91">
        <f t="shared" si="2"/>
        <v>0.01232443306</v>
      </c>
    </row>
    <row r="103" ht="14.25" customHeight="1">
      <c r="B103" s="108">
        <v>45411.0</v>
      </c>
      <c r="C103" s="109">
        <v>1408.362549</v>
      </c>
      <c r="D103" s="91">
        <f t="shared" si="1"/>
        <v>-0.009753544313</v>
      </c>
      <c r="F103" s="110">
        <v>22475.849609</v>
      </c>
      <c r="G103" s="91">
        <f t="shared" si="2"/>
        <v>0.002493332588</v>
      </c>
    </row>
    <row r="104" ht="14.25" customHeight="1">
      <c r="B104" s="108">
        <v>45418.0</v>
      </c>
      <c r="C104" s="109">
        <v>1416.914307</v>
      </c>
      <c r="D104" s="91">
        <f t="shared" si="1"/>
        <v>0.006072128236</v>
      </c>
      <c r="F104" s="110">
        <v>22055.199219</v>
      </c>
      <c r="G104" s="91">
        <f t="shared" si="2"/>
        <v>-0.01871566136</v>
      </c>
    </row>
    <row r="105" ht="14.25" customHeight="1">
      <c r="B105" s="108">
        <v>45425.0</v>
      </c>
      <c r="C105" s="109">
        <v>1435.559204</v>
      </c>
      <c r="D105" s="91">
        <f t="shared" si="1"/>
        <v>0.01315880354</v>
      </c>
      <c r="F105" s="110">
        <v>22466.099609</v>
      </c>
      <c r="G105" s="91">
        <f t="shared" si="2"/>
        <v>0.01863054538</v>
      </c>
    </row>
    <row r="106" ht="14.25" customHeight="1">
      <c r="B106" s="108">
        <v>45432.0</v>
      </c>
      <c r="C106" s="109">
        <v>1456.889038</v>
      </c>
      <c r="D106" s="91">
        <f t="shared" si="1"/>
        <v>0.01485820574</v>
      </c>
      <c r="F106" s="110">
        <v>22957.099609</v>
      </c>
      <c r="G106" s="91">
        <f t="shared" si="2"/>
        <v>0.02185515103</v>
      </c>
    </row>
    <row r="107" ht="14.25" customHeight="1">
      <c r="B107" s="108">
        <v>45439.0</v>
      </c>
      <c r="C107" s="109">
        <v>1399.015259</v>
      </c>
      <c r="D107" s="91">
        <f t="shared" si="1"/>
        <v>-0.03972421886</v>
      </c>
      <c r="F107" s="110">
        <v>22530.699219</v>
      </c>
      <c r="G107" s="91">
        <f t="shared" si="2"/>
        <v>-0.01857379187</v>
      </c>
    </row>
    <row r="108" ht="14.25" customHeight="1">
      <c r="B108" s="108">
        <v>45446.0</v>
      </c>
      <c r="C108" s="109">
        <v>1533.599976</v>
      </c>
      <c r="D108" s="91">
        <f t="shared" si="1"/>
        <v>0.09619960621</v>
      </c>
      <c r="F108" s="110">
        <v>23290.150391</v>
      </c>
      <c r="G108" s="91">
        <f t="shared" si="2"/>
        <v>0.03370739472</v>
      </c>
    </row>
    <row r="109" ht="14.25" customHeight="1">
      <c r="B109" s="108">
        <v>45453.0</v>
      </c>
      <c r="C109" s="109">
        <v>1488.900024</v>
      </c>
      <c r="D109" s="91">
        <f t="shared" si="1"/>
        <v>-0.02914707401</v>
      </c>
      <c r="F109" s="110">
        <v>23465.599609</v>
      </c>
      <c r="G109" s="91">
        <f t="shared" si="2"/>
        <v>0.007533193863</v>
      </c>
    </row>
    <row r="110" ht="14.25" customHeight="1">
      <c r="B110" s="108">
        <v>45460.0</v>
      </c>
      <c r="C110" s="109">
        <v>1532.699951</v>
      </c>
      <c r="D110" s="91">
        <f t="shared" si="1"/>
        <v>0.02941764141</v>
      </c>
      <c r="F110" s="110">
        <v>23501.099609</v>
      </c>
      <c r="G110" s="91">
        <f t="shared" si="2"/>
        <v>0.001512852882</v>
      </c>
    </row>
    <row r="111" ht="14.25" customHeight="1">
      <c r="B111" s="108">
        <v>45467.0</v>
      </c>
      <c r="C111" s="109">
        <v>1566.75</v>
      </c>
      <c r="D111" s="91">
        <f t="shared" si="1"/>
        <v>0.02221573047</v>
      </c>
      <c r="F111" s="110">
        <v>24010.599609</v>
      </c>
      <c r="G111" s="91">
        <f t="shared" si="2"/>
        <v>0.02167983662</v>
      </c>
    </row>
    <row r="112" ht="14.25" customHeight="1">
      <c r="B112" s="108">
        <v>45471.0</v>
      </c>
      <c r="C112" s="109">
        <v>1566.75</v>
      </c>
      <c r="D112" s="91">
        <f t="shared" si="1"/>
        <v>0</v>
      </c>
      <c r="F112" s="110">
        <v>24010.599609</v>
      </c>
      <c r="G112" s="91">
        <f t="shared" si="2"/>
        <v>0</v>
      </c>
    </row>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B2:J2"/>
    <mergeCell ref="C4:D4"/>
    <mergeCell ref="F4:G4"/>
    <mergeCell ref="I4:J4"/>
    <mergeCell ref="L11:M11"/>
  </mergeCells>
  <printOptions/>
  <pageMargins bottom="0.0" footer="0.0" header="0.0" left="0.4330708661417323" right="0.3937007874015748" top="0.3937007874015748"/>
  <pageSetup fitToHeight="0"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6"/>
    <col customWidth="1" min="2" max="2" width="20.29"/>
    <col customWidth="1" min="3" max="3" width="12.43"/>
    <col customWidth="1" min="4" max="4" width="12.86"/>
    <col customWidth="1" min="5" max="5" width="12.71"/>
    <col customWidth="1" min="6" max="6" width="11.14"/>
    <col customWidth="1" min="7" max="7" width="16.43"/>
    <col customWidth="1" min="8" max="8" width="16.71"/>
    <col customWidth="1" min="9" max="9" width="12.14"/>
    <col customWidth="1" min="10" max="10" width="13.86"/>
    <col customWidth="1" min="11" max="14" width="8.71"/>
    <col customWidth="1" min="15" max="15" width="10.57"/>
    <col customWidth="1" min="16" max="26" width="8.71"/>
  </cols>
  <sheetData>
    <row r="1" ht="14.25" customHeight="1"/>
    <row r="2" ht="14.25" customHeight="1">
      <c r="B2" s="46" t="str">
        <f>"WACC Calculation - "&amp;'Data Sheet'!B1</f>
        <v>WACC Calculation - INFOSYS LTD</v>
      </c>
      <c r="C2" s="2"/>
      <c r="D2" s="2"/>
      <c r="E2" s="2"/>
      <c r="F2" s="2"/>
      <c r="G2" s="2"/>
      <c r="H2" s="2"/>
      <c r="I2" s="2"/>
      <c r="J2" s="2"/>
      <c r="K2" s="3"/>
    </row>
    <row r="3" ht="14.25" customHeight="1">
      <c r="B3" s="69"/>
      <c r="C3" s="69"/>
      <c r="D3" s="69"/>
      <c r="E3" s="69"/>
      <c r="F3" s="69"/>
      <c r="G3" s="69"/>
      <c r="H3" s="69"/>
      <c r="I3" s="69"/>
      <c r="J3" s="69"/>
    </row>
    <row r="4" ht="14.25" customHeight="1">
      <c r="B4" s="117" t="s">
        <v>214</v>
      </c>
      <c r="C4" s="69"/>
      <c r="D4" s="69"/>
      <c r="E4" s="69"/>
      <c r="F4" s="69"/>
      <c r="G4" s="69"/>
      <c r="H4" s="69"/>
      <c r="I4" s="69"/>
      <c r="J4" s="69"/>
    </row>
    <row r="5" ht="14.25" customHeight="1">
      <c r="B5" s="69"/>
      <c r="C5" s="69"/>
      <c r="D5" s="69"/>
      <c r="E5" s="69"/>
      <c r="F5" s="69"/>
      <c r="G5" s="69"/>
      <c r="H5" s="69"/>
      <c r="I5" s="69"/>
      <c r="J5" s="69"/>
    </row>
    <row r="6" ht="14.25" customHeight="1">
      <c r="B6" s="118" t="s">
        <v>215</v>
      </c>
      <c r="C6" s="119"/>
      <c r="D6" s="119"/>
      <c r="E6" s="119"/>
      <c r="F6" s="119"/>
      <c r="G6" s="119"/>
      <c r="H6" s="119"/>
      <c r="I6" s="119"/>
      <c r="J6" s="119"/>
    </row>
    <row r="7" ht="22.5" customHeight="1">
      <c r="B7" s="85"/>
      <c r="C7" s="85"/>
      <c r="D7" s="85"/>
      <c r="E7" s="85"/>
      <c r="F7" s="85"/>
      <c r="G7" s="120" t="s">
        <v>216</v>
      </c>
      <c r="H7" s="120" t="s">
        <v>216</v>
      </c>
      <c r="I7" s="120" t="s">
        <v>217</v>
      </c>
      <c r="J7" s="120" t="s">
        <v>218</v>
      </c>
    </row>
    <row r="8" ht="18.0" customHeight="1">
      <c r="B8" s="118" t="s">
        <v>219</v>
      </c>
      <c r="C8" s="118" t="s">
        <v>220</v>
      </c>
      <c r="D8" s="121" t="s">
        <v>221</v>
      </c>
      <c r="E8" s="121" t="s">
        <v>222</v>
      </c>
      <c r="F8" s="122" t="s">
        <v>223</v>
      </c>
      <c r="G8" s="123" t="s">
        <v>224</v>
      </c>
      <c r="H8" s="123" t="s">
        <v>225</v>
      </c>
      <c r="I8" s="124" t="s">
        <v>226</v>
      </c>
      <c r="J8" s="124" t="s">
        <v>227</v>
      </c>
    </row>
    <row r="9" ht="14.25" customHeight="1">
      <c r="B9" s="125"/>
      <c r="C9" s="125"/>
      <c r="D9" s="125"/>
      <c r="E9" s="125"/>
      <c r="F9" s="125"/>
      <c r="G9" s="125"/>
      <c r="H9" s="125"/>
      <c r="I9" s="125"/>
      <c r="J9" s="125"/>
    </row>
    <row r="10" ht="14.25" customHeight="1">
      <c r="B10" s="126" t="s">
        <v>228</v>
      </c>
      <c r="C10" s="127" t="s">
        <v>229</v>
      </c>
      <c r="D10" s="128">
        <v>8359.0</v>
      </c>
      <c r="E10" s="129">
        <v>650498.2</v>
      </c>
      <c r="F10" s="130">
        <v>0.3</v>
      </c>
      <c r="G10" s="131">
        <f t="shared" ref="G10:G14" si="1">D10/E10</f>
        <v>0.01285015085</v>
      </c>
      <c r="H10" s="131">
        <f t="shared" ref="H10:H14" si="2">D10/(D10+E10)</f>
        <v>0.01268711945</v>
      </c>
      <c r="I10" s="132">
        <f>'Regression Beta'!J6</f>
        <v>1.200350543</v>
      </c>
      <c r="J10" s="133">
        <f t="shared" ref="J10:J14" si="3">I10/(1+(1-F10)*G10)</f>
        <v>1.18964952</v>
      </c>
    </row>
    <row r="11" ht="14.25" customHeight="1">
      <c r="B11" s="126" t="s">
        <v>230</v>
      </c>
      <c r="C11" s="127" t="s">
        <v>229</v>
      </c>
      <c r="D11" s="128">
        <v>8021.0</v>
      </c>
      <c r="E11" s="129">
        <v>1412555.64</v>
      </c>
      <c r="F11" s="130">
        <v>0.3</v>
      </c>
      <c r="G11" s="131">
        <f t="shared" si="1"/>
        <v>0.005678360394</v>
      </c>
      <c r="H11" s="131">
        <f t="shared" si="2"/>
        <v>0.005646298675</v>
      </c>
      <c r="I11" s="127">
        <v>1.01</v>
      </c>
      <c r="J11" s="133">
        <f t="shared" si="3"/>
        <v>1.006001293</v>
      </c>
    </row>
    <row r="12" ht="14.25" customHeight="1">
      <c r="B12" s="126" t="s">
        <v>231</v>
      </c>
      <c r="C12" s="127" t="s">
        <v>229</v>
      </c>
      <c r="D12" s="128">
        <v>5756.0</v>
      </c>
      <c r="E12" s="129">
        <v>396086.56</v>
      </c>
      <c r="F12" s="130">
        <v>0.3</v>
      </c>
      <c r="G12" s="131">
        <f t="shared" si="1"/>
        <v>0.01453217701</v>
      </c>
      <c r="H12" s="131">
        <f t="shared" si="2"/>
        <v>0.01432401784</v>
      </c>
      <c r="I12" s="127">
        <v>1.02</v>
      </c>
      <c r="J12" s="133">
        <f t="shared" si="3"/>
        <v>1.009728513</v>
      </c>
    </row>
    <row r="13" ht="14.25" customHeight="1">
      <c r="B13" s="126" t="s">
        <v>232</v>
      </c>
      <c r="C13" s="127" t="s">
        <v>229</v>
      </c>
      <c r="D13" s="128">
        <v>16464.9</v>
      </c>
      <c r="E13" s="129">
        <v>269275.0</v>
      </c>
      <c r="F13" s="130">
        <v>0.3</v>
      </c>
      <c r="G13" s="131">
        <f t="shared" si="1"/>
        <v>0.06114529756</v>
      </c>
      <c r="H13" s="131">
        <f t="shared" si="2"/>
        <v>0.05762198419</v>
      </c>
      <c r="I13" s="127">
        <v>1.37</v>
      </c>
      <c r="J13" s="133">
        <f t="shared" si="3"/>
        <v>1.313768465</v>
      </c>
    </row>
    <row r="14" ht="14.25" customHeight="1">
      <c r="B14" s="126" t="s">
        <v>233</v>
      </c>
      <c r="C14" s="127" t="s">
        <v>229</v>
      </c>
      <c r="D14" s="128">
        <v>2070.6</v>
      </c>
      <c r="E14" s="129">
        <v>159485.46</v>
      </c>
      <c r="F14" s="130">
        <v>0.3</v>
      </c>
      <c r="G14" s="131">
        <f t="shared" si="1"/>
        <v>0.01298300171</v>
      </c>
      <c r="H14" s="131">
        <f t="shared" si="2"/>
        <v>0.01281660372</v>
      </c>
      <c r="I14" s="127">
        <v>1.44</v>
      </c>
      <c r="J14" s="133">
        <f t="shared" si="3"/>
        <v>1.427030998</v>
      </c>
    </row>
    <row r="15" ht="14.25" customHeight="1">
      <c r="B15" s="69"/>
      <c r="C15" s="69"/>
      <c r="D15" s="69"/>
      <c r="E15" s="134"/>
      <c r="F15" s="134"/>
      <c r="G15" s="134"/>
      <c r="H15" s="134"/>
      <c r="I15" s="134"/>
      <c r="J15" s="134"/>
    </row>
    <row r="16" ht="14.25" customHeight="1">
      <c r="B16" s="69"/>
      <c r="C16" s="69"/>
      <c r="D16" s="69"/>
      <c r="E16" s="85" t="s">
        <v>234</v>
      </c>
      <c r="F16" s="70">
        <f t="shared" ref="F16:J16" si="4">AVERAGE(F10:F14)</f>
        <v>0.3</v>
      </c>
      <c r="G16" s="70">
        <f t="shared" si="4"/>
        <v>0.0214377975</v>
      </c>
      <c r="H16" s="70">
        <f t="shared" si="4"/>
        <v>0.02061920478</v>
      </c>
      <c r="I16" s="105">
        <f t="shared" si="4"/>
        <v>1.208070109</v>
      </c>
      <c r="J16" s="105">
        <f t="shared" si="4"/>
        <v>1.189235758</v>
      </c>
    </row>
    <row r="17" ht="14.25" customHeight="1">
      <c r="B17" s="69"/>
      <c r="C17" s="69"/>
      <c r="D17" s="69"/>
      <c r="E17" s="135" t="s">
        <v>128</v>
      </c>
      <c r="F17" s="136">
        <f t="shared" ref="F17:J17" si="5">MEDIAN(F10:F14)</f>
        <v>0.3</v>
      </c>
      <c r="G17" s="136">
        <f t="shared" si="5"/>
        <v>0.01298300171</v>
      </c>
      <c r="H17" s="136">
        <f t="shared" si="5"/>
        <v>0.01281660372</v>
      </c>
      <c r="I17" s="137">
        <f t="shared" si="5"/>
        <v>1.200350543</v>
      </c>
      <c r="J17" s="137">
        <f t="shared" si="5"/>
        <v>1.18964952</v>
      </c>
    </row>
    <row r="18" ht="14.25" customHeight="1">
      <c r="B18" s="69"/>
      <c r="C18" s="69"/>
      <c r="D18" s="69"/>
      <c r="E18" s="69"/>
      <c r="F18" s="69"/>
      <c r="G18" s="69"/>
      <c r="H18" s="69"/>
      <c r="I18" s="69"/>
      <c r="J18" s="69"/>
    </row>
    <row r="19" ht="14.25" customHeight="1">
      <c r="B19" s="69"/>
      <c r="C19" s="69"/>
      <c r="D19" s="69"/>
      <c r="E19" s="69"/>
      <c r="F19" s="69"/>
      <c r="G19" s="69"/>
      <c r="H19" s="69"/>
      <c r="I19" s="69"/>
      <c r="J19" s="69"/>
    </row>
    <row r="20" ht="14.25" customHeight="1">
      <c r="B20" s="138" t="s">
        <v>235</v>
      </c>
      <c r="C20" s="139"/>
      <c r="D20" s="139"/>
      <c r="E20" s="139"/>
      <c r="F20" s="87"/>
      <c r="G20" s="140" t="s">
        <v>236</v>
      </c>
      <c r="H20" s="139"/>
      <c r="I20" s="139"/>
      <c r="J20" s="139"/>
    </row>
    <row r="21" ht="14.25" customHeight="1">
      <c r="B21" s="69"/>
      <c r="C21" s="69"/>
      <c r="D21" s="69"/>
      <c r="E21" s="69"/>
      <c r="F21" s="69"/>
      <c r="G21" s="69"/>
      <c r="H21" s="69"/>
      <c r="I21" s="69"/>
      <c r="J21" s="69"/>
    </row>
    <row r="22" ht="14.25" customHeight="1">
      <c r="B22" s="69" t="s">
        <v>237</v>
      </c>
      <c r="C22" s="69"/>
      <c r="D22" s="69"/>
      <c r="E22" s="70">
        <v>0.072</v>
      </c>
      <c r="F22" s="69"/>
      <c r="G22" s="141" t="s">
        <v>238</v>
      </c>
      <c r="H22" s="69"/>
      <c r="I22" s="69"/>
      <c r="J22" s="130">
        <v>0.07008</v>
      </c>
    </row>
    <row r="23" ht="14.25" customHeight="1">
      <c r="B23" s="80" t="s">
        <v>239</v>
      </c>
      <c r="C23" s="80"/>
      <c r="D23" s="80"/>
      <c r="E23" s="142">
        <v>0.3</v>
      </c>
      <c r="F23" s="69"/>
      <c r="G23" s="141" t="s">
        <v>240</v>
      </c>
      <c r="H23" s="69"/>
      <c r="I23" s="69"/>
      <c r="J23" s="130">
        <f>Rm!F5-J22</f>
        <v>0.09881166667</v>
      </c>
    </row>
    <row r="24" ht="14.25" customHeight="1">
      <c r="B24" s="69" t="s">
        <v>241</v>
      </c>
      <c r="C24" s="69"/>
      <c r="D24" s="69"/>
      <c r="E24" s="131">
        <f>E22*(1-E23)</f>
        <v>0.0504</v>
      </c>
      <c r="F24" s="69"/>
      <c r="G24" s="143" t="s">
        <v>242</v>
      </c>
      <c r="H24" s="80"/>
      <c r="I24" s="69"/>
      <c r="J24" s="144">
        <f>J33</f>
        <v>1.207181759</v>
      </c>
    </row>
    <row r="25" ht="14.25" customHeight="1">
      <c r="B25" s="69"/>
      <c r="C25" s="69"/>
      <c r="D25" s="69"/>
      <c r="E25" s="69"/>
      <c r="F25" s="69"/>
      <c r="G25" s="141" t="s">
        <v>236</v>
      </c>
      <c r="H25" s="69"/>
      <c r="I25" s="145"/>
      <c r="J25" s="146">
        <f>J22+J23*J24</f>
        <v>0.1893636416</v>
      </c>
    </row>
    <row r="26" ht="14.25" customHeight="1">
      <c r="B26" s="69"/>
      <c r="C26" s="69"/>
      <c r="D26" s="69"/>
      <c r="E26" s="69"/>
      <c r="F26" s="69"/>
      <c r="G26" s="69"/>
      <c r="H26" s="69"/>
      <c r="I26" s="69"/>
      <c r="J26" s="69"/>
    </row>
    <row r="27" ht="14.25" customHeight="1">
      <c r="B27" s="69"/>
      <c r="C27" s="69"/>
      <c r="D27" s="69"/>
      <c r="E27" s="69"/>
      <c r="F27" s="69"/>
      <c r="G27" s="69"/>
      <c r="H27" s="69"/>
      <c r="I27" s="69"/>
      <c r="J27" s="69"/>
    </row>
    <row r="28" ht="14.25" customHeight="1">
      <c r="B28" s="138" t="s">
        <v>32</v>
      </c>
      <c r="C28" s="139"/>
      <c r="D28" s="139"/>
      <c r="E28" s="139"/>
      <c r="F28" s="87"/>
      <c r="G28" s="140" t="s">
        <v>243</v>
      </c>
      <c r="H28" s="139"/>
      <c r="I28" s="139"/>
      <c r="J28" s="139"/>
    </row>
    <row r="29" ht="14.25" customHeight="1">
      <c r="B29" s="69"/>
      <c r="C29" s="69"/>
      <c r="D29" s="69"/>
      <c r="E29" s="69"/>
      <c r="F29" s="69"/>
      <c r="G29" s="69"/>
      <c r="H29" s="69"/>
      <c r="I29" s="69"/>
      <c r="J29" s="69"/>
    </row>
    <row r="30" ht="14.25" customHeight="1">
      <c r="B30" s="69"/>
      <c r="C30" s="69"/>
      <c r="D30" s="147" t="s">
        <v>244</v>
      </c>
      <c r="E30" s="147" t="s">
        <v>245</v>
      </c>
      <c r="F30" s="69"/>
      <c r="G30" s="141" t="s">
        <v>246</v>
      </c>
      <c r="H30" s="69"/>
      <c r="I30" s="69"/>
      <c r="J30" s="111">
        <f>J17</f>
        <v>1.18964952</v>
      </c>
      <c r="O30" s="23"/>
    </row>
    <row r="31" ht="14.25" customHeight="1">
      <c r="B31" s="69" t="s">
        <v>221</v>
      </c>
      <c r="C31" s="129">
        <f>D10</f>
        <v>8359</v>
      </c>
      <c r="D31" s="70">
        <f t="shared" ref="D31:D33" si="6">C31/$C$33</f>
        <v>0.01268711945</v>
      </c>
      <c r="E31" s="70">
        <f>H16</f>
        <v>0.02061920478</v>
      </c>
      <c r="F31" s="69"/>
      <c r="G31" s="141" t="s">
        <v>247</v>
      </c>
      <c r="H31" s="69"/>
      <c r="I31" s="69"/>
      <c r="J31" s="91">
        <f>E35</f>
        <v>0.02105330723</v>
      </c>
    </row>
    <row r="32" ht="14.25" customHeight="1">
      <c r="B32" s="69" t="s">
        <v>42</v>
      </c>
      <c r="C32" s="148">
        <f>E10</f>
        <v>650498.2</v>
      </c>
      <c r="D32" s="149">
        <f t="shared" si="6"/>
        <v>0.9873128805</v>
      </c>
      <c r="E32" s="149">
        <f>E33-E31</f>
        <v>0.9793807952</v>
      </c>
      <c r="F32" s="69"/>
      <c r="G32" s="80" t="s">
        <v>239</v>
      </c>
      <c r="H32" s="80"/>
      <c r="I32" s="80"/>
      <c r="J32" s="150">
        <f>E23</f>
        <v>0.3</v>
      </c>
    </row>
    <row r="33" ht="14.25" customHeight="1">
      <c r="B33" s="69" t="s">
        <v>248</v>
      </c>
      <c r="C33" s="151">
        <f>C32+C31</f>
        <v>658857.2</v>
      </c>
      <c r="D33" s="70">
        <f t="shared" si="6"/>
        <v>1</v>
      </c>
      <c r="E33" s="70">
        <f>D33</f>
        <v>1</v>
      </c>
      <c r="F33" s="69"/>
      <c r="G33" s="141" t="s">
        <v>243</v>
      </c>
      <c r="H33" s="69"/>
      <c r="I33" s="69"/>
      <c r="J33" s="111">
        <f>J30*(1+(1-J32)*J31)</f>
        <v>1.207181759</v>
      </c>
    </row>
    <row r="34" ht="14.25" customHeight="1">
      <c r="B34" s="69"/>
      <c r="C34" s="69"/>
      <c r="D34" s="69"/>
      <c r="E34" s="69"/>
      <c r="F34" s="69"/>
      <c r="G34" s="69"/>
      <c r="H34" s="69"/>
      <c r="I34" s="69"/>
      <c r="J34" s="69"/>
    </row>
    <row r="35" ht="14.25" customHeight="1">
      <c r="B35" s="87" t="s">
        <v>249</v>
      </c>
      <c r="C35" s="87"/>
      <c r="D35" s="152">
        <f t="shared" ref="D35:E35" si="7">D31/D32</f>
        <v>0.01285015085</v>
      </c>
      <c r="E35" s="152">
        <f t="shared" si="7"/>
        <v>0.02105330723</v>
      </c>
      <c r="F35" s="87"/>
      <c r="G35" s="140" t="s">
        <v>250</v>
      </c>
      <c r="H35" s="139"/>
      <c r="I35" s="139"/>
      <c r="J35" s="139"/>
    </row>
    <row r="36" ht="14.25" customHeight="1">
      <c r="B36" s="69"/>
      <c r="C36" s="69"/>
      <c r="D36" s="69"/>
      <c r="E36" s="69"/>
      <c r="F36" s="69"/>
      <c r="G36" s="69"/>
      <c r="H36" s="69"/>
      <c r="I36" s="69"/>
      <c r="J36" s="69"/>
    </row>
    <row r="37" ht="14.25" customHeight="1">
      <c r="B37" s="153" t="s">
        <v>251</v>
      </c>
      <c r="C37" s="154"/>
      <c r="D37" s="154"/>
      <c r="E37" s="155"/>
      <c r="F37" s="69"/>
      <c r="G37" s="69"/>
      <c r="H37" s="69"/>
      <c r="I37" s="135" t="s">
        <v>252</v>
      </c>
      <c r="J37" s="135" t="s">
        <v>253</v>
      </c>
    </row>
    <row r="38" ht="14.25" customHeight="1">
      <c r="B38" s="156" t="s">
        <v>254</v>
      </c>
      <c r="C38" s="125"/>
      <c r="D38" s="125"/>
      <c r="E38" s="157"/>
      <c r="F38" s="69"/>
      <c r="G38" s="141" t="s">
        <v>255</v>
      </c>
      <c r="H38" s="69"/>
      <c r="I38" s="70">
        <f>E24</f>
        <v>0.0504</v>
      </c>
      <c r="J38" s="70">
        <f t="shared" ref="J38:J39" si="8">E31</f>
        <v>0.02061920478</v>
      </c>
    </row>
    <row r="39" ht="14.25" customHeight="1">
      <c r="B39" s="156" t="s">
        <v>256</v>
      </c>
      <c r="C39" s="125"/>
      <c r="D39" s="125"/>
      <c r="E39" s="157"/>
      <c r="F39" s="69"/>
      <c r="G39" s="158" t="s">
        <v>257</v>
      </c>
      <c r="H39" s="80"/>
      <c r="I39" s="149">
        <f>J25</f>
        <v>0.1893636416</v>
      </c>
      <c r="J39" s="149">
        <f t="shared" si="8"/>
        <v>0.9793807952</v>
      </c>
    </row>
    <row r="40" ht="14.25" customHeight="1">
      <c r="B40" s="156" t="s">
        <v>258</v>
      </c>
      <c r="C40" s="125"/>
      <c r="D40" s="125"/>
      <c r="E40" s="157"/>
      <c r="F40" s="69"/>
      <c r="G40" s="141" t="s">
        <v>250</v>
      </c>
      <c r="H40" s="69"/>
      <c r="I40" s="69"/>
      <c r="J40" s="131">
        <f>SUMPRODUCT(I38:I39,J38:J39)</f>
        <v>0.1864983218</v>
      </c>
    </row>
    <row r="41" ht="14.25" customHeight="1">
      <c r="B41" s="159" t="s">
        <v>259</v>
      </c>
      <c r="C41" s="160"/>
      <c r="D41" s="160"/>
      <c r="E41" s="161"/>
      <c r="F41" s="69"/>
      <c r="G41" s="69"/>
      <c r="H41" s="69"/>
      <c r="I41" s="69"/>
      <c r="J41" s="69"/>
    </row>
    <row r="42" ht="14.25" customHeight="1">
      <c r="B42" s="69"/>
    </row>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K2"/>
  </mergeCells>
  <printOptions/>
  <pageMargins bottom="0.0" footer="0.0" header="0.0" left="0.2362204724409449" right="0.1968503937007874" top="0.0"/>
  <pageSetup fitToWidth="0"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outlineLevelRow="1"/>
  <cols>
    <col customWidth="1" min="1" max="1" width="1.86"/>
    <col customWidth="1" min="2" max="2" width="18.71"/>
    <col customWidth="1" min="3" max="3" width="6.71"/>
    <col customWidth="1" min="4" max="4" width="11.86"/>
    <col customWidth="1" min="5" max="5" width="11.0"/>
    <col customWidth="1" min="6" max="11" width="13.86"/>
    <col customWidth="1" min="12" max="26" width="8.71"/>
  </cols>
  <sheetData>
    <row r="1" ht="14.25" customHeight="1"/>
    <row r="2" ht="18.75" customHeight="1">
      <c r="B2" s="82" t="str">
        <f>"DCF Valuation -"&amp;'Data Sheet'!$B$1</f>
        <v>DCF Valuation -INFOSYS LTD</v>
      </c>
      <c r="C2" s="2"/>
      <c r="D2" s="2"/>
      <c r="E2" s="2"/>
      <c r="F2" s="2"/>
      <c r="G2" s="2"/>
      <c r="H2" s="2"/>
      <c r="I2" s="2"/>
      <c r="J2" s="2"/>
      <c r="K2" s="3"/>
      <c r="L2" s="162"/>
    </row>
    <row r="3" ht="14.25" customHeight="1">
      <c r="B3" s="163" t="s">
        <v>260</v>
      </c>
      <c r="C3" s="164"/>
      <c r="D3" s="164"/>
      <c r="E3" s="164"/>
      <c r="F3" s="165">
        <f t="array" ref="F3:K3">TRANSPOSE(Forecasting!C14:C19)</f>
        <v>45382</v>
      </c>
      <c r="G3" s="166">
        <v>45747.0</v>
      </c>
      <c r="H3" s="166">
        <v>46112.0</v>
      </c>
      <c r="I3" s="166">
        <v>46477.0</v>
      </c>
      <c r="J3" s="166">
        <v>46842.0</v>
      </c>
      <c r="K3" s="166">
        <v>47207.0</v>
      </c>
    </row>
    <row r="4" ht="6.0" customHeight="1">
      <c r="B4" s="68"/>
      <c r="C4" s="68"/>
      <c r="D4" s="68"/>
      <c r="E4" s="68"/>
      <c r="F4" s="68"/>
      <c r="G4" s="68"/>
      <c r="H4" s="68"/>
      <c r="I4" s="68"/>
      <c r="J4" s="68"/>
      <c r="K4" s="68"/>
    </row>
    <row r="5" ht="14.25" customHeight="1">
      <c r="B5" s="68" t="s">
        <v>261</v>
      </c>
      <c r="C5" s="68"/>
      <c r="D5" s="68"/>
      <c r="E5" s="68"/>
      <c r="F5" s="167">
        <f>HistoricalFS!L18-HistoricalFS!L24</f>
        <v>31747</v>
      </c>
      <c r="G5" s="168">
        <f t="shared" ref="G5:K5" si="1">F5*(1+$D$15)</f>
        <v>36759.78995</v>
      </c>
      <c r="H5" s="168">
        <f t="shared" si="1"/>
        <v>42564.08975</v>
      </c>
      <c r="I5" s="168">
        <f t="shared" si="1"/>
        <v>49284.87727</v>
      </c>
      <c r="J5" s="168">
        <f t="shared" si="1"/>
        <v>57066.86415</v>
      </c>
      <c r="K5" s="168">
        <f t="shared" si="1"/>
        <v>66077.61172</v>
      </c>
    </row>
    <row r="6" ht="14.25" customHeight="1">
      <c r="B6" s="68" t="s">
        <v>239</v>
      </c>
      <c r="C6" s="68"/>
      <c r="D6" s="68"/>
      <c r="E6" s="68"/>
      <c r="F6" s="169">
        <v>0.25</v>
      </c>
      <c r="G6" s="71">
        <v>0.25</v>
      </c>
      <c r="H6" s="71">
        <v>0.25</v>
      </c>
      <c r="I6" s="71">
        <v>0.25</v>
      </c>
      <c r="J6" s="71">
        <v>0.25</v>
      </c>
      <c r="K6" s="71">
        <v>0.25</v>
      </c>
    </row>
    <row r="7" ht="14.25" customHeight="1">
      <c r="B7" s="68" t="s">
        <v>262</v>
      </c>
      <c r="C7" s="68"/>
      <c r="D7" s="68"/>
      <c r="E7" s="68"/>
      <c r="F7" s="167">
        <f t="shared" ref="F7:K7" si="2">F5*(1-F6)</f>
        <v>23810.25</v>
      </c>
      <c r="G7" s="170">
        <f t="shared" si="2"/>
        <v>27569.84246</v>
      </c>
      <c r="H7" s="170">
        <f t="shared" si="2"/>
        <v>31923.06731</v>
      </c>
      <c r="I7" s="170">
        <f t="shared" si="2"/>
        <v>36963.65795</v>
      </c>
      <c r="J7" s="170">
        <f t="shared" si="2"/>
        <v>42800.14811</v>
      </c>
      <c r="K7" s="170">
        <f t="shared" si="2"/>
        <v>49558.20879</v>
      </c>
    </row>
    <row r="8" ht="14.25" customHeight="1">
      <c r="B8" s="171" t="s">
        <v>263</v>
      </c>
      <c r="C8" s="68"/>
      <c r="D8" s="68"/>
      <c r="E8" s="68"/>
      <c r="F8" s="172">
        <f>'Intrinsic Growth'!K54</f>
        <v>0.424355312</v>
      </c>
      <c r="G8" s="71">
        <f t="shared" ref="G8:J8" si="3">F8+(($K$8-$F$8)/5)</f>
        <v>0.4386842496</v>
      </c>
      <c r="H8" s="71">
        <f t="shared" si="3"/>
        <v>0.4530131872</v>
      </c>
      <c r="I8" s="71">
        <f t="shared" si="3"/>
        <v>0.4673421248</v>
      </c>
      <c r="J8" s="71">
        <f t="shared" si="3"/>
        <v>0.4816710624</v>
      </c>
      <c r="K8" s="173">
        <v>0.496</v>
      </c>
    </row>
    <row r="9" ht="14.25" customHeight="1">
      <c r="B9" s="171" t="s">
        <v>264</v>
      </c>
      <c r="C9" s="68"/>
      <c r="D9" s="68"/>
      <c r="E9" s="68"/>
      <c r="F9" s="167">
        <f t="shared" ref="F9:K9" si="4">F7*(1-F8)</f>
        <v>13706.24393</v>
      </c>
      <c r="G9" s="170">
        <f t="shared" si="4"/>
        <v>15475.38681</v>
      </c>
      <c r="H9" s="170">
        <f t="shared" si="4"/>
        <v>17461.49684</v>
      </c>
      <c r="I9" s="170">
        <f t="shared" si="4"/>
        <v>19688.9835</v>
      </c>
      <c r="J9" s="170">
        <f t="shared" si="4"/>
        <v>22184.5553</v>
      </c>
      <c r="K9" s="170">
        <f t="shared" si="4"/>
        <v>24977.33723</v>
      </c>
    </row>
    <row r="10" ht="14.25" customHeight="1">
      <c r="B10" s="171" t="s">
        <v>265</v>
      </c>
      <c r="C10" s="68"/>
      <c r="D10" s="68"/>
      <c r="E10" s="68"/>
      <c r="F10" s="174"/>
      <c r="G10" s="175">
        <v>0.5</v>
      </c>
      <c r="H10" s="176">
        <v>1.5</v>
      </c>
      <c r="I10" s="176">
        <v>2.5</v>
      </c>
      <c r="J10" s="176">
        <v>3.5</v>
      </c>
      <c r="K10" s="176">
        <v>4.5</v>
      </c>
    </row>
    <row r="11" ht="14.25" customHeight="1">
      <c r="B11" s="171" t="s">
        <v>266</v>
      </c>
      <c r="C11" s="68"/>
      <c r="D11" s="68"/>
      <c r="E11" s="68"/>
      <c r="F11" s="177"/>
      <c r="G11" s="178">
        <f t="shared" ref="G11:K11" si="5">1/(1+$D$17)^G10</f>
        <v>0.9180502133</v>
      </c>
      <c r="H11" s="178">
        <f t="shared" si="5"/>
        <v>0.7737475869</v>
      </c>
      <c r="I11" s="178">
        <f t="shared" si="5"/>
        <v>0.6521269964</v>
      </c>
      <c r="J11" s="178">
        <f t="shared" si="5"/>
        <v>0.5496231932</v>
      </c>
      <c r="K11" s="178">
        <f t="shared" si="5"/>
        <v>0.4632313279</v>
      </c>
    </row>
    <row r="12" ht="6.0" customHeight="1">
      <c r="B12" s="179"/>
      <c r="C12" s="179"/>
      <c r="D12" s="179"/>
      <c r="E12" s="179"/>
      <c r="F12" s="180"/>
      <c r="G12" s="179"/>
      <c r="H12" s="179"/>
      <c r="I12" s="179"/>
      <c r="J12" s="179"/>
      <c r="K12" s="179"/>
    </row>
    <row r="13" ht="14.25" customHeight="1">
      <c r="B13" s="181" t="s">
        <v>267</v>
      </c>
      <c r="C13" s="182"/>
      <c r="D13" s="182"/>
      <c r="E13" s="182"/>
      <c r="F13" s="183"/>
      <c r="G13" s="184">
        <f t="shared" ref="G13:K13" si="6">G9*G11</f>
        <v>14207.18216</v>
      </c>
      <c r="H13" s="184">
        <f t="shared" si="6"/>
        <v>13510.79105</v>
      </c>
      <c r="I13" s="184">
        <f t="shared" si="6"/>
        <v>12839.71767</v>
      </c>
      <c r="J13" s="184">
        <f t="shared" si="6"/>
        <v>12193.14612</v>
      </c>
      <c r="K13" s="184">
        <f t="shared" si="6"/>
        <v>11570.28509</v>
      </c>
    </row>
    <row r="14" ht="14.25" customHeight="1">
      <c r="B14" s="69"/>
      <c r="C14" s="69"/>
      <c r="D14" s="69"/>
      <c r="E14" s="69"/>
      <c r="F14" s="69"/>
      <c r="G14" s="69"/>
      <c r="H14" s="69"/>
      <c r="I14" s="69"/>
      <c r="J14" s="69"/>
      <c r="K14" s="69"/>
    </row>
    <row r="15" ht="14.25" customHeight="1" outlineLevel="1">
      <c r="B15" s="185" t="s">
        <v>268</v>
      </c>
      <c r="C15" s="186"/>
      <c r="D15" s="187">
        <f>'Intrinsic Growth'!K64</f>
        <v>0.1578980676</v>
      </c>
      <c r="E15" s="70"/>
      <c r="F15" s="69"/>
      <c r="G15" s="69"/>
      <c r="H15" s="69"/>
      <c r="I15" s="69"/>
      <c r="J15" s="69"/>
      <c r="K15" s="69"/>
    </row>
    <row r="16" ht="14.25" customHeight="1" outlineLevel="1">
      <c r="B16" s="185" t="s">
        <v>269</v>
      </c>
      <c r="C16" s="186"/>
      <c r="D16" s="188">
        <v>0.07</v>
      </c>
      <c r="E16" s="189"/>
      <c r="F16" s="69"/>
      <c r="G16" s="69"/>
      <c r="H16" s="69"/>
      <c r="I16" s="69"/>
      <c r="J16" s="69"/>
      <c r="K16" s="69"/>
    </row>
    <row r="17" ht="14.25" customHeight="1" outlineLevel="1">
      <c r="B17" s="186" t="s">
        <v>270</v>
      </c>
      <c r="C17" s="186"/>
      <c r="D17" s="187">
        <f>WACC!J40</f>
        <v>0.1864983218</v>
      </c>
      <c r="E17" s="70"/>
      <c r="F17" s="69"/>
      <c r="G17" s="190" t="s">
        <v>271</v>
      </c>
      <c r="H17" s="2"/>
      <c r="I17" s="2"/>
      <c r="J17" s="2"/>
      <c r="K17" s="3"/>
    </row>
    <row r="18" ht="14.25" customHeight="1">
      <c r="B18" s="69"/>
      <c r="C18" s="69"/>
      <c r="D18" s="69"/>
      <c r="E18" s="69"/>
      <c r="F18" s="69"/>
      <c r="G18" s="191" t="s">
        <v>270</v>
      </c>
      <c r="H18" s="192"/>
      <c r="I18" s="192"/>
      <c r="J18" s="192"/>
      <c r="K18" s="192"/>
    </row>
    <row r="19" ht="14.25" customHeight="1">
      <c r="B19" s="163" t="s">
        <v>272</v>
      </c>
      <c r="C19" s="164"/>
      <c r="D19" s="164"/>
      <c r="E19" s="69"/>
      <c r="F19" s="193">
        <f>D31</f>
        <v>170590.5074</v>
      </c>
      <c r="G19" s="194">
        <f>16%</f>
        <v>0.16</v>
      </c>
      <c r="H19" s="195">
        <f>17%</f>
        <v>0.17</v>
      </c>
      <c r="I19" s="195">
        <v>0.18649832183075288</v>
      </c>
      <c r="J19" s="195">
        <f>19%</f>
        <v>0.19</v>
      </c>
      <c r="K19" s="195">
        <v>0.2</v>
      </c>
    </row>
    <row r="20" ht="14.25" customHeight="1">
      <c r="B20" s="69"/>
      <c r="C20" s="69"/>
      <c r="D20" s="69"/>
      <c r="E20" s="69"/>
      <c r="F20" s="196">
        <f>5%</f>
        <v>0.05</v>
      </c>
      <c r="G20" s="197">
        <v>190194.04369325272</v>
      </c>
      <c r="H20" s="198">
        <v>174354.73241447675</v>
      </c>
      <c r="I20" s="198">
        <v>153324.4093605443</v>
      </c>
      <c r="J20" s="198">
        <v>149502.79612962645</v>
      </c>
      <c r="K20" s="198">
        <v>139578.8847583742</v>
      </c>
    </row>
    <row r="21" ht="14.25" customHeight="1">
      <c r="B21" s="141" t="s">
        <v>273</v>
      </c>
      <c r="C21" s="69"/>
      <c r="D21" s="151">
        <f>K9*(1+D16)</f>
        <v>26725.75084</v>
      </c>
      <c r="E21" s="151"/>
      <c r="F21" s="196">
        <f>6%</f>
        <v>0.06</v>
      </c>
      <c r="G21" s="199">
        <v>203700.78214165158</v>
      </c>
      <c r="H21" s="200">
        <v>185277.22327979564</v>
      </c>
      <c r="I21" s="200">
        <v>161274.99486228626</v>
      </c>
      <c r="J21" s="200">
        <v>156968.32165385698</v>
      </c>
      <c r="K21" s="200">
        <v>145862.25255100502</v>
      </c>
    </row>
    <row r="22" ht="14.25" customHeight="1">
      <c r="B22" s="69" t="s">
        <v>270</v>
      </c>
      <c r="C22" s="69"/>
      <c r="D22" s="70">
        <f>D17</f>
        <v>0.1864983218</v>
      </c>
      <c r="E22" s="70"/>
      <c r="F22" s="196">
        <f>7%</f>
        <v>0.07</v>
      </c>
      <c r="G22" s="199">
        <v>220209.01802302804</v>
      </c>
      <c r="H22" s="200">
        <v>198384.21231817832</v>
      </c>
      <c r="I22" s="201">
        <v>170590.50740792032</v>
      </c>
      <c r="J22" s="200">
        <v>165678.10143212596</v>
      </c>
      <c r="K22" s="200">
        <v>153112.2923117329</v>
      </c>
    </row>
    <row r="23" ht="14.25" customHeight="1">
      <c r="B23" s="141" t="s">
        <v>274</v>
      </c>
      <c r="C23" s="69"/>
      <c r="D23" s="70">
        <f>D16</f>
        <v>0.07</v>
      </c>
      <c r="E23" s="70"/>
      <c r="F23" s="196">
        <f>8%</f>
        <v>0.08</v>
      </c>
      <c r="G23" s="199">
        <v>240844.31287474855</v>
      </c>
      <c r="H23" s="200">
        <v>214403.86558731273</v>
      </c>
      <c r="I23" s="200">
        <v>181655.43954730875</v>
      </c>
      <c r="J23" s="200">
        <v>175971.4775337165</v>
      </c>
      <c r="K23" s="200">
        <v>161570.67203258208</v>
      </c>
    </row>
    <row r="24" ht="14.25" customHeight="1">
      <c r="B24" s="202" t="s">
        <v>275</v>
      </c>
      <c r="C24" s="203"/>
      <c r="D24" s="204">
        <f>D21/(D22-D23)</f>
        <v>229408.8912</v>
      </c>
      <c r="E24" s="205"/>
      <c r="F24" s="120" t="s">
        <v>276</v>
      </c>
      <c r="G24" s="69"/>
      <c r="H24" s="69"/>
      <c r="I24" s="69"/>
      <c r="J24" s="69"/>
      <c r="K24" s="69"/>
    </row>
    <row r="25" ht="6.0" customHeight="1">
      <c r="B25" s="69"/>
      <c r="C25" s="69"/>
      <c r="D25" s="69"/>
      <c r="E25" s="69"/>
    </row>
    <row r="26" ht="6.0" customHeight="1">
      <c r="B26" s="69"/>
      <c r="C26" s="69"/>
      <c r="D26" s="69"/>
      <c r="E26" s="69"/>
      <c r="F26" s="69"/>
      <c r="G26" s="69"/>
      <c r="H26" s="69"/>
      <c r="I26" s="69"/>
      <c r="J26" s="69"/>
      <c r="K26" s="69"/>
    </row>
    <row r="27" ht="14.25" customHeight="1">
      <c r="B27" s="163" t="s">
        <v>277</v>
      </c>
      <c r="C27" s="164"/>
      <c r="D27" s="164"/>
      <c r="E27" s="69"/>
      <c r="F27" s="69"/>
      <c r="G27" s="69"/>
      <c r="H27" s="69"/>
      <c r="I27" s="69"/>
      <c r="J27" s="69"/>
      <c r="K27" s="69"/>
    </row>
    <row r="28" ht="14.25" customHeight="1">
      <c r="B28" s="69"/>
      <c r="C28" s="69"/>
      <c r="D28" s="69"/>
      <c r="E28" s="69"/>
      <c r="F28" s="69"/>
      <c r="G28" s="69"/>
      <c r="H28" s="69"/>
      <c r="I28" s="69"/>
      <c r="J28" s="69"/>
      <c r="K28" s="69"/>
    </row>
    <row r="29" ht="14.25" customHeight="1">
      <c r="B29" s="141" t="s">
        <v>267</v>
      </c>
      <c r="C29" s="69"/>
      <c r="D29" s="151">
        <f>SUM(G13:K13)</f>
        <v>64321.1221</v>
      </c>
      <c r="E29" s="151"/>
      <c r="F29" s="69"/>
      <c r="G29" s="190" t="s">
        <v>278</v>
      </c>
      <c r="H29" s="2"/>
      <c r="I29" s="2"/>
      <c r="J29" s="2"/>
      <c r="K29" s="3"/>
    </row>
    <row r="30" ht="14.25" customHeight="1">
      <c r="B30" s="141" t="s">
        <v>279</v>
      </c>
      <c r="C30" s="69"/>
      <c r="D30" s="151">
        <f>D24*K11</f>
        <v>106269.3853</v>
      </c>
      <c r="E30" s="151"/>
      <c r="F30" s="69"/>
      <c r="G30" s="191" t="s">
        <v>270</v>
      </c>
      <c r="H30" s="192"/>
      <c r="I30" s="192"/>
      <c r="J30" s="192"/>
      <c r="K30" s="192"/>
    </row>
    <row r="31" ht="14.25" customHeight="1">
      <c r="B31" s="206" t="s">
        <v>280</v>
      </c>
      <c r="C31" s="69"/>
      <c r="D31" s="207">
        <f>SUM(D29:D30)</f>
        <v>170590.5074</v>
      </c>
      <c r="E31" s="207"/>
      <c r="F31" s="193">
        <f>D38</f>
        <v>426.3535036</v>
      </c>
      <c r="G31" s="194">
        <f>16%</f>
        <v>0.16</v>
      </c>
      <c r="H31" s="195">
        <f>17%</f>
        <v>0.17</v>
      </c>
      <c r="I31" s="195">
        <v>0.1865</v>
      </c>
      <c r="J31" s="195">
        <f>19%</f>
        <v>0.19</v>
      </c>
      <c r="K31" s="195">
        <v>0.2</v>
      </c>
    </row>
    <row r="32" ht="14.25" customHeight="1">
      <c r="B32" s="69"/>
      <c r="C32" s="69"/>
      <c r="D32" s="69"/>
      <c r="E32" s="69"/>
      <c r="F32" s="196">
        <f>5%</f>
        <v>0.05</v>
      </c>
      <c r="G32" s="197">
        <v>473.5693779167647</v>
      </c>
      <c r="H32" s="198">
        <v>435.4197849331051</v>
      </c>
      <c r="I32" s="198">
        <v>384.76291438448186</v>
      </c>
      <c r="J32" s="198">
        <v>375.5629365237123</v>
      </c>
      <c r="K32" s="198">
        <v>351.66081269043156</v>
      </c>
    </row>
    <row r="33" ht="14.25" customHeight="1">
      <c r="B33" s="141" t="s">
        <v>281</v>
      </c>
      <c r="C33" s="69"/>
      <c r="D33" s="208">
        <f>'Data Sheet'!K69</f>
        <v>14786</v>
      </c>
      <c r="E33" s="208"/>
      <c r="F33" s="196">
        <f>6%</f>
        <v>0.06</v>
      </c>
      <c r="G33" s="199">
        <v>506.1008791464685</v>
      </c>
      <c r="H33" s="200">
        <v>461.727026046423</v>
      </c>
      <c r="I33" s="200">
        <v>403.9116223900494</v>
      </c>
      <c r="J33" s="200">
        <v>393.54394309311704</v>
      </c>
      <c r="K33" s="200">
        <v>366.79454670427725</v>
      </c>
    </row>
    <row r="34" ht="14.25" customHeight="1">
      <c r="B34" s="141" t="s">
        <v>282</v>
      </c>
      <c r="C34" s="69"/>
      <c r="D34" s="208">
        <f>'Data Sheet'!K59</f>
        <v>8359</v>
      </c>
      <c r="E34" s="208"/>
      <c r="F34" s="196">
        <v>0.07</v>
      </c>
      <c r="G34" s="199">
        <v>545.8616028716622</v>
      </c>
      <c r="H34" s="200">
        <v>493.2957153824046</v>
      </c>
      <c r="I34" s="201">
        <v>426.3476622420662</v>
      </c>
      <c r="J34" s="200">
        <v>414.5217840907559</v>
      </c>
      <c r="K34" s="200">
        <v>384.25654748948375</v>
      </c>
    </row>
    <row r="35" ht="14.25" customHeight="1">
      <c r="B35" s="206" t="s">
        <v>283</v>
      </c>
      <c r="C35" s="69"/>
      <c r="D35" s="207">
        <f>D31+D33-D34</f>
        <v>177017.5074</v>
      </c>
      <c r="E35" s="207"/>
      <c r="F35" s="196">
        <f>8%</f>
        <v>0.08</v>
      </c>
      <c r="G35" s="199">
        <v>595.5625075281542</v>
      </c>
      <c r="H35" s="200">
        <v>531.8796690152709</v>
      </c>
      <c r="I35" s="200">
        <v>452.99704291136317</v>
      </c>
      <c r="J35" s="200">
        <v>439.31377799705615</v>
      </c>
      <c r="K35" s="200">
        <v>404.6288817388914</v>
      </c>
    </row>
    <row r="36" ht="14.25" customHeight="1">
      <c r="B36" s="141" t="s">
        <v>284</v>
      </c>
      <c r="C36" s="69"/>
      <c r="D36" s="209">
        <f>'Data Sheet'!B6</f>
        <v>415.1895221</v>
      </c>
      <c r="E36" s="209"/>
      <c r="F36" s="120" t="s">
        <v>276</v>
      </c>
      <c r="G36" s="69"/>
      <c r="H36" s="69"/>
      <c r="I36" s="69"/>
      <c r="J36" s="69"/>
      <c r="K36" s="69"/>
    </row>
    <row r="37" ht="6.0" customHeight="1">
      <c r="B37" s="179"/>
      <c r="C37" s="179"/>
      <c r="D37" s="179"/>
      <c r="E37" s="69"/>
      <c r="F37" s="69"/>
      <c r="G37" s="69"/>
      <c r="H37" s="69"/>
      <c r="I37" s="69"/>
      <c r="J37" s="69"/>
      <c r="K37" s="69"/>
    </row>
    <row r="38" ht="14.25" customHeight="1">
      <c r="B38" s="181" t="s">
        <v>285</v>
      </c>
      <c r="C38" s="182"/>
      <c r="D38" s="210">
        <f>D35/D36</f>
        <v>426.3535036</v>
      </c>
      <c r="E38" s="211"/>
      <c r="F38" s="69"/>
      <c r="G38" s="69"/>
      <c r="H38" s="69"/>
      <c r="I38" s="69"/>
      <c r="J38" s="69"/>
      <c r="K38" s="69"/>
    </row>
    <row r="39" ht="14.25" customHeight="1">
      <c r="B39" s="69"/>
      <c r="C39" s="69"/>
      <c r="D39" s="69"/>
      <c r="E39" s="69"/>
      <c r="F39" s="69"/>
      <c r="G39" s="69"/>
      <c r="H39" s="69"/>
      <c r="I39" s="69"/>
      <c r="J39" s="69"/>
      <c r="K39" s="69"/>
    </row>
    <row r="40" ht="14.25" customHeight="1">
      <c r="B40" s="141" t="s">
        <v>286</v>
      </c>
      <c r="C40" s="69"/>
      <c r="D40" s="208">
        <v>1566.75</v>
      </c>
      <c r="E40" s="208"/>
      <c r="F40" s="69"/>
      <c r="G40" s="69"/>
      <c r="H40" s="69"/>
      <c r="I40" s="69"/>
      <c r="J40" s="69"/>
      <c r="K40" s="69"/>
    </row>
    <row r="41" ht="14.25" customHeight="1">
      <c r="B41" s="141" t="s">
        <v>287</v>
      </c>
      <c r="C41" s="69"/>
      <c r="D41" s="212">
        <f>D40/D38</f>
        <v>3.674767503</v>
      </c>
      <c r="E41" s="212"/>
      <c r="F41" s="69"/>
      <c r="G41" s="69"/>
      <c r="H41" s="69"/>
      <c r="I41" s="69"/>
      <c r="J41" s="69"/>
      <c r="K41" s="69"/>
    </row>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B2:K2"/>
    <mergeCell ref="G17:K17"/>
    <mergeCell ref="G18:K18"/>
    <mergeCell ref="G29:K29"/>
    <mergeCell ref="G30:K30"/>
  </mergeCells>
  <printOptions/>
  <pageMargins bottom="0.0" footer="0.0" header="0.0" left="0.2362204724409449" right="0.1968503937007874" top="0.3937007874015748"/>
  <pageSetup fitToHeight="0"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1.86"/>
    <col customWidth="1" min="2" max="2" width="23.57"/>
    <col customWidth="1" min="3" max="6" width="8.71"/>
    <col customWidth="1" min="7" max="7" width="10.29"/>
    <col customWidth="1" min="8" max="8" width="10.57"/>
    <col customWidth="1" min="9" max="9" width="10.0"/>
    <col customWidth="1" min="10" max="10" width="10.14"/>
    <col customWidth="1" min="11" max="11" width="10.43"/>
    <col customWidth="1" min="12" max="26" width="8.71"/>
  </cols>
  <sheetData>
    <row r="1" ht="14.25" customHeight="1"/>
    <row r="2" ht="14.25" customHeight="1">
      <c r="B2" s="82" t="str">
        <f>"Intrinsic Growth Calculation -"&amp;'Data Sheet'!$B$1</f>
        <v>Intrinsic Growth Calculation -INFOSYS LTD</v>
      </c>
      <c r="C2" s="2"/>
      <c r="D2" s="2"/>
      <c r="E2" s="2"/>
      <c r="F2" s="2"/>
      <c r="G2" s="2"/>
      <c r="H2" s="2"/>
      <c r="I2" s="2"/>
      <c r="J2" s="2"/>
      <c r="K2" s="3"/>
    </row>
    <row r="3" ht="14.25" customHeight="1">
      <c r="B3" s="163" t="s">
        <v>288</v>
      </c>
      <c r="C3" s="164"/>
      <c r="D3" s="164"/>
      <c r="E3" s="164"/>
      <c r="F3" s="164"/>
      <c r="G3" s="213">
        <v>43891.0</v>
      </c>
      <c r="H3" s="213">
        <v>44256.0</v>
      </c>
      <c r="I3" s="213">
        <v>44621.0</v>
      </c>
      <c r="J3" s="213">
        <v>44986.0</v>
      </c>
      <c r="K3" s="213">
        <v>45352.0</v>
      </c>
    </row>
    <row r="4" ht="14.25" customHeight="1">
      <c r="B4" s="69"/>
      <c r="C4" s="69"/>
      <c r="D4" s="69"/>
      <c r="E4" s="69"/>
      <c r="F4" s="69"/>
      <c r="G4" s="69"/>
      <c r="H4" s="69"/>
      <c r="I4" s="69"/>
      <c r="J4" s="69"/>
      <c r="K4" s="69"/>
    </row>
    <row r="5" ht="14.25" customHeight="1">
      <c r="B5" s="214" t="s">
        <v>289</v>
      </c>
      <c r="C5" s="68"/>
      <c r="D5" s="68"/>
      <c r="E5" s="68"/>
      <c r="F5" s="68"/>
      <c r="G5" s="68"/>
      <c r="H5" s="68"/>
      <c r="I5" s="68"/>
      <c r="J5" s="68"/>
      <c r="K5" s="68"/>
    </row>
    <row r="6" ht="14.25" customHeight="1">
      <c r="B6" s="171" t="str">
        <f>'Raw FS'!B34</f>
        <v>Cash Equivalents</v>
      </c>
      <c r="C6" s="68"/>
      <c r="D6" s="68"/>
      <c r="E6" s="68"/>
      <c r="F6" s="68"/>
      <c r="G6" s="215">
        <f>'Raw FS'!J34</f>
        <v>18649</v>
      </c>
      <c r="H6" s="215">
        <f>'Raw FS'!K34</f>
        <v>24714</v>
      </c>
      <c r="I6" s="215">
        <f>'Raw FS'!L34</f>
        <v>17472</v>
      </c>
      <c r="J6" s="215">
        <f>'Raw FS'!M34</f>
        <v>12173</v>
      </c>
      <c r="K6" s="215">
        <f>'Raw FS'!N34</f>
        <v>14786</v>
      </c>
    </row>
    <row r="7" ht="14.25" customHeight="1">
      <c r="B7" s="171" t="s">
        <v>290</v>
      </c>
      <c r="C7" s="68"/>
      <c r="D7" s="68"/>
      <c r="E7" s="68"/>
      <c r="F7" s="68"/>
      <c r="G7" s="215">
        <f>'Raw FS'!J33</f>
        <v>18487</v>
      </c>
      <c r="H7" s="215">
        <f>'Raw FS'!K33</f>
        <v>19294</v>
      </c>
      <c r="I7" s="215">
        <f>'Raw FS'!L33</f>
        <v>22698</v>
      </c>
      <c r="J7" s="215">
        <f>'Raw FS'!M33</f>
        <v>25424</v>
      </c>
      <c r="K7" s="215">
        <f>'Raw FS'!N33</f>
        <v>30193</v>
      </c>
    </row>
    <row r="8" ht="14.25" customHeight="1">
      <c r="B8" s="216" t="s">
        <v>291</v>
      </c>
      <c r="C8" s="68"/>
      <c r="D8" s="68"/>
      <c r="E8" s="68"/>
      <c r="F8" s="68"/>
      <c r="G8" s="215">
        <f>'Raw FS'!J35</f>
        <v>239</v>
      </c>
      <c r="H8" s="215">
        <f>'Raw FS'!K35</f>
        <v>159</v>
      </c>
      <c r="I8" s="215">
        <f>'Raw FS'!L35</f>
        <v>248</v>
      </c>
      <c r="J8" s="215">
        <f>'Raw FS'!M35</f>
        <v>289</v>
      </c>
      <c r="K8" s="215">
        <f>'Raw FS'!N35</f>
        <v>248</v>
      </c>
    </row>
    <row r="9" ht="14.25" customHeight="1">
      <c r="B9" s="217" t="s">
        <v>292</v>
      </c>
      <c r="C9" s="179"/>
      <c r="D9" s="179"/>
      <c r="E9" s="179"/>
      <c r="F9" s="179"/>
      <c r="G9" s="218">
        <f>'Raw FS'!J36</f>
        <v>20890</v>
      </c>
      <c r="H9" s="218">
        <f>'Raw FS'!K36</f>
        <v>22712</v>
      </c>
      <c r="I9" s="218">
        <f>'Raw FS'!L36</f>
        <v>29771</v>
      </c>
      <c r="J9" s="218">
        <f>'Raw FS'!M36</f>
        <v>37719</v>
      </c>
      <c r="K9" s="218">
        <f>'Raw FS'!N36</f>
        <v>38255</v>
      </c>
    </row>
    <row r="10" ht="14.25" customHeight="1">
      <c r="B10" s="206" t="s">
        <v>96</v>
      </c>
      <c r="C10" s="69"/>
      <c r="D10" s="69"/>
      <c r="E10" s="69"/>
      <c r="F10" s="69"/>
      <c r="G10" s="207">
        <f t="shared" ref="G10:K10" si="1">SUM(G6:G9)</f>
        <v>58265</v>
      </c>
      <c r="H10" s="207">
        <f t="shared" si="1"/>
        <v>66879</v>
      </c>
      <c r="I10" s="207">
        <f t="shared" si="1"/>
        <v>70189</v>
      </c>
      <c r="J10" s="207">
        <f t="shared" si="1"/>
        <v>75605</v>
      </c>
      <c r="K10" s="207">
        <f t="shared" si="1"/>
        <v>83482</v>
      </c>
    </row>
    <row r="11" ht="14.25" customHeight="1">
      <c r="B11" s="69"/>
      <c r="C11" s="69"/>
      <c r="D11" s="69"/>
      <c r="E11" s="69"/>
      <c r="F11" s="69"/>
      <c r="G11" s="69"/>
      <c r="H11" s="69"/>
      <c r="I11" s="69"/>
      <c r="J11" s="69"/>
      <c r="K11" s="69"/>
    </row>
    <row r="12" ht="14.25" customHeight="1">
      <c r="B12" s="214" t="s">
        <v>293</v>
      </c>
      <c r="C12" s="68"/>
      <c r="D12" s="68"/>
      <c r="E12" s="68"/>
      <c r="F12" s="68"/>
      <c r="G12" s="68"/>
      <c r="H12" s="68"/>
      <c r="I12" s="68"/>
      <c r="J12" s="68"/>
      <c r="K12" s="68"/>
    </row>
    <row r="13" ht="14.25" customHeight="1">
      <c r="B13" s="171" t="s">
        <v>294</v>
      </c>
      <c r="C13" s="68"/>
      <c r="D13" s="68"/>
      <c r="E13" s="68"/>
      <c r="F13" s="68"/>
      <c r="G13" s="168">
        <f>'Raw FS'!J10</f>
        <v>2852</v>
      </c>
      <c r="H13" s="168">
        <f>'Raw FS'!K10</f>
        <v>2645</v>
      </c>
      <c r="I13" s="168">
        <f>'Raw FS'!L10</f>
        <v>4134</v>
      </c>
      <c r="J13" s="168">
        <f>'Raw FS'!M10</f>
        <v>3865</v>
      </c>
      <c r="K13" s="168">
        <f>'Raw FS'!N10</f>
        <v>3956</v>
      </c>
    </row>
    <row r="14" ht="14.25" customHeight="1">
      <c r="B14" s="216" t="str">
        <f>'Raw FS'!B11</f>
        <v>Advance from Customers</v>
      </c>
      <c r="C14" s="68"/>
      <c r="D14" s="68"/>
      <c r="E14" s="68"/>
      <c r="F14" s="68"/>
      <c r="G14" s="176">
        <f>'Raw FS'!J11</f>
        <v>0</v>
      </c>
      <c r="H14" s="176">
        <f>'Raw FS'!K11</f>
        <v>0</v>
      </c>
      <c r="I14" s="176">
        <f>'Raw FS'!L11</f>
        <v>0</v>
      </c>
      <c r="J14" s="176">
        <f>'Raw FS'!M11</f>
        <v>0</v>
      </c>
      <c r="K14" s="176">
        <f>'Raw FS'!N11</f>
        <v>0</v>
      </c>
    </row>
    <row r="15" ht="14.25" customHeight="1">
      <c r="B15" s="219" t="str">
        <f>'Raw FS'!B12</f>
        <v>Other liability items</v>
      </c>
      <c r="C15" s="179"/>
      <c r="D15" s="179"/>
      <c r="E15" s="179"/>
      <c r="F15" s="179"/>
      <c r="G15" s="220">
        <f>'Raw FS'!J12</f>
        <v>18471</v>
      </c>
      <c r="H15" s="220">
        <f>'Raw FS'!K12</f>
        <v>22759</v>
      </c>
      <c r="I15" s="220">
        <f>'Raw FS'!L12</f>
        <v>31385</v>
      </c>
      <c r="J15" s="220">
        <f>'Raw FS'!M12</f>
        <v>36637</v>
      </c>
      <c r="K15" s="220">
        <f>'Raw FS'!N12</f>
        <v>35244</v>
      </c>
    </row>
    <row r="16" ht="14.25" customHeight="1">
      <c r="B16" s="206" t="s">
        <v>295</v>
      </c>
      <c r="C16" s="69"/>
      <c r="D16" s="69"/>
      <c r="E16" s="69"/>
      <c r="F16" s="69"/>
      <c r="G16" s="207">
        <f t="shared" ref="G16:K16" si="2">SUM(G13:G15)</f>
        <v>21323</v>
      </c>
      <c r="H16" s="207">
        <f t="shared" si="2"/>
        <v>25404</v>
      </c>
      <c r="I16" s="207">
        <f t="shared" si="2"/>
        <v>35519</v>
      </c>
      <c r="J16" s="207">
        <f t="shared" si="2"/>
        <v>40502</v>
      </c>
      <c r="K16" s="207">
        <f t="shared" si="2"/>
        <v>39200</v>
      </c>
    </row>
    <row r="17" ht="14.25" customHeight="1">
      <c r="B17" s="179"/>
      <c r="C17" s="179"/>
      <c r="D17" s="179"/>
      <c r="E17" s="179"/>
      <c r="F17" s="179"/>
      <c r="G17" s="179"/>
      <c r="H17" s="179"/>
      <c r="I17" s="179"/>
      <c r="J17" s="179"/>
      <c r="K17" s="179"/>
    </row>
    <row r="18" ht="14.25" customHeight="1">
      <c r="A18" s="34" t="s">
        <v>53</v>
      </c>
      <c r="B18" s="181" t="s">
        <v>296</v>
      </c>
      <c r="C18" s="182"/>
      <c r="D18" s="182"/>
      <c r="E18" s="182"/>
      <c r="F18" s="182"/>
      <c r="G18" s="221">
        <f t="shared" ref="G18:K18" si="3">G10-G16</f>
        <v>36942</v>
      </c>
      <c r="H18" s="221">
        <f t="shared" si="3"/>
        <v>41475</v>
      </c>
      <c r="I18" s="221">
        <f t="shared" si="3"/>
        <v>34670</v>
      </c>
      <c r="J18" s="221">
        <f t="shared" si="3"/>
        <v>35103</v>
      </c>
      <c r="K18" s="221">
        <f t="shared" si="3"/>
        <v>44282</v>
      </c>
    </row>
    <row r="19" ht="14.25" customHeight="1">
      <c r="B19" s="69"/>
      <c r="C19" s="69"/>
      <c r="D19" s="69"/>
      <c r="E19" s="69"/>
      <c r="F19" s="69"/>
      <c r="G19" s="69"/>
      <c r="H19" s="69"/>
      <c r="I19" s="69"/>
      <c r="J19" s="69"/>
      <c r="K19" s="69"/>
    </row>
    <row r="20" ht="14.25" customHeight="1">
      <c r="B20" s="214" t="s">
        <v>297</v>
      </c>
      <c r="C20" s="68"/>
      <c r="D20" s="68"/>
      <c r="E20" s="68"/>
      <c r="F20" s="68"/>
      <c r="G20" s="68"/>
      <c r="H20" s="68"/>
      <c r="I20" s="68"/>
      <c r="J20" s="68"/>
      <c r="K20" s="68"/>
    </row>
    <row r="21" ht="15.0" customHeight="1">
      <c r="B21" s="222" t="str">
        <f>'Raw FS'!B16</f>
        <v>Land</v>
      </c>
      <c r="C21" s="68"/>
      <c r="D21" s="68"/>
      <c r="E21" s="68"/>
      <c r="F21" s="68"/>
      <c r="G21" s="223">
        <f>'Raw FS'!J16</f>
        <v>1950</v>
      </c>
      <c r="H21" s="223">
        <f>'Raw FS'!K16</f>
        <v>2036</v>
      </c>
      <c r="I21" s="223">
        <f>'Raw FS'!L16</f>
        <v>2066</v>
      </c>
      <c r="J21" s="223">
        <f>'Raw FS'!M16</f>
        <v>2054</v>
      </c>
      <c r="K21" s="223">
        <f>'Raw FS'!N16</f>
        <v>2037</v>
      </c>
    </row>
    <row r="22" ht="15.0" customHeight="1">
      <c r="B22" s="222" t="str">
        <f>'Raw FS'!B17</f>
        <v>Building</v>
      </c>
      <c r="C22" s="68"/>
      <c r="D22" s="68"/>
      <c r="E22" s="68"/>
      <c r="F22" s="68"/>
      <c r="G22" s="224">
        <f>'Raw FS'!J17</f>
        <v>15104</v>
      </c>
      <c r="H22" s="224">
        <f>'Raw FS'!K17</f>
        <v>16328</v>
      </c>
      <c r="I22" s="224">
        <f>'Raw FS'!L17</f>
        <v>16760</v>
      </c>
      <c r="J22" s="224">
        <f>'Raw FS'!M17</f>
        <v>16903</v>
      </c>
      <c r="K22" s="224">
        <f>'Raw FS'!N17</f>
        <v>16515</v>
      </c>
    </row>
    <row r="23" ht="15.0" customHeight="1">
      <c r="B23" s="222" t="str">
        <f>'Raw FS'!B18</f>
        <v>Plant Machinery</v>
      </c>
      <c r="C23" s="68"/>
      <c r="D23" s="68"/>
      <c r="E23" s="68"/>
      <c r="F23" s="68"/>
      <c r="G23" s="224">
        <f>'Raw FS'!J18</f>
        <v>3185</v>
      </c>
      <c r="H23" s="224">
        <f>'Raw FS'!K18</f>
        <v>3296</v>
      </c>
      <c r="I23" s="224">
        <f>'Raw FS'!L18</f>
        <v>3210</v>
      </c>
      <c r="J23" s="224">
        <f>'Raw FS'!M18</f>
        <v>3302</v>
      </c>
      <c r="K23" s="224">
        <f>'Raw FS'!N18</f>
        <v>3428</v>
      </c>
    </row>
    <row r="24" ht="15.0" customHeight="1">
      <c r="B24" s="222" t="str">
        <f>'Raw FS'!B19</f>
        <v>Equipments</v>
      </c>
      <c r="C24" s="68"/>
      <c r="D24" s="68"/>
      <c r="E24" s="68"/>
      <c r="F24" s="68"/>
      <c r="G24" s="224">
        <f>'Raw FS'!J19</f>
        <v>1265</v>
      </c>
      <c r="H24" s="224">
        <f>'Raw FS'!K19</f>
        <v>1371</v>
      </c>
      <c r="I24" s="224">
        <f>'Raw FS'!L19</f>
        <v>1427</v>
      </c>
      <c r="J24" s="224">
        <f>'Raw FS'!M19</f>
        <v>1482</v>
      </c>
      <c r="K24" s="224">
        <f>'Raw FS'!N19</f>
        <v>1528</v>
      </c>
    </row>
    <row r="25" ht="15.0" customHeight="1">
      <c r="B25" s="222" t="str">
        <f>'Raw FS'!B20</f>
        <v>Computers</v>
      </c>
      <c r="C25" s="68"/>
      <c r="D25" s="68"/>
      <c r="E25" s="68"/>
      <c r="F25" s="68"/>
      <c r="G25" s="224">
        <f>'Raw FS'!J20</f>
        <v>7423</v>
      </c>
      <c r="H25" s="224">
        <f>'Raw FS'!K20</f>
        <v>8650</v>
      </c>
      <c r="I25" s="224">
        <f>'Raw FS'!L20</f>
        <v>9936</v>
      </c>
      <c r="J25" s="224">
        <f>'Raw FS'!M20</f>
        <v>11898</v>
      </c>
      <c r="K25" s="224">
        <f>'Raw FS'!N20</f>
        <v>12353</v>
      </c>
    </row>
    <row r="26" ht="15.0" customHeight="1">
      <c r="B26" s="222" t="str">
        <f>'Raw FS'!B21</f>
        <v>Furniture n fittings</v>
      </c>
      <c r="C26" s="68"/>
      <c r="D26" s="68"/>
      <c r="E26" s="68"/>
      <c r="F26" s="68"/>
      <c r="G26" s="224">
        <f>'Raw FS'!J21</f>
        <v>2073</v>
      </c>
      <c r="H26" s="224">
        <f>'Raw FS'!K21</f>
        <v>2149</v>
      </c>
      <c r="I26" s="224">
        <f>'Raw FS'!L21</f>
        <v>2278</v>
      </c>
      <c r="J26" s="224">
        <f>'Raw FS'!M21</f>
        <v>2303</v>
      </c>
      <c r="K26" s="224">
        <f>'Raw FS'!N21</f>
        <v>2326</v>
      </c>
    </row>
    <row r="27" ht="15.0" customHeight="1">
      <c r="B27" s="222" t="str">
        <f>'Raw FS'!B22</f>
        <v>Vehicles</v>
      </c>
      <c r="C27" s="68"/>
      <c r="D27" s="68"/>
      <c r="E27" s="68"/>
      <c r="F27" s="68"/>
      <c r="G27" s="224">
        <f>'Raw FS'!J22</f>
        <v>69</v>
      </c>
      <c r="H27" s="224">
        <f>'Raw FS'!K22</f>
        <v>74</v>
      </c>
      <c r="I27" s="224">
        <f>'Raw FS'!L22</f>
        <v>71</v>
      </c>
      <c r="J27" s="224">
        <f>'Raw FS'!M22</f>
        <v>60</v>
      </c>
      <c r="K27" s="224">
        <f>'Raw FS'!N22</f>
        <v>62</v>
      </c>
    </row>
    <row r="28" ht="15.0" customHeight="1">
      <c r="B28" s="222" t="str">
        <f>'Raw FS'!B23</f>
        <v>Intangible Assets</v>
      </c>
      <c r="C28" s="68"/>
      <c r="D28" s="68"/>
      <c r="E28" s="68"/>
      <c r="F28" s="68"/>
      <c r="G28" s="224">
        <f>'Raw FS'!J23</f>
        <v>5527</v>
      </c>
      <c r="H28" s="224">
        <f>'Raw FS'!K23</f>
        <v>6372</v>
      </c>
      <c r="I28" s="224">
        <f>'Raw FS'!L23</f>
        <v>6495</v>
      </c>
      <c r="J28" s="224">
        <f>'Raw FS'!M23</f>
        <v>7594</v>
      </c>
      <c r="K28" s="224">
        <f>'Raw FS'!N23</f>
        <v>7652</v>
      </c>
    </row>
    <row r="29" ht="15.0" customHeight="1">
      <c r="B29" s="225" t="str">
        <f>'Raw FS'!B24</f>
        <v>Other fixed assets</v>
      </c>
      <c r="C29" s="69"/>
      <c r="D29" s="69"/>
      <c r="E29" s="69"/>
      <c r="F29" s="69"/>
      <c r="G29" s="226">
        <f>'Raw FS'!J24</f>
        <v>2289</v>
      </c>
      <c r="H29" s="226">
        <f>'Raw FS'!K24</f>
        <v>2730</v>
      </c>
      <c r="I29" s="226">
        <f>'Raw FS'!L24</f>
        <v>2766</v>
      </c>
      <c r="J29" s="226">
        <f>'Raw FS'!M24</f>
        <v>3281</v>
      </c>
      <c r="K29" s="226">
        <f>'Raw FS'!N24</f>
        <v>3294</v>
      </c>
    </row>
    <row r="30" ht="15.0" customHeight="1">
      <c r="B30" s="227" t="str">
        <f>'Raw FS'!B25</f>
        <v>Gross Block</v>
      </c>
      <c r="C30" s="228"/>
      <c r="D30" s="228"/>
      <c r="E30" s="228"/>
      <c r="F30" s="228"/>
      <c r="G30" s="229">
        <f>'Raw FS'!J25</f>
        <v>38885</v>
      </c>
      <c r="H30" s="229">
        <f>'Raw FS'!K25</f>
        <v>43006</v>
      </c>
      <c r="I30" s="229">
        <f>'Raw FS'!L25</f>
        <v>45009</v>
      </c>
      <c r="J30" s="229">
        <f>'Raw FS'!M25</f>
        <v>48877</v>
      </c>
      <c r="K30" s="229">
        <f>'Raw FS'!N25</f>
        <v>49195</v>
      </c>
    </row>
    <row r="31" ht="15.0" customHeight="1">
      <c r="B31" s="87" t="str">
        <f>'Raw FS'!B26</f>
        <v>Accumulated Depreciation</v>
      </c>
      <c r="C31" s="69"/>
      <c r="D31" s="69"/>
      <c r="E31" s="69"/>
      <c r="F31" s="69"/>
      <c r="G31" s="230">
        <f>-'Raw FS'!J26</f>
        <v>-15096</v>
      </c>
      <c r="H31" s="230">
        <f>-'Raw FS'!K26</f>
        <v>-17501</v>
      </c>
      <c r="I31" s="230">
        <f>-'Raw FS'!L26</f>
        <v>-19209</v>
      </c>
      <c r="J31" s="230">
        <f>-'Raw FS'!M26</f>
        <v>-19652</v>
      </c>
      <c r="K31" s="230">
        <f>-'Raw FS'!N26</f>
        <v>-21573</v>
      </c>
    </row>
    <row r="32" ht="14.25" customHeight="1">
      <c r="B32" s="231" t="s">
        <v>298</v>
      </c>
      <c r="C32" s="232"/>
      <c r="D32" s="232"/>
      <c r="E32" s="232"/>
      <c r="F32" s="232"/>
      <c r="G32" s="233">
        <f t="shared" ref="G32:K32" si="4">SUM(G30:G31)</f>
        <v>23789</v>
      </c>
      <c r="H32" s="233">
        <f t="shared" si="4"/>
        <v>25505</v>
      </c>
      <c r="I32" s="233">
        <f t="shared" si="4"/>
        <v>25800</v>
      </c>
      <c r="J32" s="233">
        <f t="shared" si="4"/>
        <v>29225</v>
      </c>
      <c r="K32" s="233">
        <f t="shared" si="4"/>
        <v>27622</v>
      </c>
    </row>
    <row r="33" ht="14.25" customHeight="1">
      <c r="B33" s="69"/>
      <c r="C33" s="69"/>
      <c r="D33" s="69"/>
      <c r="E33" s="69"/>
      <c r="F33" s="69"/>
      <c r="G33" s="69"/>
      <c r="H33" s="69"/>
      <c r="I33" s="69"/>
      <c r="J33" s="69"/>
      <c r="K33" s="69"/>
    </row>
    <row r="34" ht="14.25" customHeight="1">
      <c r="A34" s="31" t="s">
        <v>53</v>
      </c>
      <c r="B34" s="206" t="s">
        <v>299</v>
      </c>
      <c r="C34" s="69"/>
      <c r="D34" s="69"/>
      <c r="E34" s="69"/>
      <c r="F34" s="69"/>
      <c r="G34" s="207">
        <f t="shared" ref="G34:K34" si="5">G32+G18</f>
        <v>60731</v>
      </c>
      <c r="H34" s="207">
        <f t="shared" si="5"/>
        <v>66980</v>
      </c>
      <c r="I34" s="207">
        <f t="shared" si="5"/>
        <v>60470</v>
      </c>
      <c r="J34" s="207">
        <f t="shared" si="5"/>
        <v>64328</v>
      </c>
      <c r="K34" s="207">
        <f t="shared" si="5"/>
        <v>71904</v>
      </c>
    </row>
    <row r="35" ht="14.25" customHeight="1">
      <c r="B35" s="85" t="s">
        <v>261</v>
      </c>
      <c r="C35" s="69"/>
      <c r="D35" s="69"/>
      <c r="E35" s="69"/>
      <c r="F35" s="69"/>
      <c r="G35" s="207">
        <f>HistoricalFS!H27+HistoricalFS!H21</f>
        <v>19374</v>
      </c>
      <c r="H35" s="207">
        <f>HistoricalFS!I27+HistoricalFS!I21</f>
        <v>24622</v>
      </c>
      <c r="I35" s="207">
        <f>HistoricalFS!J27+HistoricalFS!J21</f>
        <v>28015</v>
      </c>
      <c r="J35" s="207">
        <f>HistoricalFS!K27+HistoricalFS!K21</f>
        <v>30905</v>
      </c>
      <c r="K35" s="207">
        <f>HistoricalFS!L27+HistoricalFS!L21</f>
        <v>31747</v>
      </c>
    </row>
    <row r="36" ht="14.25" customHeight="1">
      <c r="B36" s="179"/>
      <c r="C36" s="179"/>
      <c r="D36" s="179"/>
      <c r="E36" s="179"/>
      <c r="F36" s="179"/>
      <c r="G36" s="179"/>
      <c r="H36" s="179"/>
      <c r="I36" s="179"/>
      <c r="J36" s="179"/>
      <c r="K36" s="179"/>
    </row>
    <row r="37" ht="14.25" customHeight="1">
      <c r="B37" s="234" t="s">
        <v>300</v>
      </c>
      <c r="C37" s="182"/>
      <c r="D37" s="182"/>
      <c r="E37" s="182"/>
      <c r="F37" s="182"/>
      <c r="G37" s="235">
        <f t="shared" ref="G37:K37" si="6">G35/G34</f>
        <v>0.319013354</v>
      </c>
      <c r="H37" s="235">
        <f t="shared" si="6"/>
        <v>0.3676022693</v>
      </c>
      <c r="I37" s="235">
        <f t="shared" si="6"/>
        <v>0.4632875806</v>
      </c>
      <c r="J37" s="235">
        <f t="shared" si="6"/>
        <v>0.4804284293</v>
      </c>
      <c r="K37" s="235">
        <f t="shared" si="6"/>
        <v>0.4415192479</v>
      </c>
    </row>
    <row r="38" ht="14.25" customHeight="1">
      <c r="B38" s="69"/>
      <c r="C38" s="69"/>
      <c r="D38" s="69"/>
      <c r="E38" s="69"/>
      <c r="F38" s="69"/>
      <c r="G38" s="69"/>
      <c r="H38" s="69"/>
      <c r="I38" s="69"/>
      <c r="J38" s="69"/>
      <c r="K38" s="69"/>
    </row>
    <row r="39" ht="14.25" customHeight="1">
      <c r="B39" s="69"/>
      <c r="C39" s="69"/>
      <c r="D39" s="69"/>
      <c r="E39" s="69"/>
      <c r="F39" s="69"/>
      <c r="G39" s="69"/>
      <c r="H39" s="69"/>
      <c r="I39" s="69"/>
      <c r="J39" s="69"/>
      <c r="K39" s="69"/>
    </row>
    <row r="40" ht="14.25" customHeight="1">
      <c r="B40" s="163" t="s">
        <v>301</v>
      </c>
      <c r="C40" s="164"/>
      <c r="D40" s="164"/>
      <c r="E40" s="164"/>
      <c r="F40" s="164"/>
      <c r="G40" s="213">
        <f t="shared" ref="G40:K40" si="7">G3</f>
        <v>43891</v>
      </c>
      <c r="H40" s="213">
        <f t="shared" si="7"/>
        <v>44256</v>
      </c>
      <c r="I40" s="213">
        <f t="shared" si="7"/>
        <v>44621</v>
      </c>
      <c r="J40" s="213">
        <f t="shared" si="7"/>
        <v>44986</v>
      </c>
      <c r="K40" s="213">
        <f t="shared" si="7"/>
        <v>45352</v>
      </c>
    </row>
    <row r="41" ht="14.25" customHeight="1">
      <c r="B41" s="68"/>
      <c r="C41" s="68"/>
      <c r="D41" s="68"/>
      <c r="E41" s="68"/>
      <c r="F41" s="68"/>
      <c r="G41" s="68"/>
      <c r="H41" s="68"/>
      <c r="I41" s="68"/>
      <c r="J41" s="68"/>
      <c r="K41" s="68"/>
    </row>
    <row r="42" ht="14.25" customHeight="1">
      <c r="B42" s="171" t="s">
        <v>302</v>
      </c>
      <c r="C42" s="68"/>
      <c r="D42" s="68"/>
      <c r="E42" s="68"/>
      <c r="F42" s="68"/>
      <c r="G42" s="168">
        <f>-('Raw FS'!H53+'Raw FS'!H54)+HistoricalFS!H24</f>
        <v>6200</v>
      </c>
      <c r="H42" s="168">
        <f>-('Raw FS'!I53+'Raw FS'!I54)+HistoricalFS!I24</f>
        <v>5374</v>
      </c>
      <c r="I42" s="168">
        <f>-('Raw FS'!J53+'Raw FS'!J54)+HistoricalFS!J24</f>
        <v>5637</v>
      </c>
      <c r="J42" s="168">
        <f>-('Raw FS'!K53+'Raw FS'!K54)+HistoricalFS!K24</f>
        <v>6804</v>
      </c>
      <c r="K42" s="168">
        <f>-('Raw FS'!L53+'Raw FS'!L54)+HistoricalFS!L24</f>
        <v>6879</v>
      </c>
    </row>
    <row r="43" ht="14.25" customHeight="1">
      <c r="B43" s="171" t="s">
        <v>303</v>
      </c>
      <c r="C43" s="68"/>
      <c r="D43" s="68"/>
      <c r="E43" s="68"/>
      <c r="F43" s="68"/>
      <c r="G43" s="68"/>
      <c r="H43" s="168">
        <f t="shared" ref="H43:K43" si="8">H18-G18</f>
        <v>4533</v>
      </c>
      <c r="I43" s="168">
        <f t="shared" si="8"/>
        <v>-6805</v>
      </c>
      <c r="J43" s="168">
        <f t="shared" si="8"/>
        <v>433</v>
      </c>
      <c r="K43" s="168">
        <f t="shared" si="8"/>
        <v>9179</v>
      </c>
    </row>
    <row r="44" ht="14.25" customHeight="1">
      <c r="B44" s="68"/>
      <c r="C44" s="68"/>
      <c r="D44" s="68"/>
      <c r="E44" s="68"/>
      <c r="F44" s="68"/>
      <c r="G44" s="68"/>
      <c r="H44" s="68"/>
      <c r="I44" s="68"/>
      <c r="J44" s="68"/>
      <c r="K44" s="68"/>
    </row>
    <row r="45" ht="14.25" customHeight="1">
      <c r="B45" s="68" t="s">
        <v>261</v>
      </c>
      <c r="C45" s="68"/>
      <c r="D45" s="68"/>
      <c r="E45" s="68"/>
      <c r="F45" s="68"/>
      <c r="G45" s="168">
        <f t="shared" ref="G45:K45" si="9">G35</f>
        <v>19374</v>
      </c>
      <c r="H45" s="168">
        <f t="shared" si="9"/>
        <v>24622</v>
      </c>
      <c r="I45" s="168">
        <f t="shared" si="9"/>
        <v>28015</v>
      </c>
      <c r="J45" s="168">
        <f t="shared" si="9"/>
        <v>30905</v>
      </c>
      <c r="K45" s="168">
        <f t="shared" si="9"/>
        <v>31747</v>
      </c>
    </row>
    <row r="46" ht="14.25" customHeight="1">
      <c r="B46" s="171" t="s">
        <v>304</v>
      </c>
      <c r="C46" s="68"/>
      <c r="D46" s="68"/>
      <c r="E46" s="68"/>
      <c r="F46" s="68"/>
      <c r="G46" s="236">
        <v>0.25</v>
      </c>
      <c r="H46" s="236">
        <v>0.25</v>
      </c>
      <c r="I46" s="236">
        <v>0.25</v>
      </c>
      <c r="J46" s="236">
        <v>0.25</v>
      </c>
      <c r="K46" s="236">
        <v>0.25</v>
      </c>
    </row>
    <row r="47" ht="14.25" customHeight="1">
      <c r="B47" s="68" t="s">
        <v>305</v>
      </c>
      <c r="C47" s="68"/>
      <c r="D47" s="68"/>
      <c r="E47" s="68"/>
      <c r="F47" s="68"/>
      <c r="G47" s="168">
        <f t="shared" ref="G47:K47" si="10">G45*(1-G46)</f>
        <v>14530.5</v>
      </c>
      <c r="H47" s="168">
        <f t="shared" si="10"/>
        <v>18466.5</v>
      </c>
      <c r="I47" s="168">
        <f t="shared" si="10"/>
        <v>21011.25</v>
      </c>
      <c r="J47" s="168">
        <f t="shared" si="10"/>
        <v>23178.75</v>
      </c>
      <c r="K47" s="168">
        <f t="shared" si="10"/>
        <v>23810.25</v>
      </c>
    </row>
    <row r="48" ht="14.25" customHeight="1">
      <c r="B48" s="68"/>
      <c r="C48" s="68"/>
      <c r="D48" s="68"/>
      <c r="E48" s="68"/>
      <c r="F48" s="68"/>
      <c r="G48" s="68"/>
      <c r="H48" s="68"/>
      <c r="I48" s="68"/>
      <c r="J48" s="68"/>
      <c r="K48" s="68"/>
    </row>
    <row r="49" ht="14.25" customHeight="1">
      <c r="B49" s="171" t="s">
        <v>306</v>
      </c>
      <c r="C49" s="68"/>
      <c r="D49" s="68"/>
      <c r="E49" s="68"/>
      <c r="F49" s="68"/>
      <c r="G49" s="68"/>
      <c r="H49" s="168">
        <f t="shared" ref="H49:K49" si="11">SUM(H42:H43)</f>
        <v>9907</v>
      </c>
      <c r="I49" s="168">
        <f t="shared" si="11"/>
        <v>-1168</v>
      </c>
      <c r="J49" s="168">
        <f t="shared" si="11"/>
        <v>7237</v>
      </c>
      <c r="K49" s="168">
        <f t="shared" si="11"/>
        <v>16058</v>
      </c>
    </row>
    <row r="50" ht="14.25" customHeight="1">
      <c r="B50" s="179"/>
      <c r="C50" s="179"/>
      <c r="D50" s="179"/>
      <c r="E50" s="179"/>
      <c r="F50" s="179"/>
      <c r="G50" s="179"/>
      <c r="H50" s="179"/>
      <c r="I50" s="179"/>
      <c r="J50" s="179"/>
      <c r="K50" s="179"/>
    </row>
    <row r="51" ht="14.25" customHeight="1">
      <c r="B51" s="181" t="s">
        <v>307</v>
      </c>
      <c r="C51" s="182"/>
      <c r="D51" s="182"/>
      <c r="E51" s="182"/>
      <c r="F51" s="182"/>
      <c r="G51" s="182"/>
      <c r="H51" s="235">
        <f t="shared" ref="H51:K51" si="12">H49/H47</f>
        <v>0.5364849863</v>
      </c>
      <c r="I51" s="235">
        <f t="shared" si="12"/>
        <v>-0.05558926765</v>
      </c>
      <c r="J51" s="235">
        <f t="shared" si="12"/>
        <v>0.3122256377</v>
      </c>
      <c r="K51" s="235">
        <f t="shared" si="12"/>
        <v>0.6744154303</v>
      </c>
    </row>
    <row r="52" ht="14.25" customHeight="1">
      <c r="B52" s="69"/>
      <c r="C52" s="69"/>
      <c r="D52" s="69"/>
      <c r="E52" s="69"/>
      <c r="F52" s="69"/>
      <c r="G52" s="69"/>
      <c r="H52" s="69"/>
      <c r="I52" s="69"/>
      <c r="J52" s="69"/>
      <c r="K52" s="69"/>
    </row>
    <row r="53" ht="14.25" customHeight="1">
      <c r="B53" s="69"/>
      <c r="C53" s="69"/>
      <c r="D53" s="69"/>
      <c r="E53" s="69"/>
      <c r="F53" s="69"/>
      <c r="G53" s="69"/>
      <c r="H53" s="69"/>
      <c r="I53" s="69"/>
      <c r="J53" s="237" t="s">
        <v>308</v>
      </c>
      <c r="K53" s="238">
        <f>AVERAGE(H51:K51)</f>
        <v>0.3668841967</v>
      </c>
    </row>
    <row r="54" ht="14.25" customHeight="1">
      <c r="B54" s="69"/>
      <c r="C54" s="69"/>
      <c r="D54" s="69"/>
      <c r="E54" s="69"/>
      <c r="F54" s="69"/>
      <c r="G54" s="69"/>
      <c r="H54" s="69"/>
      <c r="I54" s="69"/>
      <c r="J54" s="237" t="s">
        <v>309</v>
      </c>
      <c r="K54" s="238">
        <f>MEDIAN(H51:K51)</f>
        <v>0.424355312</v>
      </c>
    </row>
    <row r="55" ht="14.25" customHeight="1">
      <c r="B55" s="69"/>
      <c r="C55" s="69"/>
      <c r="D55" s="69"/>
      <c r="E55" s="69"/>
      <c r="F55" s="69"/>
      <c r="G55" s="69"/>
      <c r="H55" s="69"/>
      <c r="I55" s="69"/>
      <c r="J55" s="69"/>
      <c r="K55" s="69"/>
    </row>
    <row r="56" ht="14.25" customHeight="1">
      <c r="B56" s="163" t="s">
        <v>310</v>
      </c>
      <c r="C56" s="164"/>
      <c r="D56" s="164"/>
      <c r="E56" s="164"/>
      <c r="F56" s="164"/>
      <c r="G56" s="213">
        <v>43160.0</v>
      </c>
      <c r="H56" s="213">
        <v>43525.0</v>
      </c>
      <c r="I56" s="213">
        <v>43891.0</v>
      </c>
      <c r="J56" s="213">
        <v>44256.0</v>
      </c>
      <c r="K56" s="213">
        <v>44621.0</v>
      </c>
    </row>
    <row r="57" ht="14.25" customHeight="1">
      <c r="B57" s="68"/>
      <c r="C57" s="68"/>
      <c r="D57" s="68"/>
      <c r="E57" s="68"/>
      <c r="F57" s="68"/>
      <c r="G57" s="68"/>
      <c r="H57" s="68"/>
      <c r="I57" s="68"/>
      <c r="J57" s="68"/>
      <c r="K57" s="68"/>
    </row>
    <row r="58" ht="14.25" customHeight="1">
      <c r="B58" s="171" t="s">
        <v>307</v>
      </c>
      <c r="C58" s="68"/>
      <c r="D58" s="68"/>
      <c r="E58" s="68"/>
      <c r="F58" s="68"/>
      <c r="G58" s="68"/>
      <c r="H58" s="71">
        <f t="shared" ref="H58:K58" si="13">H51</f>
        <v>0.5364849863</v>
      </c>
      <c r="I58" s="71">
        <f t="shared" si="13"/>
        <v>-0.05558926765</v>
      </c>
      <c r="J58" s="71">
        <f t="shared" si="13"/>
        <v>0.3122256377</v>
      </c>
      <c r="K58" s="71">
        <f t="shared" si="13"/>
        <v>0.6744154303</v>
      </c>
    </row>
    <row r="59" ht="14.25" customHeight="1">
      <c r="B59" s="68" t="s">
        <v>300</v>
      </c>
      <c r="C59" s="68"/>
      <c r="D59" s="68"/>
      <c r="E59" s="68"/>
      <c r="F59" s="68"/>
      <c r="G59" s="68"/>
      <c r="H59" s="71">
        <f t="shared" ref="H59:K59" si="14">G37</f>
        <v>0.319013354</v>
      </c>
      <c r="I59" s="71">
        <f t="shared" si="14"/>
        <v>0.3676022693</v>
      </c>
      <c r="J59" s="71">
        <f t="shared" si="14"/>
        <v>0.4632875806</v>
      </c>
      <c r="K59" s="71">
        <f t="shared" si="14"/>
        <v>0.4804284293</v>
      </c>
    </row>
    <row r="60" ht="14.25" customHeight="1">
      <c r="B60" s="179"/>
      <c r="C60" s="179"/>
      <c r="D60" s="179"/>
      <c r="E60" s="179"/>
      <c r="F60" s="179"/>
      <c r="G60" s="179"/>
      <c r="H60" s="179"/>
      <c r="I60" s="179"/>
      <c r="J60" s="179"/>
      <c r="K60" s="179"/>
    </row>
    <row r="61" ht="14.25" customHeight="1">
      <c r="B61" s="181" t="s">
        <v>311</v>
      </c>
      <c r="C61" s="182"/>
      <c r="D61" s="182"/>
      <c r="E61" s="182"/>
      <c r="F61" s="182"/>
      <c r="G61" s="182"/>
      <c r="H61" s="235">
        <f t="shared" ref="H61:K61" si="15">H58*H59</f>
        <v>0.1711458748</v>
      </c>
      <c r="I61" s="235">
        <f t="shared" si="15"/>
        <v>-0.02043474094</v>
      </c>
      <c r="J61" s="235">
        <f t="shared" si="15"/>
        <v>0.1446502603</v>
      </c>
      <c r="K61" s="235">
        <f t="shared" si="15"/>
        <v>0.3240083459</v>
      </c>
    </row>
    <row r="62" ht="14.25" customHeight="1">
      <c r="B62" s="69"/>
      <c r="C62" s="69"/>
      <c r="D62" s="69"/>
      <c r="E62" s="69"/>
      <c r="F62" s="69"/>
      <c r="G62" s="69"/>
      <c r="H62" s="69"/>
      <c r="I62" s="69"/>
      <c r="J62" s="69"/>
      <c r="K62" s="69"/>
    </row>
    <row r="63" ht="14.25" customHeight="1">
      <c r="B63" s="69"/>
      <c r="C63" s="69"/>
      <c r="D63" s="69"/>
      <c r="E63" s="69"/>
      <c r="F63" s="69"/>
      <c r="G63" s="69"/>
      <c r="H63" s="69"/>
      <c r="I63" s="69"/>
      <c r="J63" s="237" t="s">
        <v>308</v>
      </c>
      <c r="K63" s="238">
        <f>AVERAGE(H61:K61)</f>
        <v>0.154842435</v>
      </c>
    </row>
    <row r="64" ht="14.25" customHeight="1">
      <c r="B64" s="69"/>
      <c r="C64" s="69"/>
      <c r="D64" s="69"/>
      <c r="E64" s="69"/>
      <c r="F64" s="69"/>
      <c r="G64" s="69"/>
      <c r="H64" s="69"/>
      <c r="I64" s="69"/>
      <c r="J64" s="237" t="s">
        <v>309</v>
      </c>
      <c r="K64" s="238">
        <f>MEDIAN(H61:K61)</f>
        <v>0.1578980676</v>
      </c>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K2"/>
  </mergeCells>
  <printOptions/>
  <pageMargins bottom="0.0" footer="0.0" header="0.0" left="0.9055118110236221" right="0.1968503937007874" top="0.1968503937007874"/>
  <pageSetup fitToWidth="0"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6"/>
    <col customWidth="1" min="2" max="2" width="16.86"/>
    <col customWidth="1" min="3" max="3" width="11.29"/>
    <col customWidth="1" min="4" max="4" width="8.71"/>
    <col customWidth="1" min="5" max="5" width="11.71"/>
    <col customWidth="1" min="6" max="6" width="11.29"/>
    <col customWidth="1" min="7" max="7" width="8.71"/>
    <col customWidth="1" min="8" max="8" width="11.57"/>
    <col customWidth="1" min="9" max="14" width="8.71"/>
    <col customWidth="1" min="15" max="15" width="11.71"/>
    <col customWidth="1" min="16" max="17" width="13.0"/>
    <col customWidth="1" min="18" max="26" width="8.71"/>
  </cols>
  <sheetData>
    <row r="1" ht="14.25" customHeight="1"/>
    <row r="2" ht="18.75" customHeight="1">
      <c r="B2" s="82" t="str">
        <f>"Relative Valuation -"&amp;'Data Sheet'!$B$1</f>
        <v>Relative Valuation -INFOSYS LTD</v>
      </c>
      <c r="C2" s="2"/>
      <c r="D2" s="2"/>
      <c r="E2" s="2"/>
      <c r="F2" s="2"/>
      <c r="G2" s="2"/>
      <c r="H2" s="2"/>
      <c r="I2" s="2"/>
      <c r="J2" s="2"/>
      <c r="K2" s="2"/>
      <c r="L2" s="2"/>
      <c r="M2" s="2"/>
      <c r="N2" s="2"/>
      <c r="O2" s="2"/>
      <c r="P2" s="2"/>
      <c r="Q2" s="3"/>
    </row>
    <row r="3" ht="15.0" customHeight="1">
      <c r="B3" s="239" t="s">
        <v>312</v>
      </c>
      <c r="C3" s="69"/>
      <c r="D3" s="69"/>
      <c r="E3" s="69"/>
      <c r="F3" s="69"/>
      <c r="G3" s="69"/>
      <c r="H3" s="69"/>
      <c r="I3" s="69"/>
      <c r="J3" s="69"/>
      <c r="K3" s="69"/>
      <c r="L3" s="69"/>
      <c r="M3" s="69"/>
      <c r="N3" s="69"/>
      <c r="O3" s="69"/>
      <c r="P3" s="69"/>
      <c r="Q3" s="69"/>
    </row>
    <row r="4" ht="15.0" customHeight="1">
      <c r="B4" s="240" t="s">
        <v>313</v>
      </c>
      <c r="C4" s="179"/>
      <c r="D4" s="179"/>
      <c r="E4" s="179"/>
      <c r="F4" s="179"/>
      <c r="G4" s="179"/>
      <c r="H4" s="179"/>
      <c r="I4" s="179"/>
      <c r="J4" s="179"/>
      <c r="K4" s="179"/>
      <c r="L4" s="69"/>
      <c r="M4" s="69"/>
      <c r="N4" s="69"/>
      <c r="O4" s="69"/>
      <c r="P4" s="69"/>
      <c r="Q4" s="69"/>
    </row>
    <row r="5" ht="6.0" customHeight="1">
      <c r="B5" s="69"/>
      <c r="C5" s="69"/>
      <c r="D5" s="69"/>
      <c r="E5" s="69"/>
      <c r="F5" s="69"/>
      <c r="G5" s="69"/>
      <c r="H5" s="69"/>
      <c r="I5" s="69"/>
      <c r="J5" s="69"/>
      <c r="K5" s="69"/>
      <c r="L5" s="69"/>
      <c r="M5" s="69"/>
      <c r="N5" s="69"/>
      <c r="O5" s="69"/>
      <c r="P5" s="69"/>
      <c r="Q5" s="69"/>
    </row>
    <row r="6" ht="15.0" customHeight="1">
      <c r="B6" s="164"/>
      <c r="C6" s="164"/>
      <c r="D6" s="241" t="s">
        <v>314</v>
      </c>
      <c r="E6" s="242"/>
      <c r="F6" s="242"/>
      <c r="G6" s="242"/>
      <c r="H6" s="242"/>
      <c r="I6" s="243"/>
      <c r="J6" s="164"/>
      <c r="K6" s="241" t="s">
        <v>315</v>
      </c>
      <c r="L6" s="242"/>
      <c r="M6" s="243"/>
      <c r="N6" s="164"/>
      <c r="O6" s="241" t="s">
        <v>316</v>
      </c>
      <c r="P6" s="242"/>
      <c r="Q6" s="243"/>
    </row>
    <row r="7" ht="33.0" customHeight="1">
      <c r="B7" s="244" t="s">
        <v>317</v>
      </c>
      <c r="C7" s="244" t="s">
        <v>318</v>
      </c>
      <c r="D7" s="245" t="s">
        <v>319</v>
      </c>
      <c r="E7" s="245" t="s">
        <v>320</v>
      </c>
      <c r="F7" s="245" t="s">
        <v>321</v>
      </c>
      <c r="G7" s="245" t="s">
        <v>322</v>
      </c>
      <c r="H7" s="245" t="s">
        <v>49</v>
      </c>
      <c r="I7" s="164"/>
      <c r="J7" s="164"/>
      <c r="K7" s="245" t="s">
        <v>323</v>
      </c>
      <c r="L7" s="245" t="s">
        <v>64</v>
      </c>
      <c r="M7" s="245" t="s">
        <v>324</v>
      </c>
      <c r="N7" s="164"/>
      <c r="O7" s="245" t="s">
        <v>325</v>
      </c>
      <c r="P7" s="245" t="s">
        <v>326</v>
      </c>
      <c r="Q7" s="245" t="s">
        <v>327</v>
      </c>
    </row>
    <row r="8" ht="6.0" customHeight="1">
      <c r="B8" s="68"/>
      <c r="C8" s="68"/>
      <c r="D8" s="68"/>
      <c r="E8" s="68"/>
      <c r="F8" s="68"/>
      <c r="G8" s="68"/>
      <c r="H8" s="68"/>
      <c r="I8" s="68"/>
      <c r="J8" s="68"/>
      <c r="K8" s="68"/>
      <c r="L8" s="68"/>
      <c r="M8" s="68"/>
      <c r="N8" s="68"/>
      <c r="O8" s="68"/>
      <c r="P8" s="68"/>
      <c r="Q8" s="68"/>
    </row>
    <row r="9" ht="15.0" customHeight="1">
      <c r="B9" s="246" t="str">
        <f>'Rel Val'!C4</f>
        <v>Infosys</v>
      </c>
      <c r="C9" s="246" t="s">
        <v>328</v>
      </c>
      <c r="D9" s="247">
        <f>'Rel Val'!D4</f>
        <v>1878.9</v>
      </c>
      <c r="E9" s="248">
        <f>'Rel Val'!E4</f>
        <v>415.2</v>
      </c>
      <c r="F9" s="249">
        <f t="shared" ref="F9:F15" si="2">D9*E9</f>
        <v>780119.28</v>
      </c>
      <c r="G9" s="248">
        <f>'Rel Val'!I4</f>
        <v>-6425</v>
      </c>
      <c r="H9" s="249">
        <f t="shared" ref="H9:H15" si="3">F9+G9</f>
        <v>773694.28</v>
      </c>
      <c r="I9" s="246"/>
      <c r="J9" s="246"/>
      <c r="K9" s="249">
        <f>'Rel Val'!L4</f>
        <v>155053</v>
      </c>
      <c r="L9" s="249">
        <f>'Rel Val'!M4</f>
        <v>41781.79286</v>
      </c>
      <c r="M9" s="249">
        <f>'Rel Val'!O4</f>
        <v>26677</v>
      </c>
      <c r="N9" s="246"/>
      <c r="O9" s="250">
        <f t="shared" ref="O9:P9" si="1">$H9/K9</f>
        <v>4.989869786</v>
      </c>
      <c r="P9" s="250">
        <f t="shared" si="1"/>
        <v>18.51749834</v>
      </c>
      <c r="Q9" s="250">
        <f t="shared" ref="Q9:Q15" si="5">F9/M9</f>
        <v>29.24314128</v>
      </c>
    </row>
    <row r="10" ht="15.0" customHeight="1">
      <c r="B10" s="68" t="str">
        <f>'Rel Val'!C3</f>
        <v>TCS</v>
      </c>
      <c r="C10" s="68" t="s">
        <v>230</v>
      </c>
      <c r="D10" s="251">
        <f>'Rel Val'!D3</f>
        <v>4387.85</v>
      </c>
      <c r="E10" s="176">
        <f>'Rel Val'!E3</f>
        <v>361.81</v>
      </c>
      <c r="F10" s="252">
        <f t="shared" si="2"/>
        <v>1587568.009</v>
      </c>
      <c r="G10" s="176">
        <f>'Rel Val'!I3</f>
        <v>-5265</v>
      </c>
      <c r="H10" s="252">
        <f t="shared" si="3"/>
        <v>1582303.009</v>
      </c>
      <c r="I10" s="68"/>
      <c r="J10" s="68"/>
      <c r="K10" s="252">
        <f>'Rel Val'!L3</f>
        <v>244125</v>
      </c>
      <c r="L10" s="252">
        <f>'Rel Val'!M3</f>
        <v>69951.26127</v>
      </c>
      <c r="M10" s="252">
        <f>'Rel Val'!O3</f>
        <v>47084</v>
      </c>
      <c r="N10" s="68"/>
      <c r="O10" s="250">
        <f t="shared" ref="O10:P10" si="4">$H10/K10</f>
        <v>6.481527941</v>
      </c>
      <c r="P10" s="250">
        <f t="shared" si="4"/>
        <v>22.62007832</v>
      </c>
      <c r="Q10" s="250">
        <f t="shared" si="5"/>
        <v>33.71778117</v>
      </c>
    </row>
    <row r="11" ht="15.0" customHeight="1">
      <c r="B11" s="68" t="str">
        <f>'Rel Val'!C5</f>
        <v>HCL Technologies</v>
      </c>
      <c r="C11" s="68" t="s">
        <v>329</v>
      </c>
      <c r="D11" s="251">
        <f>'Rel Val'!D5</f>
        <v>1635.35</v>
      </c>
      <c r="E11" s="176">
        <f>'Rel Val'!E5</f>
        <v>271.37</v>
      </c>
      <c r="F11" s="252">
        <f t="shared" si="2"/>
        <v>443784.9295</v>
      </c>
      <c r="G11" s="176">
        <f>'Rel Val'!I5</f>
        <v>-14392</v>
      </c>
      <c r="H11" s="252">
        <f t="shared" si="3"/>
        <v>429392.9295</v>
      </c>
      <c r="I11" s="68"/>
      <c r="J11" s="68"/>
      <c r="K11" s="252">
        <f>'Rel Val'!L5</f>
        <v>111674</v>
      </c>
      <c r="L11" s="252">
        <f>'Rel Val'!M5</f>
        <v>26887.11459</v>
      </c>
      <c r="M11" s="252">
        <f>'Rel Val'!O5</f>
        <v>16438</v>
      </c>
      <c r="N11" s="68"/>
      <c r="O11" s="250">
        <f t="shared" ref="O11:P11" si="6">$H11/K11</f>
        <v>3.845057305</v>
      </c>
      <c r="P11" s="250">
        <f t="shared" si="6"/>
        <v>15.97021235</v>
      </c>
      <c r="Q11" s="250">
        <f t="shared" si="5"/>
        <v>26.99750149</v>
      </c>
    </row>
    <row r="12" ht="15.0" customHeight="1">
      <c r="B12" s="68" t="str">
        <f>'Rel Val'!C6</f>
        <v>Wipro</v>
      </c>
      <c r="C12" s="68" t="s">
        <v>330</v>
      </c>
      <c r="D12" s="251">
        <f>'Rel Val'!D6</f>
        <v>524.8</v>
      </c>
      <c r="E12" s="176">
        <f>'Rel Val'!E6</f>
        <v>523.05</v>
      </c>
      <c r="F12" s="252">
        <f t="shared" si="2"/>
        <v>274496.64</v>
      </c>
      <c r="G12" s="176">
        <f>'Rel Val'!I6</f>
        <v>6769.6</v>
      </c>
      <c r="H12" s="252">
        <f t="shared" si="3"/>
        <v>281266.24</v>
      </c>
      <c r="I12" s="68"/>
      <c r="J12" s="68"/>
      <c r="K12" s="252">
        <f>'Rel Val'!L6</f>
        <v>88893.1</v>
      </c>
      <c r="L12" s="252">
        <f>'Rel Val'!M6</f>
        <v>19614.00976</v>
      </c>
      <c r="M12" s="252">
        <f>'Rel Val'!O6</f>
        <v>11262.7</v>
      </c>
      <c r="N12" s="68"/>
      <c r="O12" s="250">
        <f t="shared" ref="O12:P12" si="7">$H12/K12</f>
        <v>3.164095301</v>
      </c>
      <c r="P12" s="250">
        <f t="shared" si="7"/>
        <v>14.34006832</v>
      </c>
      <c r="Q12" s="250">
        <f t="shared" si="5"/>
        <v>24.37218784</v>
      </c>
    </row>
    <row r="13" ht="15.0" customHeight="1">
      <c r="B13" s="68" t="str">
        <f>'Rel Val'!C7</f>
        <v>LTIMindtree</v>
      </c>
      <c r="C13" s="68" t="s">
        <v>331</v>
      </c>
      <c r="D13" s="251">
        <f>'Rel Val'!D7</f>
        <v>5788.45</v>
      </c>
      <c r="E13" s="176">
        <f>'Rel Val'!E7</f>
        <v>29.62</v>
      </c>
      <c r="F13" s="252">
        <f t="shared" si="2"/>
        <v>171453.889</v>
      </c>
      <c r="G13" s="176">
        <f>'Rel Val'!I7</f>
        <v>-745.4</v>
      </c>
      <c r="H13" s="252">
        <f t="shared" si="3"/>
        <v>170708.489</v>
      </c>
      <c r="I13" s="68"/>
      <c r="J13" s="68"/>
      <c r="K13" s="252">
        <f>'Rel Val'!L7</f>
        <v>35957.5</v>
      </c>
      <c r="L13" s="252">
        <f>'Rel Val'!M7</f>
        <v>7156.69979</v>
      </c>
      <c r="M13" s="252">
        <f>'Rel Val'!O7</f>
        <v>4567.4</v>
      </c>
      <c r="N13" s="68"/>
      <c r="O13" s="250">
        <f t="shared" ref="O13:P13" si="8">$H13/K13</f>
        <v>4.747507168</v>
      </c>
      <c r="P13" s="250">
        <f t="shared" si="8"/>
        <v>23.85296212</v>
      </c>
      <c r="Q13" s="250">
        <f t="shared" si="5"/>
        <v>37.53861913</v>
      </c>
    </row>
    <row r="14" ht="15.0" customHeight="1">
      <c r="B14" s="68" t="str">
        <f>'Rel Val'!C8</f>
        <v>Tech Mahindra</v>
      </c>
      <c r="C14" s="68" t="s">
        <v>332</v>
      </c>
      <c r="D14" s="251">
        <f>'Rel Val'!D8</f>
        <v>1541.15</v>
      </c>
      <c r="E14" s="176">
        <f>'Rel Val'!E8</f>
        <v>97.79</v>
      </c>
      <c r="F14" s="252">
        <f t="shared" si="2"/>
        <v>150709.0585</v>
      </c>
      <c r="G14" s="176">
        <f>'Rel Val'!I8</f>
        <v>-2198.8</v>
      </c>
      <c r="H14" s="252">
        <f t="shared" si="3"/>
        <v>148510.2585</v>
      </c>
      <c r="I14" s="68"/>
      <c r="J14" s="68"/>
      <c r="K14" s="252">
        <f>'Rel Val'!L8</f>
        <v>51842</v>
      </c>
      <c r="L14" s="252">
        <f>'Rel Val'!M8</f>
        <v>5608.550227</v>
      </c>
      <c r="M14" s="252">
        <f>'Rel Val'!O8</f>
        <v>2558</v>
      </c>
      <c r="N14" s="68"/>
      <c r="O14" s="250">
        <f t="shared" ref="O14:P14" si="9">$H14/K14</f>
        <v>2.864670701</v>
      </c>
      <c r="P14" s="250">
        <f t="shared" si="9"/>
        <v>26.47925979</v>
      </c>
      <c r="Q14" s="250">
        <f t="shared" si="5"/>
        <v>58.91675469</v>
      </c>
    </row>
    <row r="15" ht="15.0" customHeight="1">
      <c r="B15" s="68" t="str">
        <f>'Rel Val'!C9</f>
        <v>Persistent Sys</v>
      </c>
      <c r="C15" s="68" t="s">
        <v>333</v>
      </c>
      <c r="D15" s="251">
        <f>'Rel Val'!D9</f>
        <v>4772.95</v>
      </c>
      <c r="E15" s="176">
        <f>'Rel Val'!E9</f>
        <v>15.4</v>
      </c>
      <c r="F15" s="252">
        <f t="shared" si="2"/>
        <v>73503.43</v>
      </c>
      <c r="G15" s="176">
        <f>'Rel Val'!I9</f>
        <v>-571.76</v>
      </c>
      <c r="H15" s="252">
        <f t="shared" si="3"/>
        <v>72931.67</v>
      </c>
      <c r="I15" s="68"/>
      <c r="J15" s="68"/>
      <c r="K15" s="252">
        <f>'Rel Val'!L9</f>
        <v>10237.59</v>
      </c>
      <c r="L15" s="252">
        <f>'Rel Val'!M9</f>
        <v>1893.473397</v>
      </c>
      <c r="M15" s="252">
        <f>'Rel Val'!O9</f>
        <v>1171.14</v>
      </c>
      <c r="N15" s="68"/>
      <c r="O15" s="250">
        <f t="shared" ref="O15:P15" si="10">$H15/K15</f>
        <v>7.123910022</v>
      </c>
      <c r="P15" s="250">
        <f t="shared" si="10"/>
        <v>38.51739882</v>
      </c>
      <c r="Q15" s="250">
        <f t="shared" si="5"/>
        <v>62.76229144</v>
      </c>
    </row>
    <row r="16" ht="7.5" customHeight="1">
      <c r="B16" s="68"/>
      <c r="C16" s="68"/>
      <c r="D16" s="68"/>
      <c r="E16" s="68"/>
      <c r="F16" s="68"/>
      <c r="G16" s="68"/>
      <c r="H16" s="68"/>
      <c r="I16" s="68"/>
      <c r="J16" s="68"/>
      <c r="K16" s="68"/>
      <c r="L16" s="68"/>
      <c r="M16" s="68"/>
      <c r="N16" s="68"/>
      <c r="O16" s="68"/>
      <c r="P16" s="68"/>
      <c r="Q16" s="68"/>
    </row>
    <row r="17" ht="15.0" customHeight="1">
      <c r="B17" s="253" t="s">
        <v>334</v>
      </c>
      <c r="C17" s="253"/>
      <c r="D17" s="253"/>
      <c r="E17" s="253"/>
      <c r="F17" s="253"/>
      <c r="G17" s="253"/>
      <c r="H17" s="253"/>
      <c r="I17" s="253"/>
      <c r="J17" s="253"/>
      <c r="K17" s="253"/>
      <c r="L17" s="253"/>
      <c r="M17" s="253"/>
      <c r="N17" s="253"/>
      <c r="O17" s="254">
        <f t="shared" ref="O17:Q17" si="11">MAX(O9:O15)</f>
        <v>7.123910022</v>
      </c>
      <c r="P17" s="254">
        <f t="shared" si="11"/>
        <v>38.51739882</v>
      </c>
      <c r="Q17" s="254">
        <f t="shared" si="11"/>
        <v>62.76229144</v>
      </c>
    </row>
    <row r="18" ht="15.0" customHeight="1">
      <c r="B18" s="253" t="s">
        <v>335</v>
      </c>
      <c r="C18" s="253"/>
      <c r="D18" s="253"/>
      <c r="E18" s="253"/>
      <c r="F18" s="253"/>
      <c r="G18" s="253"/>
      <c r="H18" s="253"/>
      <c r="I18" s="253"/>
      <c r="J18" s="253"/>
      <c r="K18" s="253"/>
      <c r="L18" s="253"/>
      <c r="M18" s="253"/>
      <c r="N18" s="253"/>
      <c r="O18" s="254">
        <f t="shared" ref="O18:Q18" si="12">QUARTILE(O9:O15,3)</f>
        <v>5.735698864</v>
      </c>
      <c r="P18" s="254">
        <f t="shared" si="12"/>
        <v>25.16611096</v>
      </c>
      <c r="Q18" s="254">
        <f t="shared" si="12"/>
        <v>48.22768691</v>
      </c>
    </row>
    <row r="19" ht="15.0" customHeight="1">
      <c r="B19" s="255" t="s">
        <v>234</v>
      </c>
      <c r="C19" s="253"/>
      <c r="D19" s="253"/>
      <c r="E19" s="253"/>
      <c r="F19" s="253"/>
      <c r="G19" s="253"/>
      <c r="H19" s="253"/>
      <c r="I19" s="253"/>
      <c r="J19" s="253"/>
      <c r="K19" s="253"/>
      <c r="L19" s="253"/>
      <c r="M19" s="253"/>
      <c r="N19" s="253"/>
      <c r="O19" s="256">
        <f t="shared" ref="O19:Q19" si="13">AVERAGE(O9:O15)</f>
        <v>4.745234032</v>
      </c>
      <c r="P19" s="256">
        <f t="shared" si="13"/>
        <v>22.89963972</v>
      </c>
      <c r="Q19" s="256">
        <f t="shared" si="13"/>
        <v>39.07832529</v>
      </c>
    </row>
    <row r="20" ht="15.0" customHeight="1">
      <c r="B20" s="255" t="s">
        <v>128</v>
      </c>
      <c r="C20" s="253"/>
      <c r="D20" s="253"/>
      <c r="E20" s="253"/>
      <c r="F20" s="253"/>
      <c r="G20" s="253"/>
      <c r="H20" s="253"/>
      <c r="I20" s="253"/>
      <c r="J20" s="253"/>
      <c r="K20" s="253"/>
      <c r="L20" s="253"/>
      <c r="M20" s="253"/>
      <c r="N20" s="253"/>
      <c r="O20" s="256">
        <f t="shared" ref="O20:Q20" si="14">MEDIAN(O9:O15)</f>
        <v>4.747507168</v>
      </c>
      <c r="P20" s="256">
        <f t="shared" si="14"/>
        <v>22.62007832</v>
      </c>
      <c r="Q20" s="256">
        <f t="shared" si="14"/>
        <v>33.71778117</v>
      </c>
    </row>
    <row r="21" ht="15.0" customHeight="1">
      <c r="B21" s="253" t="s">
        <v>336</v>
      </c>
      <c r="C21" s="253"/>
      <c r="D21" s="253"/>
      <c r="E21" s="253"/>
      <c r="F21" s="253"/>
      <c r="G21" s="253"/>
      <c r="H21" s="253"/>
      <c r="I21" s="253"/>
      <c r="J21" s="253"/>
      <c r="K21" s="253"/>
      <c r="L21" s="253"/>
      <c r="M21" s="253"/>
      <c r="N21" s="253"/>
      <c r="O21" s="254">
        <f t="shared" ref="O21:Q21" si="15">QUARTILE(O9:O15,1)</f>
        <v>3.504576303</v>
      </c>
      <c r="P21" s="254">
        <f t="shared" si="15"/>
        <v>17.24385535</v>
      </c>
      <c r="Q21" s="254">
        <f t="shared" si="15"/>
        <v>28.12032139</v>
      </c>
    </row>
    <row r="22" ht="15.0" customHeight="1">
      <c r="B22" s="253" t="s">
        <v>337</v>
      </c>
      <c r="C22" s="253"/>
      <c r="D22" s="253"/>
      <c r="E22" s="253"/>
      <c r="F22" s="253"/>
      <c r="G22" s="253"/>
      <c r="H22" s="253"/>
      <c r="I22" s="253"/>
      <c r="J22" s="253"/>
      <c r="K22" s="253"/>
      <c r="L22" s="253"/>
      <c r="M22" s="253"/>
      <c r="N22" s="253"/>
      <c r="O22" s="254">
        <f t="shared" ref="O22:Q22" si="16">MIN(O9:O15)</f>
        <v>2.864670701</v>
      </c>
      <c r="P22" s="254">
        <f t="shared" si="16"/>
        <v>14.34006832</v>
      </c>
      <c r="Q22" s="254">
        <f t="shared" si="16"/>
        <v>24.37218784</v>
      </c>
    </row>
    <row r="23" ht="15.0" customHeight="1">
      <c r="B23" s="69"/>
      <c r="C23" s="69"/>
      <c r="D23" s="69"/>
      <c r="E23" s="69"/>
      <c r="F23" s="69"/>
      <c r="G23" s="69"/>
      <c r="H23" s="69"/>
      <c r="I23" s="69"/>
      <c r="J23" s="69"/>
      <c r="K23" s="69"/>
      <c r="L23" s="69"/>
      <c r="M23" s="69"/>
      <c r="N23" s="69"/>
      <c r="O23" s="69"/>
      <c r="P23" s="69"/>
      <c r="Q23" s="69"/>
    </row>
    <row r="24" ht="15.0" customHeight="1">
      <c r="B24" s="257" t="s">
        <v>338</v>
      </c>
      <c r="C24" s="164"/>
      <c r="D24" s="164"/>
      <c r="E24" s="164"/>
      <c r="F24" s="164"/>
      <c r="G24" s="164"/>
      <c r="H24" s="164"/>
      <c r="I24" s="164"/>
      <c r="J24" s="164"/>
      <c r="K24" s="164"/>
      <c r="L24" s="164"/>
      <c r="M24" s="164"/>
      <c r="N24" s="164"/>
      <c r="O24" s="245" t="s">
        <v>325</v>
      </c>
      <c r="P24" s="258" t="s">
        <v>326</v>
      </c>
      <c r="Q24" s="245" t="s">
        <v>327</v>
      </c>
    </row>
    <row r="25" ht="6.0" customHeight="1">
      <c r="B25" s="68"/>
      <c r="C25" s="68"/>
      <c r="D25" s="68"/>
      <c r="E25" s="68"/>
      <c r="F25" s="68"/>
      <c r="G25" s="68"/>
      <c r="H25" s="68"/>
      <c r="I25" s="68"/>
      <c r="J25" s="68"/>
      <c r="K25" s="68"/>
      <c r="L25" s="68"/>
      <c r="M25" s="68"/>
      <c r="N25" s="68"/>
      <c r="O25" s="68"/>
      <c r="P25" s="68"/>
      <c r="Q25" s="68"/>
    </row>
    <row r="26" ht="15.0" customHeight="1">
      <c r="B26" s="171" t="s">
        <v>339</v>
      </c>
      <c r="C26" s="68"/>
      <c r="D26" s="68"/>
      <c r="E26" s="68"/>
      <c r="F26" s="68"/>
      <c r="G26" s="68"/>
      <c r="H26" s="68"/>
      <c r="I26" s="68"/>
      <c r="J26" s="68"/>
      <c r="K26" s="68"/>
      <c r="L26" s="68"/>
      <c r="M26" s="68"/>
      <c r="N26" s="68"/>
      <c r="O26" s="252">
        <f t="shared" ref="O26:P26" si="17">O$20*K9</f>
        <v>736115.2289</v>
      </c>
      <c r="P26" s="252">
        <f t="shared" si="17"/>
        <v>945107.4267</v>
      </c>
      <c r="Q26" s="252">
        <f>Q28+Q27</f>
        <v>893064.2482</v>
      </c>
    </row>
    <row r="27" ht="15.0" customHeight="1">
      <c r="B27" s="68" t="s">
        <v>322</v>
      </c>
      <c r="C27" s="68"/>
      <c r="D27" s="68"/>
      <c r="E27" s="68"/>
      <c r="F27" s="68"/>
      <c r="G27" s="68"/>
      <c r="H27" s="68"/>
      <c r="I27" s="68"/>
      <c r="J27" s="68"/>
      <c r="K27" s="68"/>
      <c r="L27" s="68"/>
      <c r="M27" s="68"/>
      <c r="N27" s="68"/>
      <c r="O27" s="176">
        <f t="shared" ref="O27:Q27" si="18">$G$9</f>
        <v>-6425</v>
      </c>
      <c r="P27" s="176">
        <f t="shared" si="18"/>
        <v>-6425</v>
      </c>
      <c r="Q27" s="176">
        <f t="shared" si="18"/>
        <v>-6425</v>
      </c>
    </row>
    <row r="28" ht="15.0" customHeight="1">
      <c r="B28" s="171" t="s">
        <v>340</v>
      </c>
      <c r="C28" s="68"/>
      <c r="D28" s="68"/>
      <c r="E28" s="68"/>
      <c r="F28" s="68"/>
      <c r="G28" s="68"/>
      <c r="H28" s="68"/>
      <c r="I28" s="68"/>
      <c r="J28" s="68"/>
      <c r="K28" s="68"/>
      <c r="L28" s="68"/>
      <c r="M28" s="68"/>
      <c r="N28" s="68"/>
      <c r="O28" s="252">
        <f t="shared" ref="O28:P28" si="19">O26-O27</f>
        <v>742540.2289</v>
      </c>
      <c r="P28" s="252">
        <f t="shared" si="19"/>
        <v>951532.4267</v>
      </c>
      <c r="Q28" s="252">
        <f>Q20*M9</f>
        <v>899489.2482</v>
      </c>
    </row>
    <row r="29" ht="15.0" customHeight="1">
      <c r="B29" s="171" t="s">
        <v>320</v>
      </c>
      <c r="C29" s="68"/>
      <c r="D29" s="68"/>
      <c r="E29" s="68"/>
      <c r="F29" s="68"/>
      <c r="G29" s="68"/>
      <c r="H29" s="68"/>
      <c r="I29" s="68"/>
      <c r="J29" s="68"/>
      <c r="K29" s="68"/>
      <c r="L29" s="68"/>
      <c r="M29" s="68"/>
      <c r="N29" s="68"/>
      <c r="O29" s="176">
        <f t="shared" ref="O29:Q29" si="20">$E$9</f>
        <v>415.2</v>
      </c>
      <c r="P29" s="176">
        <f t="shared" si="20"/>
        <v>415.2</v>
      </c>
      <c r="Q29" s="176">
        <f t="shared" si="20"/>
        <v>415.2</v>
      </c>
    </row>
    <row r="30" ht="6.0" customHeight="1">
      <c r="B30" s="179"/>
      <c r="C30" s="179"/>
      <c r="D30" s="179"/>
      <c r="E30" s="179"/>
      <c r="F30" s="179"/>
      <c r="G30" s="179"/>
      <c r="H30" s="179"/>
      <c r="I30" s="179"/>
      <c r="J30" s="179"/>
      <c r="K30" s="179"/>
      <c r="L30" s="179"/>
      <c r="M30" s="179"/>
      <c r="N30" s="179"/>
      <c r="O30" s="179"/>
      <c r="P30" s="179"/>
      <c r="Q30" s="179"/>
    </row>
    <row r="31" ht="15.0" customHeight="1">
      <c r="B31" s="259" t="s">
        <v>341</v>
      </c>
      <c r="C31" s="260"/>
      <c r="D31" s="260"/>
      <c r="E31" s="260"/>
      <c r="F31" s="260"/>
      <c r="G31" s="260"/>
      <c r="H31" s="260"/>
      <c r="I31" s="260"/>
      <c r="J31" s="260"/>
      <c r="K31" s="260"/>
      <c r="L31" s="260"/>
      <c r="M31" s="260"/>
      <c r="N31" s="260"/>
      <c r="O31" s="261">
        <f t="shared" ref="O31:Q31" si="21">O28/O29</f>
        <v>1788.391688</v>
      </c>
      <c r="P31" s="261">
        <f t="shared" si="21"/>
        <v>2291.744766</v>
      </c>
      <c r="Q31" s="261">
        <f t="shared" si="21"/>
        <v>2166.399923</v>
      </c>
    </row>
    <row r="32" ht="6.0" customHeight="1">
      <c r="B32" s="69"/>
      <c r="C32" s="69"/>
      <c r="D32" s="69"/>
      <c r="E32" s="69"/>
      <c r="F32" s="69"/>
      <c r="G32" s="69"/>
      <c r="H32" s="69"/>
      <c r="I32" s="69"/>
      <c r="J32" s="69"/>
      <c r="K32" s="69"/>
      <c r="L32" s="69"/>
      <c r="M32" s="69"/>
      <c r="N32" s="69"/>
      <c r="O32" s="69"/>
      <c r="P32" s="69"/>
      <c r="Q32" s="69"/>
    </row>
    <row r="33" ht="15.0" customHeight="1">
      <c r="B33" s="262"/>
      <c r="C33" s="69"/>
      <c r="D33" s="69"/>
      <c r="E33" s="69"/>
      <c r="F33" s="69"/>
      <c r="G33" s="69"/>
      <c r="H33" s="69"/>
      <c r="I33" s="69"/>
      <c r="J33" s="69"/>
      <c r="K33" s="69"/>
      <c r="L33" s="69"/>
      <c r="M33" s="69"/>
      <c r="N33" s="69"/>
      <c r="O33" s="263" t="str">
        <f t="shared" ref="O33:Q33" si="22">IF(O31&gt;$D$9,"Undervalued","Overvalued")</f>
        <v>Overvalued</v>
      </c>
      <c r="P33" s="263" t="str">
        <f t="shared" si="22"/>
        <v>Undervalued</v>
      </c>
      <c r="Q33" s="263" t="str">
        <f t="shared" si="22"/>
        <v>Undervalued</v>
      </c>
    </row>
    <row r="34" ht="15.0" customHeight="1">
      <c r="B34" s="69"/>
      <c r="C34" s="69"/>
      <c r="D34" s="69"/>
      <c r="E34" s="69"/>
      <c r="F34" s="69"/>
      <c r="G34" s="69"/>
      <c r="H34" s="69"/>
      <c r="I34" s="69"/>
      <c r="J34" s="69"/>
      <c r="K34" s="69"/>
      <c r="L34" s="69"/>
      <c r="M34" s="69"/>
      <c r="N34" s="69"/>
      <c r="O34" s="69"/>
      <c r="P34" s="69"/>
      <c r="Q34" s="69"/>
    </row>
    <row r="35" ht="15.0" customHeight="1">
      <c r="B35" s="69"/>
      <c r="C35" s="69"/>
      <c r="D35" s="69"/>
      <c r="E35" s="69"/>
      <c r="F35" s="69"/>
      <c r="G35" s="69"/>
      <c r="H35" s="69"/>
      <c r="I35" s="69"/>
      <c r="J35" s="69"/>
      <c r="K35" s="69"/>
      <c r="L35" s="69"/>
      <c r="M35" s="69"/>
      <c r="N35" s="69"/>
      <c r="O35" s="69"/>
      <c r="P35" s="69"/>
      <c r="Q35" s="69"/>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2:Q2"/>
    <mergeCell ref="D6:I6"/>
    <mergeCell ref="K6:M6"/>
    <mergeCell ref="O6:Q6"/>
  </mergeCells>
  <printOptions/>
  <pageMargins bottom="0.0" footer="0.0" header="0.0" left="0.31496062992125984" right="0.1968503937007874" top="0.7874015748031497"/>
  <pageSetup fitToHeight="0"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6"/>
    <col customWidth="1" min="2" max="2" width="11.43"/>
    <col customWidth="1" min="3" max="3" width="9.0"/>
    <col customWidth="1" min="4" max="4" width="8.43"/>
    <col customWidth="1" min="5" max="5" width="15.57"/>
    <col customWidth="1" min="6" max="6" width="1.86"/>
    <col customWidth="1" min="7" max="7" width="12.14"/>
    <col customWidth="1" min="8" max="8" width="18.43"/>
    <col customWidth="1" min="9" max="9" width="1.86"/>
    <col customWidth="1" min="10" max="10" width="10.57"/>
    <col customWidth="1" min="11" max="11" width="10.71"/>
    <col customWidth="1" min="12" max="12" width="9.71"/>
    <col customWidth="1" min="13" max="13" width="12.14"/>
    <col customWidth="1" min="14" max="14" width="11.14"/>
    <col customWidth="1" min="15" max="17" width="8.71"/>
  </cols>
  <sheetData>
    <row r="1" ht="14.25" customHeight="1">
      <c r="D1" s="264"/>
      <c r="E1" s="264"/>
      <c r="F1" s="264"/>
      <c r="G1" s="264"/>
      <c r="H1" s="264"/>
    </row>
    <row r="2" ht="18.75" customHeight="1">
      <c r="B2" s="82" t="str">
        <f>"Value at Risk (VaR) &amp; Monte Carlo Simulation -"&amp;'Data Sheet'!$B$1</f>
        <v>Value at Risk (VaR) &amp; Monte Carlo Simulation -INFOSYS LTD</v>
      </c>
      <c r="C2" s="2"/>
      <c r="D2" s="2"/>
      <c r="E2" s="2"/>
      <c r="F2" s="2"/>
      <c r="G2" s="2"/>
      <c r="H2" s="2"/>
      <c r="I2" s="2"/>
      <c r="J2" s="2"/>
      <c r="K2" s="2"/>
      <c r="L2" s="2"/>
      <c r="M2" s="2"/>
      <c r="N2" s="3"/>
      <c r="O2" s="162"/>
      <c r="P2" s="162"/>
      <c r="Q2" s="162"/>
    </row>
    <row r="3" ht="15.0" customHeight="1">
      <c r="B3" s="138" t="s">
        <v>180</v>
      </c>
      <c r="C3" s="265" t="s">
        <v>342</v>
      </c>
      <c r="D3" s="266" t="s">
        <v>182</v>
      </c>
      <c r="E3" s="266" t="s">
        <v>343</v>
      </c>
      <c r="F3" s="267"/>
      <c r="G3" s="267" t="s">
        <v>344</v>
      </c>
      <c r="H3" s="267" t="s">
        <v>345</v>
      </c>
      <c r="I3" s="69"/>
    </row>
    <row r="4" ht="15.0" customHeight="1">
      <c r="B4" s="108">
        <v>43914.0</v>
      </c>
      <c r="C4" s="268">
        <v>535.277405</v>
      </c>
      <c r="D4" s="269">
        <f t="shared" ref="D4:D2445" si="1">(C4-C5)/C5</f>
        <v>0.1973426064</v>
      </c>
      <c r="E4" s="270">
        <v>0.12033419114760045</v>
      </c>
      <c r="F4" s="270"/>
      <c r="G4" s="271">
        <v>1.0</v>
      </c>
      <c r="H4" s="270">
        <f t="shared" ref="H4:H5003" si="2">_xlfn.NORM.INV(RAND(),N$7,N$8)</f>
        <v>-0.004217895713</v>
      </c>
      <c r="I4" s="69"/>
    </row>
    <row r="5" ht="15.0" customHeight="1">
      <c r="B5" s="108">
        <v>42206.0</v>
      </c>
      <c r="C5" s="268">
        <v>447.054504</v>
      </c>
      <c r="D5" s="269">
        <f t="shared" si="1"/>
        <v>-0.4665471324</v>
      </c>
      <c r="E5" s="270">
        <v>0.11126078739544222</v>
      </c>
      <c r="F5" s="270"/>
      <c r="G5" s="271">
        <v>2.0</v>
      </c>
      <c r="H5" s="270">
        <f t="shared" si="2"/>
        <v>-0.01166540203</v>
      </c>
      <c r="I5" s="69"/>
      <c r="J5" s="190" t="s">
        <v>346</v>
      </c>
      <c r="K5" s="2"/>
      <c r="L5" s="2"/>
      <c r="M5" s="2"/>
      <c r="N5" s="3"/>
    </row>
    <row r="6" ht="15.0" customHeight="1">
      <c r="B6" s="108">
        <v>44028.0</v>
      </c>
      <c r="C6" s="268">
        <v>838.039368</v>
      </c>
      <c r="D6" s="269">
        <f t="shared" si="1"/>
        <v>0.445071711</v>
      </c>
      <c r="E6" s="270">
        <v>0.09633552126680323</v>
      </c>
      <c r="F6" s="270"/>
      <c r="G6" s="271">
        <v>3.0</v>
      </c>
      <c r="H6" s="270">
        <f t="shared" si="2"/>
        <v>0.007401248198</v>
      </c>
      <c r="I6" s="69"/>
      <c r="J6" s="68"/>
      <c r="K6" s="68"/>
      <c r="L6" s="68"/>
      <c r="M6" s="68"/>
      <c r="N6" s="68"/>
    </row>
    <row r="7" ht="15.0" customHeight="1">
      <c r="B7" s="108">
        <v>43928.0</v>
      </c>
      <c r="C7" s="268">
        <v>579.92926</v>
      </c>
      <c r="D7" s="269">
        <f t="shared" si="1"/>
        <v>-0.6383830616</v>
      </c>
      <c r="E7" s="270">
        <v>0.09100206520089733</v>
      </c>
      <c r="F7" s="270"/>
      <c r="G7" s="271">
        <v>4.0</v>
      </c>
      <c r="H7" s="270">
        <f t="shared" si="2"/>
        <v>0.004627140511</v>
      </c>
      <c r="I7" s="69"/>
      <c r="J7" s="68" t="s">
        <v>127</v>
      </c>
      <c r="K7" s="68"/>
      <c r="L7" s="68"/>
      <c r="M7" s="68"/>
      <c r="N7" s="71">
        <f>AVERAGE(E4:E2445)</f>
        <v>0.0007773877588</v>
      </c>
    </row>
    <row r="8" ht="15.0" customHeight="1">
      <c r="B8" s="108">
        <v>45303.0</v>
      </c>
      <c r="C8" s="268">
        <v>1603.711548</v>
      </c>
      <c r="D8" s="269">
        <f t="shared" si="1"/>
        <v>2.019589308</v>
      </c>
      <c r="E8" s="270">
        <v>0.0793401284622084</v>
      </c>
      <c r="F8" s="270"/>
      <c r="G8" s="271">
        <v>5.0</v>
      </c>
      <c r="H8" s="270">
        <f t="shared" si="2"/>
        <v>-0.01047624025</v>
      </c>
      <c r="I8" s="69"/>
      <c r="J8" s="68" t="s">
        <v>347</v>
      </c>
      <c r="K8" s="68"/>
      <c r="L8" s="68"/>
      <c r="M8" s="68"/>
      <c r="N8" s="71">
        <f>_xlfn.STDEV.S(E4:E2445)</f>
        <v>0.01674145278</v>
      </c>
    </row>
    <row r="9" ht="15.0" customHeight="1">
      <c r="B9" s="108">
        <v>43910.0</v>
      </c>
      <c r="C9" s="268">
        <v>531.102539</v>
      </c>
      <c r="D9" s="269">
        <f t="shared" si="1"/>
        <v>-0.23166117</v>
      </c>
      <c r="E9" s="270">
        <v>0.07267848980266423</v>
      </c>
      <c r="F9" s="270"/>
      <c r="G9" s="271">
        <v>6.0</v>
      </c>
      <c r="H9" s="270">
        <f t="shared" si="2"/>
        <v>0.006248872273</v>
      </c>
      <c r="I9" s="69"/>
      <c r="J9" s="68" t="s">
        <v>348</v>
      </c>
      <c r="K9" s="68"/>
      <c r="L9" s="68"/>
      <c r="M9" s="68"/>
      <c r="N9" s="71">
        <f>MIN(E4:E2445)</f>
        <v>-0.1530565426</v>
      </c>
    </row>
    <row r="10" ht="15.0" customHeight="1">
      <c r="B10" s="108">
        <v>43661.0</v>
      </c>
      <c r="C10" s="268">
        <v>691.234802</v>
      </c>
      <c r="D10" s="269">
        <f t="shared" si="1"/>
        <v>0.004296275609</v>
      </c>
      <c r="E10" s="270">
        <v>0.07237688016622618</v>
      </c>
      <c r="F10" s="270"/>
      <c r="G10" s="271">
        <v>7.0</v>
      </c>
      <c r="H10" s="270">
        <f t="shared" si="2"/>
        <v>-0.02052790899</v>
      </c>
      <c r="I10" s="69"/>
      <c r="J10" s="68" t="s">
        <v>349</v>
      </c>
      <c r="K10" s="68"/>
      <c r="L10" s="68"/>
      <c r="M10" s="68"/>
      <c r="N10" s="71">
        <f>MAX(E4:E2445)</f>
        <v>0.1203341911</v>
      </c>
    </row>
    <row r="11" ht="15.0" customHeight="1">
      <c r="B11" s="108">
        <v>44008.0</v>
      </c>
      <c r="C11" s="268">
        <v>688.277771</v>
      </c>
      <c r="D11" s="269">
        <f t="shared" si="1"/>
        <v>0.8025886292</v>
      </c>
      <c r="E11" s="270">
        <v>0.0680942918395291</v>
      </c>
      <c r="F11" s="270"/>
      <c r="G11" s="271">
        <v>8.0</v>
      </c>
      <c r="H11" s="270">
        <f t="shared" si="2"/>
        <v>-0.0009911591237</v>
      </c>
      <c r="I11" s="69"/>
      <c r="J11" s="68" t="s">
        <v>350</v>
      </c>
      <c r="K11" s="68"/>
      <c r="L11" s="68"/>
      <c r="M11" s="68"/>
      <c r="N11" s="176">
        <f>1566.75</f>
        <v>1566.75</v>
      </c>
    </row>
    <row r="12" ht="15.0" customHeight="1">
      <c r="B12" s="108">
        <v>41922.0</v>
      </c>
      <c r="C12" s="268">
        <v>381.827423</v>
      </c>
      <c r="D12" s="269">
        <f t="shared" si="1"/>
        <v>-0.5004877064</v>
      </c>
      <c r="E12" s="270">
        <v>0.06631843937469316</v>
      </c>
      <c r="F12" s="270"/>
      <c r="G12" s="271">
        <v>9.0</v>
      </c>
      <c r="H12" s="270">
        <f t="shared" si="2"/>
        <v>-0.003296774094</v>
      </c>
      <c r="I12" s="69"/>
      <c r="J12" s="179"/>
      <c r="K12" s="179"/>
      <c r="L12" s="179"/>
      <c r="M12" s="179"/>
      <c r="N12" s="179"/>
    </row>
    <row r="13" ht="15.0" customHeight="1">
      <c r="B13" s="108">
        <v>44027.0</v>
      </c>
      <c r="C13" s="268">
        <v>764.400452</v>
      </c>
      <c r="D13" s="269">
        <f t="shared" si="1"/>
        <v>0.3098928905</v>
      </c>
      <c r="E13" s="270">
        <v>0.06090016048534237</v>
      </c>
      <c r="F13" s="270"/>
      <c r="G13" s="271">
        <v>10.0</v>
      </c>
      <c r="H13" s="270">
        <f t="shared" si="2"/>
        <v>0.007407810855</v>
      </c>
      <c r="I13" s="69"/>
      <c r="J13" s="83" t="s">
        <v>351</v>
      </c>
      <c r="K13" s="83" t="s">
        <v>352</v>
      </c>
      <c r="L13" s="272" t="s">
        <v>353</v>
      </c>
      <c r="M13" s="272" t="s">
        <v>354</v>
      </c>
      <c r="N13" s="272" t="s">
        <v>355</v>
      </c>
    </row>
    <row r="14" ht="15.0" customHeight="1">
      <c r="B14" s="108">
        <v>43916.0</v>
      </c>
      <c r="C14" s="268">
        <v>583.559509</v>
      </c>
      <c r="D14" s="269">
        <f t="shared" si="1"/>
        <v>-0.05343716959</v>
      </c>
      <c r="E14" s="270">
        <v>0.06070606443170952</v>
      </c>
      <c r="F14" s="270"/>
      <c r="G14" s="271">
        <v>11.0</v>
      </c>
      <c r="H14" s="270">
        <f t="shared" si="2"/>
        <v>-0.03274529842</v>
      </c>
      <c r="I14" s="69"/>
      <c r="J14" s="273">
        <v>0.1</v>
      </c>
      <c r="K14" s="71">
        <f t="shared" ref="K14:K17" si="3">100%-J14</f>
        <v>0.9</v>
      </c>
      <c r="L14" s="71">
        <f t="shared" ref="L14:L17" si="4">_xlfn.PERCENTILE.INC($E$4:$E$2445,J14)</f>
        <v>-0.0169042959</v>
      </c>
      <c r="M14" s="274">
        <f t="shared" ref="M14:M17" si="5">$N$11*(1+L14)</f>
        <v>1540.265194</v>
      </c>
      <c r="N14" s="274">
        <f t="shared" ref="N14:N17" si="6">M14-$N$11</f>
        <v>-26.4848056</v>
      </c>
    </row>
    <row r="15" ht="15.0" customHeight="1">
      <c r="B15" s="108">
        <v>43944.0</v>
      </c>
      <c r="C15" s="268">
        <v>616.503723</v>
      </c>
      <c r="D15" s="269">
        <f t="shared" si="1"/>
        <v>-0.05059425796</v>
      </c>
      <c r="E15" s="270">
        <v>0.05834665767706337</v>
      </c>
      <c r="F15" s="270"/>
      <c r="G15" s="271">
        <v>12.0</v>
      </c>
      <c r="H15" s="270">
        <f t="shared" si="2"/>
        <v>-0.01113084122</v>
      </c>
      <c r="I15" s="69"/>
      <c r="J15" s="273">
        <v>0.05</v>
      </c>
      <c r="K15" s="71">
        <f t="shared" si="3"/>
        <v>0.95</v>
      </c>
      <c r="L15" s="71">
        <f t="shared" si="4"/>
        <v>-0.02321708671</v>
      </c>
      <c r="M15" s="274">
        <f t="shared" si="5"/>
        <v>1530.374629</v>
      </c>
      <c r="N15" s="274">
        <f t="shared" si="6"/>
        <v>-36.3753706</v>
      </c>
    </row>
    <row r="16" ht="15.0" customHeight="1">
      <c r="B16" s="108">
        <v>43951.0</v>
      </c>
      <c r="C16" s="268">
        <v>649.357483</v>
      </c>
      <c r="D16" s="269">
        <f t="shared" si="1"/>
        <v>0.2928256822</v>
      </c>
      <c r="E16" s="270">
        <v>0.057571704652523696</v>
      </c>
      <c r="F16" s="270"/>
      <c r="G16" s="271">
        <v>13.0</v>
      </c>
      <c r="H16" s="270">
        <f t="shared" si="2"/>
        <v>0.01522208779</v>
      </c>
      <c r="I16" s="69"/>
      <c r="J16" s="273">
        <v>0.01</v>
      </c>
      <c r="K16" s="71">
        <f t="shared" si="3"/>
        <v>0.99</v>
      </c>
      <c r="L16" s="71">
        <f t="shared" si="4"/>
        <v>-0.0420734121</v>
      </c>
      <c r="M16" s="274">
        <f t="shared" si="5"/>
        <v>1500.831482</v>
      </c>
      <c r="N16" s="274">
        <f t="shared" si="6"/>
        <v>-65.91851841</v>
      </c>
    </row>
    <row r="17" ht="14.25" customHeight="1">
      <c r="B17" s="108">
        <v>42478.0</v>
      </c>
      <c r="C17" s="268">
        <v>502.277679</v>
      </c>
      <c r="D17" s="269">
        <f t="shared" si="1"/>
        <v>-0.679987019</v>
      </c>
      <c r="E17" s="270">
        <v>0.05628068368350247</v>
      </c>
      <c r="F17" s="270"/>
      <c r="G17" s="271">
        <v>14.0</v>
      </c>
      <c r="H17" s="270">
        <f t="shared" si="2"/>
        <v>0.02798409881</v>
      </c>
      <c r="J17" s="273">
        <v>0.005</v>
      </c>
      <c r="K17" s="71">
        <f t="shared" si="3"/>
        <v>0.995</v>
      </c>
      <c r="L17" s="71">
        <f t="shared" si="4"/>
        <v>-0.05758959901</v>
      </c>
      <c r="M17" s="274">
        <f t="shared" si="5"/>
        <v>1476.521496</v>
      </c>
      <c r="N17" s="274">
        <f t="shared" si="6"/>
        <v>-90.22850426</v>
      </c>
    </row>
    <row r="18" ht="14.25" customHeight="1">
      <c r="B18" s="108">
        <v>45275.0</v>
      </c>
      <c r="C18" s="268">
        <v>1569.554077</v>
      </c>
      <c r="D18" s="269">
        <f t="shared" si="1"/>
        <v>2.823289038</v>
      </c>
      <c r="E18" s="270">
        <v>0.05125049630608925</v>
      </c>
      <c r="F18" s="270"/>
      <c r="G18" s="271">
        <v>15.0</v>
      </c>
      <c r="H18" s="270">
        <f t="shared" si="2"/>
        <v>0.02109635372</v>
      </c>
      <c r="J18" s="69"/>
      <c r="K18" s="69"/>
      <c r="L18" s="69"/>
      <c r="M18" s="69"/>
      <c r="N18" s="69"/>
    </row>
    <row r="19" ht="14.25" customHeight="1">
      <c r="B19" s="108">
        <v>42013.0</v>
      </c>
      <c r="C19" s="268">
        <v>410.524567</v>
      </c>
      <c r="D19" s="269">
        <f t="shared" si="1"/>
        <v>0.01294113892</v>
      </c>
      <c r="E19" s="270">
        <v>0.05117932445554338</v>
      </c>
      <c r="F19" s="270"/>
      <c r="G19" s="271">
        <v>16.0</v>
      </c>
      <c r="H19" s="270">
        <f t="shared" si="2"/>
        <v>-0.000619849993</v>
      </c>
    </row>
    <row r="20" ht="15.0" customHeight="1">
      <c r="B20" s="108">
        <v>42699.0</v>
      </c>
      <c r="C20" s="268">
        <v>405.279785</v>
      </c>
      <c r="D20" s="269">
        <f t="shared" si="1"/>
        <v>-0.6832717743</v>
      </c>
      <c r="E20" s="270">
        <v>0.050736318747606306</v>
      </c>
      <c r="F20" s="270"/>
      <c r="G20" s="271">
        <v>17.0</v>
      </c>
      <c r="H20" s="270">
        <f t="shared" si="2"/>
        <v>0.007184142049</v>
      </c>
      <c r="J20" s="190" t="s">
        <v>356</v>
      </c>
      <c r="K20" s="2"/>
      <c r="L20" s="2"/>
      <c r="M20" s="2"/>
      <c r="N20" s="3"/>
    </row>
    <row r="21" ht="15.0" customHeight="1">
      <c r="B21" s="108">
        <v>44207.0</v>
      </c>
      <c r="C21" s="268">
        <v>1279.582153</v>
      </c>
      <c r="D21" s="269">
        <f t="shared" si="1"/>
        <v>0.8226599481</v>
      </c>
      <c r="E21" s="270">
        <v>0.04885315218104775</v>
      </c>
      <c r="F21" s="270"/>
      <c r="G21" s="271">
        <v>18.0</v>
      </c>
      <c r="H21" s="270">
        <f t="shared" si="2"/>
        <v>0.006221001277</v>
      </c>
    </row>
    <row r="22" ht="15.0" customHeight="1">
      <c r="B22" s="108">
        <v>43843.0</v>
      </c>
      <c r="C22" s="268">
        <v>702.041077</v>
      </c>
      <c r="D22" s="269">
        <f t="shared" si="1"/>
        <v>0.6336390519</v>
      </c>
      <c r="E22" s="270">
        <v>0.047957587846379594</v>
      </c>
      <c r="F22" s="270"/>
      <c r="G22" s="271">
        <v>19.0</v>
      </c>
      <c r="H22" s="270">
        <f t="shared" si="2"/>
        <v>-0.01065510119</v>
      </c>
      <c r="J22" s="275" t="s">
        <v>357</v>
      </c>
      <c r="K22" s="276"/>
      <c r="L22" s="276"/>
      <c r="M22" s="276"/>
      <c r="N22" s="276"/>
    </row>
    <row r="23" ht="15.0" customHeight="1">
      <c r="B23" s="277">
        <v>42964.0</v>
      </c>
      <c r="C23" s="278">
        <v>429.740631</v>
      </c>
      <c r="D23" s="279">
        <f t="shared" si="1"/>
        <v>-0.06459700253</v>
      </c>
      <c r="E23" s="264">
        <v>0.04681097266264252</v>
      </c>
      <c r="F23" s="264"/>
      <c r="G23" s="271">
        <v>20.0</v>
      </c>
      <c r="H23" s="270">
        <f t="shared" si="2"/>
        <v>0.004928617352</v>
      </c>
      <c r="J23" s="68" t="s">
        <v>127</v>
      </c>
      <c r="K23" s="68"/>
      <c r="L23" s="68"/>
      <c r="M23" s="68"/>
      <c r="N23" s="71">
        <f>AVERAGE(H4:H5003)</f>
        <v>0.0007741094498</v>
      </c>
    </row>
    <row r="24" ht="15.0" customHeight="1">
      <c r="B24" s="277">
        <v>42383.0</v>
      </c>
      <c r="C24" s="278">
        <v>459.417633</v>
      </c>
      <c r="D24" s="279">
        <f t="shared" si="1"/>
        <v>-0.6979319223</v>
      </c>
      <c r="E24" s="264">
        <v>0.045781919602174585</v>
      </c>
      <c r="F24" s="264"/>
      <c r="G24" s="271">
        <v>21.0</v>
      </c>
      <c r="H24" s="270">
        <f t="shared" si="2"/>
        <v>-0.008866414256</v>
      </c>
      <c r="J24" s="68" t="s">
        <v>347</v>
      </c>
      <c r="K24" s="68"/>
      <c r="L24" s="68"/>
      <c r="M24" s="68"/>
      <c r="N24" s="71">
        <f>_xlfn.STDEV.S(H4:H5003)</f>
        <v>0.01641879372</v>
      </c>
    </row>
    <row r="25" ht="15.0" customHeight="1">
      <c r="B25" s="277">
        <v>44876.0</v>
      </c>
      <c r="C25" s="278">
        <v>1520.907593</v>
      </c>
      <c r="D25" s="279">
        <f t="shared" si="1"/>
        <v>0.05060819553</v>
      </c>
      <c r="E25" s="264">
        <v>0.045374318988838806</v>
      </c>
      <c r="F25" s="264"/>
      <c r="G25" s="271">
        <v>22.0</v>
      </c>
      <c r="H25" s="270">
        <f t="shared" si="2"/>
        <v>-0.009704897294</v>
      </c>
      <c r="J25" s="68" t="s">
        <v>348</v>
      </c>
      <c r="K25" s="68"/>
      <c r="L25" s="68"/>
      <c r="M25" s="68"/>
      <c r="N25" s="71">
        <f>MIN(H4:H5003)</f>
        <v>-0.05934895284</v>
      </c>
    </row>
    <row r="26" ht="15.0" customHeight="1">
      <c r="B26" s="277">
        <v>44711.0</v>
      </c>
      <c r="C26" s="278">
        <v>1447.644897</v>
      </c>
      <c r="D26" s="279">
        <f t="shared" si="1"/>
        <v>0.03415064352</v>
      </c>
      <c r="E26" s="264">
        <v>0.044787399586142244</v>
      </c>
      <c r="F26" s="264"/>
      <c r="G26" s="271">
        <v>23.0</v>
      </c>
      <c r="H26" s="270">
        <f t="shared" si="2"/>
        <v>-0.001575358569</v>
      </c>
      <c r="J26" s="68" t="s">
        <v>349</v>
      </c>
      <c r="K26" s="68"/>
      <c r="L26" s="68"/>
      <c r="M26" s="68"/>
      <c r="N26" s="71">
        <f>MAX(H4:H5003)</f>
        <v>0.05764684628</v>
      </c>
    </row>
    <row r="27" ht="15.0" customHeight="1">
      <c r="B27" s="277">
        <v>45121.0</v>
      </c>
      <c r="C27" s="278">
        <v>1399.839478</v>
      </c>
      <c r="D27" s="279">
        <f t="shared" si="1"/>
        <v>-0.1688949078</v>
      </c>
      <c r="E27" s="264">
        <v>0.04457544242693576</v>
      </c>
      <c r="F27" s="264"/>
      <c r="G27" s="271">
        <v>24.0</v>
      </c>
      <c r="H27" s="270">
        <f t="shared" si="2"/>
        <v>0.01908979594</v>
      </c>
      <c r="J27" s="68" t="s">
        <v>350</v>
      </c>
      <c r="K27" s="68"/>
      <c r="L27" s="68"/>
      <c r="M27" s="68"/>
      <c r="N27" s="176">
        <f>N11</f>
        <v>1566.75</v>
      </c>
    </row>
    <row r="28" ht="15.0" customHeight="1">
      <c r="B28" s="277">
        <v>44487.0</v>
      </c>
      <c r="C28" s="278">
        <v>1684.311035</v>
      </c>
      <c r="D28" s="279">
        <f t="shared" si="1"/>
        <v>1.905808564</v>
      </c>
      <c r="E28" s="264">
        <v>0.044528598057741016</v>
      </c>
      <c r="F28" s="264"/>
      <c r="G28" s="271">
        <v>25.0</v>
      </c>
      <c r="H28" s="270">
        <f t="shared" si="2"/>
        <v>0.008752334365</v>
      </c>
      <c r="J28" s="179"/>
      <c r="K28" s="179"/>
      <c r="L28" s="179"/>
      <c r="M28" s="179"/>
      <c r="N28" s="179"/>
    </row>
    <row r="29" ht="15.0" customHeight="1">
      <c r="B29" s="277">
        <v>43432.0</v>
      </c>
      <c r="C29" s="278">
        <v>579.635925</v>
      </c>
      <c r="D29" s="279">
        <f t="shared" si="1"/>
        <v>-0.6220422965</v>
      </c>
      <c r="E29" s="264">
        <v>0.04304273959034185</v>
      </c>
      <c r="F29" s="264"/>
      <c r="G29" s="271">
        <v>26.0</v>
      </c>
      <c r="H29" s="270">
        <f t="shared" si="2"/>
        <v>-0.02224076579</v>
      </c>
      <c r="J29" s="83" t="s">
        <v>351</v>
      </c>
      <c r="K29" s="83" t="s">
        <v>352</v>
      </c>
      <c r="L29" s="272" t="s">
        <v>353</v>
      </c>
      <c r="M29" s="272" t="s">
        <v>354</v>
      </c>
      <c r="N29" s="272" t="s">
        <v>355</v>
      </c>
    </row>
    <row r="30" ht="15.0" customHeight="1">
      <c r="B30" s="277">
        <v>45450.0</v>
      </c>
      <c r="C30" s="278">
        <v>1533.599976</v>
      </c>
      <c r="D30" s="279">
        <f t="shared" si="1"/>
        <v>0.07423653012</v>
      </c>
      <c r="E30" s="264">
        <v>0.04167089556800813</v>
      </c>
      <c r="F30" s="264"/>
      <c r="G30" s="271">
        <v>27.0</v>
      </c>
      <c r="H30" s="270">
        <f t="shared" si="2"/>
        <v>-0.008936515568</v>
      </c>
      <c r="J30" s="273">
        <v>0.1</v>
      </c>
      <c r="K30" s="71">
        <f t="shared" ref="K30:K33" si="7">100%-J30</f>
        <v>0.9</v>
      </c>
      <c r="L30" s="71">
        <f t="shared" ref="L30:L33" si="8">_xlfn.PERCENTILE.INC($H$4:$H$5003,J30)</f>
        <v>-0.0201048793</v>
      </c>
      <c r="M30" s="274">
        <f t="shared" ref="M30:M33" si="9">$N$27*(1+L30)</f>
        <v>1535.25068</v>
      </c>
      <c r="N30" s="274">
        <f t="shared" ref="N30:N33" si="10">M30-$N$11</f>
        <v>-31.49931965</v>
      </c>
    </row>
    <row r="31" ht="15.0" customHeight="1">
      <c r="B31" s="277">
        <v>44760.0</v>
      </c>
      <c r="C31" s="278">
        <v>1427.61853</v>
      </c>
      <c r="D31" s="279">
        <f t="shared" si="1"/>
        <v>1.391192966</v>
      </c>
      <c r="E31" s="264">
        <v>0.04163326314266274</v>
      </c>
      <c r="F31" s="264"/>
      <c r="G31" s="271">
        <v>28.0</v>
      </c>
      <c r="H31" s="270">
        <f t="shared" si="2"/>
        <v>0.01387002785</v>
      </c>
      <c r="J31" s="273">
        <v>0.05</v>
      </c>
      <c r="K31" s="71">
        <f t="shared" si="7"/>
        <v>0.95</v>
      </c>
      <c r="L31" s="71">
        <f t="shared" si="8"/>
        <v>-0.02577906403</v>
      </c>
      <c r="M31" s="274">
        <f t="shared" si="9"/>
        <v>1526.360651</v>
      </c>
      <c r="N31" s="274">
        <f t="shared" si="10"/>
        <v>-40.38934857</v>
      </c>
    </row>
    <row r="32" ht="15.0" customHeight="1">
      <c r="B32" s="277">
        <v>43404.0</v>
      </c>
      <c r="C32" s="278">
        <v>597.031921</v>
      </c>
      <c r="D32" s="279">
        <f t="shared" si="1"/>
        <v>-0.1738604238</v>
      </c>
      <c r="E32" s="264">
        <v>0.04063076345388127</v>
      </c>
      <c r="F32" s="264"/>
      <c r="G32" s="271">
        <v>29.0</v>
      </c>
      <c r="H32" s="270">
        <f t="shared" si="2"/>
        <v>-0.02948150505</v>
      </c>
      <c r="J32" s="273">
        <v>0.01</v>
      </c>
      <c r="K32" s="71">
        <f t="shared" si="7"/>
        <v>0.99</v>
      </c>
      <c r="L32" s="71">
        <f t="shared" si="8"/>
        <v>-0.03832142403</v>
      </c>
      <c r="M32" s="274">
        <f t="shared" si="9"/>
        <v>1506.709909</v>
      </c>
      <c r="N32" s="274">
        <f t="shared" si="10"/>
        <v>-60.04009109</v>
      </c>
    </row>
    <row r="33" ht="15.0" customHeight="1">
      <c r="B33" s="277">
        <v>43749.0</v>
      </c>
      <c r="C33" s="278">
        <v>722.676819</v>
      </c>
      <c r="D33" s="279">
        <f t="shared" si="1"/>
        <v>0.4367021195</v>
      </c>
      <c r="E33" s="264">
        <v>0.0405466837022308</v>
      </c>
      <c r="F33" s="264"/>
      <c r="G33" s="271">
        <v>30.0</v>
      </c>
      <c r="H33" s="270">
        <f t="shared" si="2"/>
        <v>0.01537130286</v>
      </c>
      <c r="J33" s="273">
        <v>0.005</v>
      </c>
      <c r="K33" s="71">
        <f t="shared" si="7"/>
        <v>0.995</v>
      </c>
      <c r="L33" s="71">
        <f t="shared" si="8"/>
        <v>-0.04306352588</v>
      </c>
      <c r="M33" s="274">
        <f t="shared" si="9"/>
        <v>1499.280221</v>
      </c>
      <c r="N33" s="274">
        <f t="shared" si="10"/>
        <v>-67.46977917</v>
      </c>
    </row>
    <row r="34" ht="14.25" customHeight="1">
      <c r="B34" s="277">
        <v>43210.0</v>
      </c>
      <c r="C34" s="278">
        <v>503.010895</v>
      </c>
      <c r="D34" s="279">
        <f t="shared" si="1"/>
        <v>-0.5876899646</v>
      </c>
      <c r="E34" s="264">
        <v>0.04025266888103189</v>
      </c>
      <c r="F34" s="264"/>
      <c r="G34" s="271">
        <v>31.0</v>
      </c>
      <c r="H34" s="270">
        <f t="shared" si="2"/>
        <v>0.01729139911</v>
      </c>
    </row>
    <row r="35" ht="14.25" customHeight="1">
      <c r="B35" s="277">
        <v>44204.0</v>
      </c>
      <c r="C35" s="278">
        <v>1219.982178</v>
      </c>
      <c r="D35" s="279">
        <f t="shared" si="1"/>
        <v>0.669955612</v>
      </c>
      <c r="E35" s="264">
        <v>0.03957526124547934</v>
      </c>
      <c r="F35" s="264"/>
      <c r="G35" s="271">
        <v>32.0</v>
      </c>
      <c r="H35" s="270">
        <f t="shared" si="2"/>
        <v>0.01018557117</v>
      </c>
    </row>
    <row r="36" ht="14.25" customHeight="1">
      <c r="B36" s="277">
        <v>44019.0</v>
      </c>
      <c r="C36" s="278">
        <v>730.547668</v>
      </c>
      <c r="D36" s="279">
        <f t="shared" si="1"/>
        <v>0.2321447343</v>
      </c>
      <c r="E36" s="264">
        <v>0.03946329186592681</v>
      </c>
      <c r="F36" s="264"/>
      <c r="G36" s="271">
        <v>33.0</v>
      </c>
      <c r="H36" s="270">
        <f t="shared" si="2"/>
        <v>-0.01967865827</v>
      </c>
    </row>
    <row r="37" ht="14.25" customHeight="1">
      <c r="B37" s="277">
        <v>43941.0</v>
      </c>
      <c r="C37" s="278">
        <v>592.907349</v>
      </c>
      <c r="D37" s="279">
        <f t="shared" si="1"/>
        <v>-0.1581283916</v>
      </c>
      <c r="E37" s="264">
        <v>0.039046022610566736</v>
      </c>
      <c r="F37" s="264"/>
      <c r="G37" s="271">
        <v>34.0</v>
      </c>
      <c r="H37" s="270">
        <f t="shared" si="2"/>
        <v>-0.01539233253</v>
      </c>
    </row>
    <row r="38" ht="14.25" customHeight="1">
      <c r="B38" s="277">
        <v>43732.0</v>
      </c>
      <c r="C38" s="278">
        <v>704.272888</v>
      </c>
      <c r="D38" s="279">
        <f t="shared" si="1"/>
        <v>0.4694439321</v>
      </c>
      <c r="E38" s="264">
        <v>0.03885662451682782</v>
      </c>
      <c r="F38" s="264"/>
      <c r="G38" s="271">
        <v>35.0</v>
      </c>
      <c r="H38" s="270">
        <f t="shared" si="2"/>
        <v>0.007233052013</v>
      </c>
    </row>
    <row r="39" ht="14.25" customHeight="1">
      <c r="B39" s="277">
        <v>43116.0</v>
      </c>
      <c r="C39" s="278">
        <v>479.278503</v>
      </c>
      <c r="D39" s="279">
        <f t="shared" si="1"/>
        <v>0.1360279542</v>
      </c>
      <c r="E39" s="264">
        <v>0.03857000087683253</v>
      </c>
      <c r="F39" s="264"/>
      <c r="G39" s="271">
        <v>36.0</v>
      </c>
      <c r="H39" s="270">
        <f t="shared" si="2"/>
        <v>0.01828185806</v>
      </c>
    </row>
    <row r="40" ht="14.25" customHeight="1">
      <c r="B40" s="277">
        <v>43055.0</v>
      </c>
      <c r="C40" s="278">
        <v>421.889709</v>
      </c>
      <c r="D40" s="279">
        <f t="shared" si="1"/>
        <v>-0.7013429597</v>
      </c>
      <c r="E40" s="264">
        <v>0.03845351541864041</v>
      </c>
      <c r="F40" s="264"/>
      <c r="G40" s="271">
        <v>37.0</v>
      </c>
      <c r="H40" s="270">
        <f t="shared" si="2"/>
        <v>-0.007248835074</v>
      </c>
    </row>
    <row r="41" ht="14.25" customHeight="1">
      <c r="B41" s="277">
        <v>44848.0</v>
      </c>
      <c r="C41" s="278">
        <v>1412.622681</v>
      </c>
      <c r="D41" s="279">
        <f t="shared" si="1"/>
        <v>2.095439809</v>
      </c>
      <c r="E41" s="264">
        <v>0.03827731925463464</v>
      </c>
      <c r="F41" s="264"/>
      <c r="G41" s="271">
        <v>38.0</v>
      </c>
      <c r="H41" s="270">
        <f t="shared" si="2"/>
        <v>0.02009591898</v>
      </c>
    </row>
    <row r="42" ht="14.25" customHeight="1">
      <c r="B42" s="277">
        <v>42430.0</v>
      </c>
      <c r="C42" s="278">
        <v>456.356049</v>
      </c>
      <c r="D42" s="279">
        <f t="shared" si="1"/>
        <v>-0.2665696369</v>
      </c>
      <c r="E42" s="264">
        <v>0.038190007655887155</v>
      </c>
      <c r="F42" s="264"/>
      <c r="G42" s="271">
        <v>39.0</v>
      </c>
      <c r="H42" s="270">
        <f t="shared" si="2"/>
        <v>-0.03756493725</v>
      </c>
    </row>
    <row r="43" ht="14.25" customHeight="1">
      <c r="B43" s="277">
        <v>43769.0</v>
      </c>
      <c r="C43" s="278">
        <v>622.221375</v>
      </c>
      <c r="D43" s="279">
        <f t="shared" si="1"/>
        <v>-0.6529097565</v>
      </c>
      <c r="E43" s="264">
        <v>0.037844328868719405</v>
      </c>
      <c r="F43" s="264"/>
      <c r="G43" s="271">
        <v>40.0</v>
      </c>
      <c r="H43" s="270">
        <f t="shared" si="2"/>
        <v>0.04799492046</v>
      </c>
    </row>
    <row r="44" ht="14.25" customHeight="1">
      <c r="B44" s="277">
        <v>44634.0</v>
      </c>
      <c r="C44" s="278">
        <v>1792.678955</v>
      </c>
      <c r="D44" s="279">
        <f t="shared" si="1"/>
        <v>0.2233557436</v>
      </c>
      <c r="E44" s="264">
        <v>0.0377058021978851</v>
      </c>
      <c r="F44" s="264"/>
      <c r="G44" s="271">
        <v>41.0</v>
      </c>
      <c r="H44" s="270">
        <f t="shared" si="2"/>
        <v>-0.0008900391862</v>
      </c>
    </row>
    <row r="45" ht="14.25" customHeight="1">
      <c r="B45" s="277">
        <v>44371.0</v>
      </c>
      <c r="C45" s="278">
        <v>1465.378296</v>
      </c>
      <c r="D45" s="279">
        <f t="shared" si="1"/>
        <v>3.306351115</v>
      </c>
      <c r="E45" s="264">
        <v>0.03728831800613456</v>
      </c>
      <c r="F45" s="264"/>
      <c r="G45" s="271">
        <v>42.0</v>
      </c>
      <c r="H45" s="270">
        <f t="shared" si="2"/>
        <v>-0.03401180529</v>
      </c>
    </row>
    <row r="46" ht="14.25" customHeight="1">
      <c r="B46" s="277">
        <v>41855.0</v>
      </c>
      <c r="C46" s="278">
        <v>340.283051</v>
      </c>
      <c r="D46" s="279">
        <f t="shared" si="1"/>
        <v>-0.6342790046</v>
      </c>
      <c r="E46" s="264">
        <v>0.03718574746921239</v>
      </c>
      <c r="F46" s="264"/>
      <c r="G46" s="271">
        <v>43.0</v>
      </c>
      <c r="H46" s="270">
        <f t="shared" si="2"/>
        <v>-0.009818044685</v>
      </c>
    </row>
    <row r="47" ht="14.25" customHeight="1">
      <c r="B47" s="277">
        <v>44099.0</v>
      </c>
      <c r="C47" s="278">
        <v>930.444397</v>
      </c>
      <c r="D47" s="279">
        <f t="shared" si="1"/>
        <v>-0.2776294493</v>
      </c>
      <c r="E47" s="264">
        <v>0.036959166897720094</v>
      </c>
      <c r="F47" s="264"/>
      <c r="G47" s="271">
        <v>44.0</v>
      </c>
      <c r="H47" s="270">
        <f t="shared" si="2"/>
        <v>0.02816878443</v>
      </c>
    </row>
    <row r="48" ht="14.25" customHeight="1">
      <c r="B48" s="277">
        <v>44285.0</v>
      </c>
      <c r="C48" s="278">
        <v>1288.043091</v>
      </c>
      <c r="D48" s="279">
        <f t="shared" si="1"/>
        <v>-0.1105827232</v>
      </c>
      <c r="E48" s="264">
        <v>0.03674606924217711</v>
      </c>
      <c r="F48" s="264"/>
      <c r="G48" s="271">
        <v>45.0</v>
      </c>
      <c r="H48" s="270">
        <f t="shared" si="2"/>
        <v>0.002339267811</v>
      </c>
    </row>
    <row r="49" ht="14.25" customHeight="1">
      <c r="B49" s="277">
        <v>45125.0</v>
      </c>
      <c r="C49" s="278">
        <v>1448.187622</v>
      </c>
      <c r="D49" s="279">
        <f t="shared" si="1"/>
        <v>0.2761462249</v>
      </c>
      <c r="E49" s="264">
        <v>0.03671946331055859</v>
      </c>
      <c r="F49" s="264"/>
      <c r="G49" s="271">
        <v>46.0</v>
      </c>
      <c r="H49" s="270">
        <f t="shared" si="2"/>
        <v>-0.01548374102</v>
      </c>
    </row>
    <row r="50" ht="14.25" customHeight="1">
      <c r="B50" s="277">
        <v>44187.0</v>
      </c>
      <c r="C50" s="278">
        <v>1134.813232</v>
      </c>
      <c r="D50" s="279">
        <f t="shared" si="1"/>
        <v>0.772490485</v>
      </c>
      <c r="E50" s="264">
        <v>0.0366941547039772</v>
      </c>
      <c r="F50" s="264"/>
      <c r="G50" s="271">
        <v>47.0</v>
      </c>
      <c r="H50" s="270">
        <f t="shared" si="2"/>
        <v>0.002708841991</v>
      </c>
    </row>
    <row r="51" ht="14.25" customHeight="1">
      <c r="B51" s="277">
        <v>43978.0</v>
      </c>
      <c r="C51" s="278">
        <v>640.236572</v>
      </c>
      <c r="D51" s="279">
        <f t="shared" si="1"/>
        <v>-0.5711845651</v>
      </c>
      <c r="E51" s="264">
        <v>0.03658828963870273</v>
      </c>
      <c r="F51" s="264"/>
      <c r="G51" s="271">
        <v>48.0</v>
      </c>
      <c r="H51" s="270">
        <f t="shared" si="2"/>
        <v>0.02016009213</v>
      </c>
    </row>
    <row r="52" ht="14.25" customHeight="1">
      <c r="B52" s="277">
        <v>45274.0</v>
      </c>
      <c r="C52" s="278">
        <v>1493.035278</v>
      </c>
      <c r="D52" s="279">
        <f t="shared" si="1"/>
        <v>2.198016023</v>
      </c>
      <c r="E52" s="264">
        <v>0.03619734631035775</v>
      </c>
      <c r="F52" s="264"/>
      <c r="G52" s="271">
        <v>49.0</v>
      </c>
      <c r="H52" s="270">
        <f t="shared" si="2"/>
        <v>-0.0261882705</v>
      </c>
    </row>
    <row r="53" ht="14.25" customHeight="1">
      <c r="B53" s="277">
        <v>42277.0</v>
      </c>
      <c r="C53" s="278">
        <v>466.862976</v>
      </c>
      <c r="D53" s="279">
        <f t="shared" si="1"/>
        <v>-0.2612901915</v>
      </c>
      <c r="E53" s="264">
        <v>0.035744861198804906</v>
      </c>
      <c r="F53" s="264"/>
      <c r="G53" s="271">
        <v>50.0</v>
      </c>
      <c r="H53" s="270">
        <f t="shared" si="2"/>
        <v>-0.01256178781</v>
      </c>
    </row>
    <row r="54" ht="14.25" customHeight="1">
      <c r="B54" s="277">
        <v>43480.0</v>
      </c>
      <c r="C54" s="278">
        <v>631.997803</v>
      </c>
      <c r="D54" s="279">
        <f t="shared" si="1"/>
        <v>-0.2978125055</v>
      </c>
      <c r="E54" s="264">
        <v>0.035189943396124794</v>
      </c>
      <c r="F54" s="264"/>
      <c r="G54" s="271">
        <v>51.0</v>
      </c>
      <c r="H54" s="270">
        <f t="shared" si="2"/>
        <v>0.00594078872</v>
      </c>
    </row>
    <row r="55" ht="14.25" customHeight="1">
      <c r="B55" s="277">
        <v>44088.0</v>
      </c>
      <c r="C55" s="278">
        <v>900.041382</v>
      </c>
      <c r="D55" s="279">
        <f t="shared" si="1"/>
        <v>0.04720113651</v>
      </c>
      <c r="E55" s="264">
        <v>0.03457757460384973</v>
      </c>
      <c r="F55" s="264"/>
      <c r="G55" s="271">
        <v>52.0</v>
      </c>
      <c r="H55" s="270">
        <f t="shared" si="2"/>
        <v>-0.01643819823</v>
      </c>
    </row>
    <row r="56" ht="14.25" customHeight="1">
      <c r="B56" s="277">
        <v>44032.0</v>
      </c>
      <c r="C56" s="278">
        <v>859.473267</v>
      </c>
      <c r="D56" s="279">
        <f t="shared" si="1"/>
        <v>-0.1876170762</v>
      </c>
      <c r="E56" s="264">
        <v>0.0344904350187803</v>
      </c>
      <c r="F56" s="264"/>
      <c r="G56" s="271">
        <v>53.0</v>
      </c>
      <c r="H56" s="270">
        <f t="shared" si="2"/>
        <v>0.01214190502</v>
      </c>
    </row>
    <row r="57" ht="14.25" customHeight="1">
      <c r="B57" s="277">
        <v>44166.0</v>
      </c>
      <c r="C57" s="278">
        <v>1057.965698</v>
      </c>
      <c r="D57" s="279">
        <f t="shared" si="1"/>
        <v>1.131940598</v>
      </c>
      <c r="E57" s="264">
        <v>0.03440908946160006</v>
      </c>
      <c r="F57" s="264"/>
      <c r="G57" s="271">
        <v>54.0</v>
      </c>
      <c r="H57" s="270">
        <f t="shared" si="2"/>
        <v>0.02267310531</v>
      </c>
    </row>
    <row r="58" ht="14.25" customHeight="1">
      <c r="B58" s="277">
        <v>43202.0</v>
      </c>
      <c r="C58" s="278">
        <v>496.245392</v>
      </c>
      <c r="D58" s="279">
        <f t="shared" si="1"/>
        <v>-0.2870088743</v>
      </c>
      <c r="E58" s="264">
        <v>0.03411143420305449</v>
      </c>
      <c r="F58" s="264"/>
      <c r="G58" s="271">
        <v>55.0</v>
      </c>
      <c r="H58" s="270">
        <f t="shared" si="2"/>
        <v>-0.02186763311</v>
      </c>
    </row>
    <row r="59" ht="14.25" customHeight="1">
      <c r="B59" s="277">
        <v>44014.0</v>
      </c>
      <c r="C59" s="278">
        <v>696.005005</v>
      </c>
      <c r="D59" s="279">
        <f t="shared" si="1"/>
        <v>0.2626763196</v>
      </c>
      <c r="E59" s="264">
        <v>0.0337477630494222</v>
      </c>
      <c r="F59" s="264"/>
      <c r="G59" s="271">
        <v>56.0</v>
      </c>
      <c r="H59" s="270">
        <f t="shared" si="2"/>
        <v>-0.01918517124</v>
      </c>
    </row>
    <row r="60" ht="14.25" customHeight="1">
      <c r="B60" s="277">
        <v>43266.0</v>
      </c>
      <c r="C60" s="278">
        <v>551.214111</v>
      </c>
      <c r="D60" s="279">
        <f t="shared" si="1"/>
        <v>0.5033105012</v>
      </c>
      <c r="E60" s="264">
        <v>0.033516325789321</v>
      </c>
      <c r="F60" s="264"/>
      <c r="G60" s="271">
        <v>57.0</v>
      </c>
      <c r="H60" s="270">
        <f t="shared" si="2"/>
        <v>0.01963220042</v>
      </c>
    </row>
    <row r="61" ht="14.25" customHeight="1">
      <c r="B61" s="277">
        <v>41885.0</v>
      </c>
      <c r="C61" s="278">
        <v>366.66684</v>
      </c>
      <c r="D61" s="279">
        <f t="shared" si="1"/>
        <v>-0.7775258652</v>
      </c>
      <c r="E61" s="264">
        <v>0.03334491618496369</v>
      </c>
      <c r="F61" s="264"/>
      <c r="G61" s="271">
        <v>58.0</v>
      </c>
      <c r="H61" s="270">
        <f t="shared" si="2"/>
        <v>-0.01224128826</v>
      </c>
    </row>
    <row r="62" ht="14.25" customHeight="1">
      <c r="B62" s="277">
        <v>44607.0</v>
      </c>
      <c r="C62" s="278">
        <v>1648.132446</v>
      </c>
      <c r="D62" s="279">
        <f t="shared" si="1"/>
        <v>0.555098382</v>
      </c>
      <c r="E62" s="264">
        <v>0.033319549552844094</v>
      </c>
      <c r="F62" s="264"/>
      <c r="G62" s="271">
        <v>59.0</v>
      </c>
      <c r="H62" s="270">
        <f t="shared" si="2"/>
        <v>0.0005807931532</v>
      </c>
    </row>
    <row r="63" ht="14.25" customHeight="1">
      <c r="B63" s="277">
        <v>44158.0</v>
      </c>
      <c r="C63" s="278">
        <v>1059.825195</v>
      </c>
      <c r="D63" s="279">
        <f t="shared" si="1"/>
        <v>-0.1916184664</v>
      </c>
      <c r="E63" s="264">
        <v>0.033081106407071195</v>
      </c>
      <c r="F63" s="264"/>
      <c r="G63" s="271">
        <v>60.0</v>
      </c>
      <c r="H63" s="270">
        <f t="shared" si="2"/>
        <v>-0.041756013</v>
      </c>
    </row>
    <row r="64" ht="14.25" customHeight="1">
      <c r="B64" s="277">
        <v>45107.0</v>
      </c>
      <c r="C64" s="278">
        <v>1311.045776</v>
      </c>
      <c r="D64" s="279">
        <f t="shared" si="1"/>
        <v>0.9999363155</v>
      </c>
      <c r="E64" s="264">
        <v>0.03258976830016811</v>
      </c>
      <c r="F64" s="264"/>
      <c r="G64" s="271">
        <v>61.0</v>
      </c>
      <c r="H64" s="270">
        <f t="shared" si="2"/>
        <v>-0.0008078263415</v>
      </c>
    </row>
    <row r="65" ht="14.25" customHeight="1">
      <c r="B65" s="277">
        <v>43496.0</v>
      </c>
      <c r="C65" s="278">
        <v>655.543762</v>
      </c>
      <c r="D65" s="279">
        <f t="shared" si="1"/>
        <v>-0.5638343539</v>
      </c>
      <c r="E65" s="264">
        <v>0.032580160155140044</v>
      </c>
      <c r="F65" s="264"/>
      <c r="G65" s="271">
        <v>62.0</v>
      </c>
      <c r="H65" s="270">
        <f t="shared" si="2"/>
        <v>-0.007175164319</v>
      </c>
    </row>
    <row r="66" ht="14.25" customHeight="1">
      <c r="B66" s="277">
        <v>44686.0</v>
      </c>
      <c r="C66" s="278">
        <v>1502.969727</v>
      </c>
      <c r="D66" s="279">
        <f t="shared" si="1"/>
        <v>0.08657999154</v>
      </c>
      <c r="E66" s="264">
        <v>0.03230114391119869</v>
      </c>
      <c r="F66" s="264"/>
      <c r="G66" s="271">
        <v>63.0</v>
      </c>
      <c r="H66" s="270">
        <f t="shared" si="2"/>
        <v>0.005566913323</v>
      </c>
    </row>
    <row r="67" ht="14.25" customHeight="1">
      <c r="B67" s="277">
        <v>45016.0</v>
      </c>
      <c r="C67" s="278">
        <v>1383.211304</v>
      </c>
      <c r="D67" s="279">
        <f t="shared" si="1"/>
        <v>2.336020153</v>
      </c>
      <c r="E67" s="264">
        <v>0.03209135517488954</v>
      </c>
      <c r="F67" s="264"/>
      <c r="G67" s="271">
        <v>64.0</v>
      </c>
      <c r="H67" s="270">
        <f t="shared" si="2"/>
        <v>0.01390372114</v>
      </c>
    </row>
    <row r="68" ht="14.25" customHeight="1">
      <c r="B68" s="277">
        <v>42747.0</v>
      </c>
      <c r="C68" s="278">
        <v>414.629181</v>
      </c>
      <c r="D68" s="279">
        <f t="shared" si="1"/>
        <v>-0.05617096584</v>
      </c>
      <c r="E68" s="264">
        <v>0.03193667000882604</v>
      </c>
      <c r="F68" s="264"/>
      <c r="G68" s="271">
        <v>65.0</v>
      </c>
      <c r="H68" s="270">
        <f t="shared" si="2"/>
        <v>0.007416266631</v>
      </c>
    </row>
    <row r="69" ht="14.25" customHeight="1">
      <c r="B69" s="277">
        <v>42382.0</v>
      </c>
      <c r="C69" s="278">
        <v>439.305389</v>
      </c>
      <c r="D69" s="279">
        <f t="shared" si="1"/>
        <v>-0.04459676261</v>
      </c>
      <c r="E69" s="264">
        <v>0.03185866957617954</v>
      </c>
      <c r="F69" s="264"/>
      <c r="G69" s="271">
        <v>66.0</v>
      </c>
      <c r="H69" s="270">
        <f t="shared" si="2"/>
        <v>0.003768601892</v>
      </c>
    </row>
    <row r="70" ht="14.25" customHeight="1">
      <c r="B70" s="277">
        <v>42228.0</v>
      </c>
      <c r="C70" s="278">
        <v>459.811493</v>
      </c>
      <c r="D70" s="279">
        <f t="shared" si="1"/>
        <v>-0.08822747392</v>
      </c>
      <c r="E70" s="264">
        <v>0.031781206080973394</v>
      </c>
      <c r="F70" s="264"/>
      <c r="G70" s="271">
        <v>67.0</v>
      </c>
      <c r="H70" s="270">
        <f t="shared" si="2"/>
        <v>-0.003671066553</v>
      </c>
    </row>
    <row r="71" ht="14.25" customHeight="1">
      <c r="B71" s="277">
        <v>42464.0</v>
      </c>
      <c r="C71" s="278">
        <v>504.305054</v>
      </c>
      <c r="D71" s="279">
        <f t="shared" si="1"/>
        <v>0.2730903572</v>
      </c>
      <c r="E71" s="264">
        <v>0.031730725144744454</v>
      </c>
      <c r="F71" s="264"/>
      <c r="G71" s="271">
        <v>68.0</v>
      </c>
      <c r="H71" s="270">
        <f t="shared" si="2"/>
        <v>0.03001720795</v>
      </c>
    </row>
    <row r="72" ht="14.25" customHeight="1">
      <c r="B72" s="277">
        <v>42975.0</v>
      </c>
      <c r="C72" s="278">
        <v>396.126678</v>
      </c>
      <c r="D72" s="279">
        <f t="shared" si="1"/>
        <v>-0.7275549344</v>
      </c>
      <c r="E72" s="264">
        <v>0.031628425518581825</v>
      </c>
      <c r="F72" s="264"/>
      <c r="G72" s="271">
        <v>69.0</v>
      </c>
      <c r="H72" s="270">
        <f t="shared" si="2"/>
        <v>-0.01620258599</v>
      </c>
    </row>
    <row r="73" ht="14.25" customHeight="1">
      <c r="B73" s="277">
        <v>44770.0</v>
      </c>
      <c r="C73" s="278">
        <v>1453.968994</v>
      </c>
      <c r="D73" s="279">
        <f t="shared" si="1"/>
        <v>2.078143502</v>
      </c>
      <c r="E73" s="264">
        <v>0.03150811932784945</v>
      </c>
      <c r="F73" s="264"/>
      <c r="G73" s="271">
        <v>70.0</v>
      </c>
      <c r="H73" s="270">
        <f t="shared" si="2"/>
        <v>-0.01195612891</v>
      </c>
    </row>
    <row r="74" ht="14.25" customHeight="1">
      <c r="B74" s="277">
        <v>42398.0</v>
      </c>
      <c r="C74" s="278">
        <v>472.35257</v>
      </c>
      <c r="D74" s="279">
        <f t="shared" si="1"/>
        <v>0.007035302006</v>
      </c>
      <c r="E74" s="264">
        <v>0.03124987787609578</v>
      </c>
      <c r="F74" s="264"/>
      <c r="G74" s="271">
        <v>71.0</v>
      </c>
      <c r="H74" s="270">
        <f t="shared" si="2"/>
        <v>0.03497229401</v>
      </c>
    </row>
    <row r="75" ht="14.25" customHeight="1">
      <c r="B75" s="277">
        <v>42286.0</v>
      </c>
      <c r="C75" s="278">
        <v>469.052643</v>
      </c>
      <c r="D75" s="279">
        <f t="shared" si="1"/>
        <v>0.1088406167</v>
      </c>
      <c r="E75" s="264">
        <v>0.031135495595759434</v>
      </c>
      <c r="F75" s="264"/>
      <c r="G75" s="271">
        <v>72.0</v>
      </c>
      <c r="H75" s="270">
        <f t="shared" si="2"/>
        <v>0.002632311832</v>
      </c>
    </row>
    <row r="76" ht="14.25" customHeight="1">
      <c r="B76" s="277">
        <v>41967.0</v>
      </c>
      <c r="C76" s="278">
        <v>423.01178</v>
      </c>
      <c r="D76" s="279">
        <f t="shared" si="1"/>
        <v>0.008070454031</v>
      </c>
      <c r="E76" s="264">
        <v>0.031101265118463842</v>
      </c>
      <c r="F76" s="264"/>
      <c r="G76" s="271">
        <v>73.0</v>
      </c>
      <c r="H76" s="270">
        <f t="shared" si="2"/>
        <v>0.01340172908</v>
      </c>
    </row>
    <row r="77" ht="14.25" customHeight="1">
      <c r="B77" s="277">
        <v>42782.0</v>
      </c>
      <c r="C77" s="278">
        <v>419.625214</v>
      </c>
      <c r="D77" s="279">
        <f t="shared" si="1"/>
        <v>-0.3478594568</v>
      </c>
      <c r="E77" s="264">
        <v>0.030861646947897472</v>
      </c>
      <c r="F77" s="264"/>
      <c r="G77" s="271">
        <v>74.0</v>
      </c>
      <c r="H77" s="270">
        <f t="shared" si="2"/>
        <v>0.007305011318</v>
      </c>
    </row>
    <row r="78" ht="14.25" customHeight="1">
      <c r="B78" s="277">
        <v>43773.0</v>
      </c>
      <c r="C78" s="278">
        <v>643.458252</v>
      </c>
      <c r="D78" s="279">
        <f t="shared" si="1"/>
        <v>-0.3330042144</v>
      </c>
      <c r="E78" s="264">
        <v>0.030672982399778198</v>
      </c>
      <c r="F78" s="264"/>
      <c r="G78" s="271">
        <v>75.0</v>
      </c>
      <c r="H78" s="270">
        <f t="shared" si="2"/>
        <v>-0.004124659935</v>
      </c>
    </row>
    <row r="79" ht="14.25" customHeight="1">
      <c r="B79" s="277">
        <v>44109.0</v>
      </c>
      <c r="C79" s="278">
        <v>964.711121</v>
      </c>
      <c r="D79" s="279">
        <f t="shared" si="1"/>
        <v>0.8510382716</v>
      </c>
      <c r="E79" s="264">
        <v>0.03051138661416862</v>
      </c>
      <c r="F79" s="264"/>
      <c r="G79" s="271">
        <v>76.0</v>
      </c>
      <c r="H79" s="270">
        <f t="shared" si="2"/>
        <v>-0.01427888725</v>
      </c>
    </row>
    <row r="80" ht="14.25" customHeight="1">
      <c r="B80" s="277">
        <v>43244.0</v>
      </c>
      <c r="C80" s="278">
        <v>521.172974</v>
      </c>
      <c r="D80" s="279">
        <f t="shared" si="1"/>
        <v>-0.2706391547</v>
      </c>
      <c r="E80" s="264">
        <v>0.030466835549272517</v>
      </c>
      <c r="F80" s="264"/>
      <c r="G80" s="271">
        <v>77.0</v>
      </c>
      <c r="H80" s="270">
        <f t="shared" si="2"/>
        <v>-0.01506135771</v>
      </c>
    </row>
    <row r="81" ht="14.25" customHeight="1">
      <c r="B81" s="277">
        <v>43738.0</v>
      </c>
      <c r="C81" s="278">
        <v>714.561218</v>
      </c>
      <c r="D81" s="279">
        <f t="shared" si="1"/>
        <v>0.1372071166</v>
      </c>
      <c r="E81" s="264">
        <v>0.02997957606564945</v>
      </c>
      <c r="F81" s="264"/>
      <c r="G81" s="271">
        <v>78.0</v>
      </c>
      <c r="H81" s="270">
        <f t="shared" si="2"/>
        <v>0.01437141512</v>
      </c>
    </row>
    <row r="82" ht="14.25" customHeight="1">
      <c r="B82" s="277">
        <v>43973.0</v>
      </c>
      <c r="C82" s="278">
        <v>628.347473</v>
      </c>
      <c r="D82" s="279">
        <f t="shared" si="1"/>
        <v>-0.4970098631</v>
      </c>
      <c r="E82" s="264">
        <v>0.02997631282634907</v>
      </c>
      <c r="F82" s="264"/>
      <c r="G82" s="271">
        <v>79.0</v>
      </c>
      <c r="H82" s="270">
        <f t="shared" si="2"/>
        <v>-0.0005792664857</v>
      </c>
    </row>
    <row r="83" ht="14.25" customHeight="1">
      <c r="B83" s="277">
        <v>44258.0</v>
      </c>
      <c r="C83" s="278">
        <v>1249.224243</v>
      </c>
      <c r="D83" s="279">
        <f t="shared" si="1"/>
        <v>2.06419355</v>
      </c>
      <c r="E83" s="264">
        <v>0.029934762319142227</v>
      </c>
      <c r="F83" s="264"/>
      <c r="G83" s="271">
        <v>80.0</v>
      </c>
      <c r="H83" s="270">
        <f t="shared" si="2"/>
        <v>-0.0147929279</v>
      </c>
    </row>
    <row r="84" ht="14.25" customHeight="1">
      <c r="B84" s="277">
        <v>42880.0</v>
      </c>
      <c r="C84" s="278">
        <v>407.684509</v>
      </c>
      <c r="D84" s="279">
        <f t="shared" si="1"/>
        <v>-0.7523464145</v>
      </c>
      <c r="E84" s="264">
        <v>0.02984919241952483</v>
      </c>
      <c r="F84" s="264"/>
      <c r="G84" s="271">
        <v>81.0</v>
      </c>
      <c r="H84" s="270">
        <f t="shared" si="2"/>
        <v>0.004368789919</v>
      </c>
    </row>
    <row r="85" ht="14.25" customHeight="1">
      <c r="B85" s="277">
        <v>44592.0</v>
      </c>
      <c r="C85" s="278">
        <v>1646.188599</v>
      </c>
      <c r="D85" s="279">
        <f t="shared" si="1"/>
        <v>0.3572157865</v>
      </c>
      <c r="E85" s="264">
        <v>0.02965241545882785</v>
      </c>
      <c r="F85" s="264"/>
      <c r="G85" s="271">
        <v>82.0</v>
      </c>
      <c r="H85" s="270">
        <f t="shared" si="2"/>
        <v>-0.01103290441</v>
      </c>
    </row>
    <row r="86" ht="14.25" customHeight="1">
      <c r="B86" s="277">
        <v>44257.0</v>
      </c>
      <c r="C86" s="278">
        <v>1212.915894</v>
      </c>
      <c r="D86" s="279">
        <f t="shared" si="1"/>
        <v>0.1924678793</v>
      </c>
      <c r="E86" s="264">
        <v>0.02959751446040539</v>
      </c>
      <c r="F86" s="264"/>
      <c r="G86" s="271">
        <v>83.0</v>
      </c>
      <c r="H86" s="270">
        <f t="shared" si="2"/>
        <v>-0.02406425351</v>
      </c>
    </row>
    <row r="87" ht="14.25" customHeight="1">
      <c r="B87" s="277">
        <v>44139.0</v>
      </c>
      <c r="C87" s="278">
        <v>1017.147644</v>
      </c>
      <c r="D87" s="279">
        <f t="shared" si="1"/>
        <v>-0.3091202961</v>
      </c>
      <c r="E87" s="264">
        <v>0.029551336693438828</v>
      </c>
      <c r="F87" s="264"/>
      <c r="G87" s="271">
        <v>84.0</v>
      </c>
      <c r="H87" s="270">
        <f t="shared" si="2"/>
        <v>0.0001914906573</v>
      </c>
    </row>
    <row r="88" ht="14.25" customHeight="1">
      <c r="B88" s="277">
        <v>45449.0</v>
      </c>
      <c r="C88" s="278">
        <v>1472.25</v>
      </c>
      <c r="D88" s="279">
        <f t="shared" si="1"/>
        <v>-0.06745093352</v>
      </c>
      <c r="E88" s="264">
        <v>0.029473480670836702</v>
      </c>
      <c r="F88" s="264"/>
      <c r="G88" s="271">
        <v>85.0</v>
      </c>
      <c r="H88" s="270">
        <f t="shared" si="2"/>
        <v>0.01548599019</v>
      </c>
    </row>
    <row r="89" ht="14.25" customHeight="1">
      <c r="B89" s="277">
        <v>44889.0</v>
      </c>
      <c r="C89" s="278">
        <v>1578.737305</v>
      </c>
      <c r="D89" s="279">
        <f t="shared" si="1"/>
        <v>1.62567242</v>
      </c>
      <c r="E89" s="264">
        <v>0.0294666046329502</v>
      </c>
      <c r="F89" s="264"/>
      <c r="G89" s="271">
        <v>86.0</v>
      </c>
      <c r="H89" s="270">
        <f t="shared" si="2"/>
        <v>0.01161501715</v>
      </c>
    </row>
    <row r="90" ht="14.25" customHeight="1">
      <c r="B90" s="277">
        <v>43388.0</v>
      </c>
      <c r="C90" s="278">
        <v>601.269714</v>
      </c>
      <c r="D90" s="279">
        <f t="shared" si="1"/>
        <v>0.474254281</v>
      </c>
      <c r="E90" s="264">
        <v>0.02946394429017275</v>
      </c>
      <c r="F90" s="264"/>
      <c r="G90" s="271">
        <v>87.0</v>
      </c>
      <c r="H90" s="270">
        <f t="shared" si="2"/>
        <v>-0.01158718811</v>
      </c>
    </row>
    <row r="91" ht="14.25" customHeight="1">
      <c r="B91" s="277">
        <v>43046.0</v>
      </c>
      <c r="C91" s="278">
        <v>407.84668</v>
      </c>
      <c r="D91" s="279">
        <f t="shared" si="1"/>
        <v>-0.6092274838</v>
      </c>
      <c r="E91" s="264">
        <v>0.028857673272646787</v>
      </c>
      <c r="F91" s="264"/>
      <c r="G91" s="271">
        <v>88.0</v>
      </c>
      <c r="H91" s="270">
        <f t="shared" si="2"/>
        <v>-0.01774373456</v>
      </c>
    </row>
    <row r="92" ht="14.25" customHeight="1">
      <c r="B92" s="277">
        <v>44146.0</v>
      </c>
      <c r="C92" s="278">
        <v>1043.693359</v>
      </c>
      <c r="D92" s="279">
        <f t="shared" si="1"/>
        <v>1.537083346</v>
      </c>
      <c r="E92" s="264">
        <v>0.028825437371514048</v>
      </c>
      <c r="F92" s="264"/>
      <c r="G92" s="271">
        <v>89.0</v>
      </c>
      <c r="H92" s="270">
        <f t="shared" si="2"/>
        <v>-0.008345102818</v>
      </c>
    </row>
    <row r="93" ht="14.25" customHeight="1">
      <c r="B93" s="277">
        <v>42177.0</v>
      </c>
      <c r="C93" s="278">
        <v>411.375275</v>
      </c>
      <c r="D93" s="279">
        <f t="shared" si="1"/>
        <v>-0.3221741862</v>
      </c>
      <c r="E93" s="264">
        <v>0.028633206069538644</v>
      </c>
      <c r="F93" s="264"/>
      <c r="G93" s="271">
        <v>90.0</v>
      </c>
      <c r="H93" s="270">
        <f t="shared" si="2"/>
        <v>-0.01062768951</v>
      </c>
    </row>
    <row r="94" ht="14.25" customHeight="1">
      <c r="B94" s="277">
        <v>43447.0</v>
      </c>
      <c r="C94" s="278">
        <v>606.904114</v>
      </c>
      <c r="D94" s="279">
        <f t="shared" si="1"/>
        <v>-0.04692310602</v>
      </c>
      <c r="E94" s="264">
        <v>0.028371356785964003</v>
      </c>
      <c r="F94" s="264"/>
      <c r="G94" s="271">
        <v>91.0</v>
      </c>
      <c r="H94" s="270">
        <f t="shared" si="2"/>
        <v>0.0157313187</v>
      </c>
    </row>
    <row r="95" ht="14.25" customHeight="1">
      <c r="B95" s="277">
        <v>43613.0</v>
      </c>
      <c r="C95" s="278">
        <v>636.783997</v>
      </c>
      <c r="D95" s="279">
        <f t="shared" si="1"/>
        <v>0.455733939</v>
      </c>
      <c r="E95" s="264">
        <v>0.028244659403538548</v>
      </c>
      <c r="F95" s="264"/>
      <c r="G95" s="271">
        <v>92.0</v>
      </c>
      <c r="H95" s="270">
        <f t="shared" si="2"/>
        <v>-0.008089949513</v>
      </c>
    </row>
    <row r="96" ht="14.25" customHeight="1">
      <c r="B96" s="277">
        <v>42256.0</v>
      </c>
      <c r="C96" s="278">
        <v>437.43158</v>
      </c>
      <c r="D96" s="279">
        <f t="shared" si="1"/>
        <v>-0.2128510089</v>
      </c>
      <c r="E96" s="264">
        <v>0.028239622561472725</v>
      </c>
      <c r="F96" s="264"/>
      <c r="G96" s="271">
        <v>93.0</v>
      </c>
      <c r="H96" s="270">
        <f t="shared" si="2"/>
        <v>0.01341840147</v>
      </c>
    </row>
    <row r="97" ht="14.25" customHeight="1">
      <c r="B97" s="277">
        <v>43431.0</v>
      </c>
      <c r="C97" s="278">
        <v>555.71637</v>
      </c>
      <c r="D97" s="279">
        <f t="shared" si="1"/>
        <v>-0.1238451144</v>
      </c>
      <c r="E97" s="264">
        <v>0.028079604850327386</v>
      </c>
      <c r="F97" s="264"/>
      <c r="G97" s="271">
        <v>94.0</v>
      </c>
      <c r="H97" s="270">
        <f t="shared" si="2"/>
        <v>0.001785340264</v>
      </c>
    </row>
    <row r="98" ht="14.25" customHeight="1">
      <c r="B98" s="277">
        <v>43347.0</v>
      </c>
      <c r="C98" s="278">
        <v>634.267273</v>
      </c>
      <c r="D98" s="279">
        <f t="shared" si="1"/>
        <v>0.1528749555</v>
      </c>
      <c r="E98" s="264">
        <v>0.027924133657530426</v>
      </c>
      <c r="F98" s="264"/>
      <c r="G98" s="271">
        <v>95.0</v>
      </c>
      <c r="H98" s="270">
        <f t="shared" si="2"/>
        <v>0.01882474113</v>
      </c>
    </row>
    <row r="99" ht="14.25" customHeight="1">
      <c r="B99" s="277">
        <v>43915.0</v>
      </c>
      <c r="C99" s="278">
        <v>550.161377</v>
      </c>
      <c r="D99" s="279">
        <f t="shared" si="1"/>
        <v>-0.6813337688</v>
      </c>
      <c r="E99" s="264">
        <v>0.02780609056345274</v>
      </c>
      <c r="F99" s="264"/>
      <c r="G99" s="271">
        <v>96.0</v>
      </c>
      <c r="H99" s="270">
        <f t="shared" si="2"/>
        <v>-0.009526758515</v>
      </c>
    </row>
    <row r="100" ht="14.25" customHeight="1">
      <c r="B100" s="277">
        <v>44547.0</v>
      </c>
      <c r="C100" s="278">
        <v>1726.450195</v>
      </c>
      <c r="D100" s="279">
        <f t="shared" si="1"/>
        <v>0.9787621804</v>
      </c>
      <c r="E100" s="264">
        <v>0.027799780908080808</v>
      </c>
      <c r="F100" s="264"/>
      <c r="G100" s="271">
        <v>97.0</v>
      </c>
      <c r="H100" s="270">
        <f t="shared" si="2"/>
        <v>0.004616045585</v>
      </c>
    </row>
    <row r="101" ht="14.25" customHeight="1">
      <c r="B101" s="277">
        <v>44039.0</v>
      </c>
      <c r="C101" s="278">
        <v>872.48999</v>
      </c>
      <c r="D101" s="279">
        <f t="shared" si="1"/>
        <v>1.074454325</v>
      </c>
      <c r="E101" s="264">
        <v>0.027740239404805363</v>
      </c>
      <c r="F101" s="264"/>
      <c r="G101" s="271">
        <v>98.0</v>
      </c>
      <c r="H101" s="270">
        <f t="shared" si="2"/>
        <v>-0.008339447642</v>
      </c>
    </row>
    <row r="102" ht="14.25" customHeight="1">
      <c r="B102" s="277">
        <v>43073.0</v>
      </c>
      <c r="C102" s="278">
        <v>420.587708</v>
      </c>
      <c r="D102" s="279">
        <f t="shared" si="1"/>
        <v>-0.5290677551</v>
      </c>
      <c r="E102" s="264">
        <v>0.027690517979686434</v>
      </c>
      <c r="F102" s="264"/>
      <c r="G102" s="271">
        <v>99.0</v>
      </c>
      <c r="H102" s="270">
        <f t="shared" si="2"/>
        <v>0.001669749838</v>
      </c>
    </row>
    <row r="103" ht="14.25" customHeight="1">
      <c r="B103" s="277">
        <v>44049.0</v>
      </c>
      <c r="C103" s="278">
        <v>893.096008</v>
      </c>
      <c r="D103" s="279">
        <f t="shared" si="1"/>
        <v>1.046098618</v>
      </c>
      <c r="E103" s="264">
        <v>0.027680577534809462</v>
      </c>
      <c r="F103" s="264"/>
      <c r="G103" s="271">
        <v>100.0</v>
      </c>
      <c r="H103" s="270">
        <f t="shared" si="2"/>
        <v>0.03127535205</v>
      </c>
    </row>
    <row r="104" ht="14.25" customHeight="1">
      <c r="B104" s="277">
        <v>42221.0</v>
      </c>
      <c r="C104" s="278">
        <v>436.487274</v>
      </c>
      <c r="D104" s="279">
        <f t="shared" si="1"/>
        <v>0.02734313822</v>
      </c>
      <c r="E104" s="264">
        <v>0.027524107936765033</v>
      </c>
      <c r="F104" s="264"/>
      <c r="G104" s="271">
        <v>101.0</v>
      </c>
      <c r="H104" s="270">
        <f t="shared" si="2"/>
        <v>-0.005066102612</v>
      </c>
    </row>
    <row r="105" ht="14.25" customHeight="1">
      <c r="B105" s="277">
        <v>42327.0</v>
      </c>
      <c r="C105" s="278">
        <v>424.869995</v>
      </c>
      <c r="D105" s="279">
        <f t="shared" si="1"/>
        <v>-0.1220041273</v>
      </c>
      <c r="E105" s="264">
        <v>0.02725496502864964</v>
      </c>
      <c r="F105" s="264"/>
      <c r="G105" s="271">
        <v>102.0</v>
      </c>
      <c r="H105" s="270">
        <f t="shared" si="2"/>
        <v>-0.009463933098</v>
      </c>
    </row>
    <row r="106" ht="14.25" customHeight="1">
      <c r="B106" s="277">
        <v>42447.0</v>
      </c>
      <c r="C106" s="278">
        <v>483.908875</v>
      </c>
      <c r="D106" s="279">
        <f t="shared" si="1"/>
        <v>-0.7298781186</v>
      </c>
      <c r="E106" s="264">
        <v>0.027243112803552048</v>
      </c>
      <c r="F106" s="264"/>
      <c r="G106" s="271">
        <v>103.0</v>
      </c>
      <c r="H106" s="270">
        <f t="shared" si="2"/>
        <v>0.001144324363</v>
      </c>
    </row>
    <row r="107" ht="14.25" customHeight="1">
      <c r="B107" s="277">
        <v>44636.0</v>
      </c>
      <c r="C107" s="278">
        <v>1791.446411</v>
      </c>
      <c r="D107" s="279">
        <f t="shared" si="1"/>
        <v>1.713396857</v>
      </c>
      <c r="E107" s="264">
        <v>0.027238657011573738</v>
      </c>
      <c r="F107" s="264"/>
      <c r="G107" s="271">
        <v>104.0</v>
      </c>
      <c r="H107" s="270">
        <f t="shared" si="2"/>
        <v>-0.02717302972</v>
      </c>
    </row>
    <row r="108" ht="14.25" customHeight="1">
      <c r="B108" s="277">
        <v>43521.0</v>
      </c>
      <c r="C108" s="278">
        <v>660.222778</v>
      </c>
      <c r="D108" s="279">
        <f t="shared" si="1"/>
        <v>0.4084939675</v>
      </c>
      <c r="E108" s="264">
        <v>0.0271449054921526</v>
      </c>
      <c r="F108" s="264"/>
      <c r="G108" s="271">
        <v>105.0</v>
      </c>
      <c r="H108" s="270">
        <f t="shared" si="2"/>
        <v>0.002889005962</v>
      </c>
    </row>
    <row r="109" ht="14.25" customHeight="1">
      <c r="B109" s="277">
        <v>42431.0</v>
      </c>
      <c r="C109" s="278">
        <v>468.743774</v>
      </c>
      <c r="D109" s="279">
        <f t="shared" si="1"/>
        <v>0.1164606785</v>
      </c>
      <c r="E109" s="264">
        <v>0.027144868633043998</v>
      </c>
      <c r="F109" s="264"/>
      <c r="G109" s="271">
        <v>106.0</v>
      </c>
      <c r="H109" s="270">
        <f t="shared" si="2"/>
        <v>-0.03092081694</v>
      </c>
    </row>
    <row r="110" ht="14.25" customHeight="1">
      <c r="B110" s="277">
        <v>42944.0</v>
      </c>
      <c r="C110" s="278">
        <v>419.847992</v>
      </c>
      <c r="D110" s="279">
        <f t="shared" si="1"/>
        <v>-0.7512612694</v>
      </c>
      <c r="E110" s="264">
        <v>0.027084106239123114</v>
      </c>
      <c r="F110" s="264"/>
      <c r="G110" s="271">
        <v>107.0</v>
      </c>
      <c r="H110" s="270">
        <f t="shared" si="2"/>
        <v>0.001421328345</v>
      </c>
    </row>
    <row r="111" ht="14.25" customHeight="1">
      <c r="B111" s="277">
        <v>44512.0</v>
      </c>
      <c r="C111" s="278">
        <v>1687.907593</v>
      </c>
      <c r="D111" s="279">
        <f t="shared" si="1"/>
        <v>1.764732658</v>
      </c>
      <c r="E111" s="264">
        <v>0.02705820151884944</v>
      </c>
      <c r="F111" s="264"/>
      <c r="G111" s="271">
        <v>108.0</v>
      </c>
      <c r="H111" s="270">
        <f t="shared" si="2"/>
        <v>0.01487564332</v>
      </c>
    </row>
    <row r="112" ht="14.25" customHeight="1">
      <c r="B112" s="277">
        <v>43479.0</v>
      </c>
      <c r="C112" s="278">
        <v>610.513855</v>
      </c>
      <c r="D112" s="279">
        <f t="shared" si="1"/>
        <v>0.002604977946</v>
      </c>
      <c r="E112" s="264">
        <v>0.026920547713920145</v>
      </c>
      <c r="F112" s="264"/>
      <c r="G112" s="271">
        <v>109.0</v>
      </c>
      <c r="H112" s="270">
        <f t="shared" si="2"/>
        <v>-0.03780731315</v>
      </c>
    </row>
    <row r="113" ht="14.25" customHeight="1">
      <c r="B113" s="277">
        <v>43339.0</v>
      </c>
      <c r="C113" s="278">
        <v>608.927612</v>
      </c>
      <c r="D113" s="279">
        <f t="shared" si="1"/>
        <v>-0.5658564129</v>
      </c>
      <c r="E113" s="264">
        <v>0.026917406321165172</v>
      </c>
      <c r="F113" s="264"/>
      <c r="G113" s="271">
        <v>110.0</v>
      </c>
      <c r="H113" s="270">
        <f t="shared" si="2"/>
        <v>0.002379930155</v>
      </c>
    </row>
    <row r="114" ht="14.25" customHeight="1">
      <c r="B114" s="277">
        <v>45245.0</v>
      </c>
      <c r="C114" s="278">
        <v>1402.594971</v>
      </c>
      <c r="D114" s="279">
        <f t="shared" si="1"/>
        <v>0.203863576</v>
      </c>
      <c r="E114" s="264">
        <v>0.0269010063653499</v>
      </c>
      <c r="F114" s="264"/>
      <c r="G114" s="271">
        <v>111.0</v>
      </c>
      <c r="H114" s="270">
        <f t="shared" si="2"/>
        <v>-0.01024550473</v>
      </c>
    </row>
    <row r="115" ht="14.25" customHeight="1">
      <c r="B115" s="277">
        <v>44188.0</v>
      </c>
      <c r="C115" s="278">
        <v>1165.078003</v>
      </c>
      <c r="D115" s="279">
        <f t="shared" si="1"/>
        <v>0.6294361878</v>
      </c>
      <c r="E115" s="264">
        <v>0.02666938501118932</v>
      </c>
      <c r="F115" s="264"/>
      <c r="G115" s="271">
        <v>112.0</v>
      </c>
      <c r="H115" s="270">
        <f t="shared" si="2"/>
        <v>0.01975403743</v>
      </c>
    </row>
    <row r="116" ht="14.25" customHeight="1">
      <c r="B116" s="277">
        <v>43865.0</v>
      </c>
      <c r="C116" s="278">
        <v>715.019104</v>
      </c>
      <c r="D116" s="279">
        <f t="shared" si="1"/>
        <v>0.8927504148</v>
      </c>
      <c r="E116" s="264">
        <v>0.026648364288814102</v>
      </c>
      <c r="F116" s="264"/>
      <c r="G116" s="271">
        <v>113.0</v>
      </c>
      <c r="H116" s="270">
        <f t="shared" si="2"/>
        <v>0.002362957548</v>
      </c>
    </row>
    <row r="117" ht="14.25" customHeight="1">
      <c r="B117" s="277">
        <v>41913.0</v>
      </c>
      <c r="C117" s="278">
        <v>377.767242</v>
      </c>
      <c r="D117" s="279">
        <f t="shared" si="1"/>
        <v>-0.05761345657</v>
      </c>
      <c r="E117" s="264">
        <v>0.026562446270978292</v>
      </c>
      <c r="F117" s="264"/>
      <c r="G117" s="271">
        <v>114.0</v>
      </c>
      <c r="H117" s="270">
        <f t="shared" si="2"/>
        <v>-0.004154084521</v>
      </c>
    </row>
    <row r="118" ht="14.25" customHeight="1">
      <c r="B118" s="277">
        <v>41943.0</v>
      </c>
      <c r="C118" s="278">
        <v>400.862305</v>
      </c>
      <c r="D118" s="279">
        <f t="shared" si="1"/>
        <v>-0.6376446721</v>
      </c>
      <c r="E118" s="264">
        <v>0.02652933367784317</v>
      </c>
      <c r="F118" s="264"/>
      <c r="G118" s="271">
        <v>115.0</v>
      </c>
      <c r="H118" s="270">
        <f t="shared" si="2"/>
        <v>-0.004782354106</v>
      </c>
    </row>
    <row r="119" ht="14.25" customHeight="1">
      <c r="B119" s="277">
        <v>44183.0</v>
      </c>
      <c r="C119" s="278">
        <v>1106.268555</v>
      </c>
      <c r="D119" s="279">
        <f t="shared" si="1"/>
        <v>-0.2015891126</v>
      </c>
      <c r="E119" s="264">
        <v>0.026397722655333005</v>
      </c>
      <c r="F119" s="264"/>
      <c r="G119" s="271">
        <v>116.0</v>
      </c>
      <c r="H119" s="270">
        <f t="shared" si="2"/>
        <v>0.006088007106</v>
      </c>
    </row>
    <row r="120" ht="14.25" customHeight="1">
      <c r="B120" s="277">
        <v>44708.0</v>
      </c>
      <c r="C120" s="278">
        <v>1385.588013</v>
      </c>
      <c r="D120" s="279">
        <f t="shared" si="1"/>
        <v>0.06653075481</v>
      </c>
      <c r="E120" s="264">
        <v>0.026265074647642498</v>
      </c>
      <c r="F120" s="264"/>
      <c r="G120" s="271">
        <v>117.0</v>
      </c>
      <c r="H120" s="270">
        <f t="shared" si="2"/>
        <v>-0.02359712798</v>
      </c>
    </row>
    <row r="121" ht="14.25" customHeight="1">
      <c r="B121" s="277">
        <v>44342.0</v>
      </c>
      <c r="C121" s="278">
        <v>1299.154297</v>
      </c>
      <c r="D121" s="279">
        <f t="shared" si="1"/>
        <v>2.29378697</v>
      </c>
      <c r="E121" s="264">
        <v>0.026182588326659182</v>
      </c>
      <c r="F121" s="264"/>
      <c r="G121" s="271">
        <v>118.0</v>
      </c>
      <c r="H121" s="270">
        <f t="shared" si="2"/>
        <v>-0.01684795735</v>
      </c>
    </row>
    <row r="122" ht="14.25" customHeight="1">
      <c r="B122" s="277">
        <v>42128.0</v>
      </c>
      <c r="C122" s="278">
        <v>394.42572</v>
      </c>
      <c r="D122" s="279">
        <f t="shared" si="1"/>
        <v>-0.7241971005</v>
      </c>
      <c r="E122" s="264">
        <v>0.02618088689871585</v>
      </c>
      <c r="F122" s="264"/>
      <c r="G122" s="271">
        <v>119.0</v>
      </c>
      <c r="H122" s="270">
        <f t="shared" si="2"/>
        <v>0.007269837176</v>
      </c>
    </row>
    <row r="123" ht="14.25" customHeight="1">
      <c r="B123" s="277">
        <v>45448.0</v>
      </c>
      <c r="C123" s="278">
        <v>1430.099976</v>
      </c>
      <c r="D123" s="279">
        <f t="shared" si="1"/>
        <v>2.203545582</v>
      </c>
      <c r="E123" s="264">
        <v>0.026154308020160402</v>
      </c>
      <c r="F123" s="264"/>
      <c r="G123" s="271">
        <v>120.0</v>
      </c>
      <c r="H123" s="270">
        <f t="shared" si="2"/>
        <v>-0.005965385952</v>
      </c>
    </row>
    <row r="124" ht="14.25" customHeight="1">
      <c r="B124" s="277">
        <v>42244.0</v>
      </c>
      <c r="C124" s="278">
        <v>446.411621</v>
      </c>
      <c r="D124" s="279">
        <f t="shared" si="1"/>
        <v>0.2722531881</v>
      </c>
      <c r="E124" s="264">
        <v>0.026089928239542853</v>
      </c>
      <c r="F124" s="264"/>
      <c r="G124" s="271">
        <v>121.0</v>
      </c>
      <c r="H124" s="270">
        <f t="shared" si="2"/>
        <v>-0.01646742583</v>
      </c>
    </row>
    <row r="125" ht="14.25" customHeight="1">
      <c r="B125" s="277">
        <v>41862.0</v>
      </c>
      <c r="C125" s="278">
        <v>350.88269</v>
      </c>
      <c r="D125" s="279">
        <f t="shared" si="1"/>
        <v>-0.2864809796</v>
      </c>
      <c r="E125" s="264">
        <v>0.026086220310164176</v>
      </c>
      <c r="F125" s="264"/>
      <c r="G125" s="271">
        <v>122.0</v>
      </c>
      <c r="H125" s="270">
        <f t="shared" si="2"/>
        <v>-0.01868109887</v>
      </c>
    </row>
    <row r="126" ht="14.25" customHeight="1">
      <c r="B126" s="277">
        <v>43117.0</v>
      </c>
      <c r="C126" s="278">
        <v>491.763611</v>
      </c>
      <c r="D126" s="279">
        <f t="shared" si="1"/>
        <v>-0.7008799571</v>
      </c>
      <c r="E126" s="264">
        <v>0.026049797605881827</v>
      </c>
      <c r="F126" s="264"/>
      <c r="G126" s="271">
        <v>123.0</v>
      </c>
      <c r="H126" s="270">
        <f t="shared" si="2"/>
        <v>0.01112363404</v>
      </c>
    </row>
    <row r="127" ht="14.25" customHeight="1">
      <c r="B127" s="277">
        <v>45365.0</v>
      </c>
      <c r="C127" s="278">
        <v>1644.034302</v>
      </c>
      <c r="D127" s="279">
        <f t="shared" si="1"/>
        <v>2.772487923</v>
      </c>
      <c r="E127" s="264">
        <v>0.026002223790953627</v>
      </c>
      <c r="F127" s="264"/>
      <c r="G127" s="271">
        <v>124.0</v>
      </c>
      <c r="H127" s="270">
        <f t="shared" si="2"/>
        <v>0.01387684057</v>
      </c>
    </row>
    <row r="128" ht="14.25" customHeight="1">
      <c r="B128" s="277">
        <v>42090.0</v>
      </c>
      <c r="C128" s="278">
        <v>435.795776</v>
      </c>
      <c r="D128" s="279">
        <f t="shared" si="1"/>
        <v>-0.7084028083</v>
      </c>
      <c r="E128" s="264">
        <v>0.025997619078583827</v>
      </c>
      <c r="F128" s="264"/>
      <c r="G128" s="271">
        <v>125.0</v>
      </c>
      <c r="H128" s="270">
        <f t="shared" si="2"/>
        <v>0.03597512143</v>
      </c>
    </row>
    <row r="129" ht="14.25" customHeight="1">
      <c r="B129" s="277">
        <v>44399.0</v>
      </c>
      <c r="C129" s="278">
        <v>1494.512939</v>
      </c>
      <c r="D129" s="279">
        <f t="shared" si="1"/>
        <v>2.532240689</v>
      </c>
      <c r="E129" s="264">
        <v>0.025902442956252564</v>
      </c>
      <c r="F129" s="264"/>
      <c r="G129" s="271">
        <v>126.0</v>
      </c>
      <c r="H129" s="270">
        <f t="shared" si="2"/>
        <v>0.006322618641</v>
      </c>
    </row>
    <row r="130" ht="14.25" customHeight="1">
      <c r="B130" s="277">
        <v>43062.0</v>
      </c>
      <c r="C130" s="278">
        <v>423.106201</v>
      </c>
      <c r="D130" s="279">
        <f t="shared" si="1"/>
        <v>-0.6910838918</v>
      </c>
      <c r="E130" s="264">
        <v>0.025820149979835994</v>
      </c>
      <c r="F130" s="264"/>
      <c r="G130" s="271">
        <v>127.0</v>
      </c>
      <c r="H130" s="270">
        <f t="shared" si="2"/>
        <v>0.007292827365</v>
      </c>
    </row>
    <row r="131" ht="14.25" customHeight="1">
      <c r="B131" s="277">
        <v>44838.0</v>
      </c>
      <c r="C131" s="278">
        <v>1369.647583</v>
      </c>
      <c r="D131" s="279">
        <f t="shared" si="1"/>
        <v>0.361333841</v>
      </c>
      <c r="E131" s="264">
        <v>0.025578511596324214</v>
      </c>
      <c r="F131" s="264"/>
      <c r="G131" s="271">
        <v>128.0</v>
      </c>
      <c r="H131" s="270">
        <f t="shared" si="2"/>
        <v>0.003980053461</v>
      </c>
    </row>
    <row r="132" ht="14.25" customHeight="1">
      <c r="B132" s="277">
        <v>44112.0</v>
      </c>
      <c r="C132" s="278">
        <v>1006.1070560000001</v>
      </c>
      <c r="D132" s="279">
        <f t="shared" si="1"/>
        <v>-0.2758123399</v>
      </c>
      <c r="E132" s="264">
        <v>0.025455773928437626</v>
      </c>
      <c r="F132" s="264"/>
      <c r="G132" s="271">
        <v>129.0</v>
      </c>
      <c r="H132" s="270">
        <f t="shared" si="2"/>
        <v>-0.001919313216</v>
      </c>
    </row>
    <row r="133" ht="14.25" customHeight="1">
      <c r="B133" s="277">
        <v>44733.0</v>
      </c>
      <c r="C133" s="278">
        <v>1389.290527</v>
      </c>
      <c r="D133" s="279">
        <f t="shared" si="1"/>
        <v>-0.1921590279</v>
      </c>
      <c r="E133" s="264">
        <v>0.02528006070419637</v>
      </c>
      <c r="F133" s="264"/>
      <c r="G133" s="271">
        <v>130.0</v>
      </c>
      <c r="H133" s="270">
        <f t="shared" si="2"/>
        <v>-0.003901525532</v>
      </c>
    </row>
    <row r="134" ht="14.25" customHeight="1">
      <c r="B134" s="277">
        <v>45328.0</v>
      </c>
      <c r="C134" s="278">
        <v>1719.757446</v>
      </c>
      <c r="D134" s="279">
        <f t="shared" si="1"/>
        <v>0.1959860649</v>
      </c>
      <c r="E134" s="264">
        <v>0.02504147022078062</v>
      </c>
      <c r="F134" s="264"/>
      <c r="G134" s="271">
        <v>131.0</v>
      </c>
      <c r="H134" s="270">
        <f t="shared" si="2"/>
        <v>-0.0007999139504</v>
      </c>
    </row>
    <row r="135" ht="14.25" customHeight="1">
      <c r="B135" s="277">
        <v>44935.0</v>
      </c>
      <c r="C135" s="278">
        <v>1437.94104</v>
      </c>
      <c r="D135" s="279">
        <f t="shared" si="1"/>
        <v>1.900008761</v>
      </c>
      <c r="E135" s="264">
        <v>0.024818651794873064</v>
      </c>
      <c r="F135" s="264"/>
      <c r="G135" s="271">
        <v>132.0</v>
      </c>
      <c r="H135" s="270">
        <f t="shared" si="2"/>
        <v>0.01724624296</v>
      </c>
    </row>
    <row r="136" ht="14.25" customHeight="1">
      <c r="B136" s="277">
        <v>42541.0</v>
      </c>
      <c r="C136" s="278">
        <v>495.84024</v>
      </c>
      <c r="D136" s="279">
        <f t="shared" si="1"/>
        <v>-0.5909018513</v>
      </c>
      <c r="E136" s="264">
        <v>0.024798859656364913</v>
      </c>
      <c r="F136" s="264"/>
      <c r="G136" s="271">
        <v>133.0</v>
      </c>
      <c r="H136" s="270">
        <f t="shared" si="2"/>
        <v>-0.01667600231</v>
      </c>
    </row>
    <row r="137" ht="14.25" customHeight="1">
      <c r="B137" s="277">
        <v>44235.0</v>
      </c>
      <c r="C137" s="278">
        <v>1212.032471</v>
      </c>
      <c r="D137" s="279">
        <f t="shared" si="1"/>
        <v>0.9440144094</v>
      </c>
      <c r="E137" s="264">
        <v>0.024722948272479454</v>
      </c>
      <c r="F137" s="264"/>
      <c r="G137" s="271">
        <v>134.0</v>
      </c>
      <c r="H137" s="270">
        <f t="shared" si="2"/>
        <v>-0.02052505268</v>
      </c>
    </row>
    <row r="138" ht="14.25" customHeight="1">
      <c r="B138" s="277">
        <v>43378.0</v>
      </c>
      <c r="C138" s="278">
        <v>623.468872</v>
      </c>
      <c r="D138" s="279">
        <f t="shared" si="1"/>
        <v>0.6233589557</v>
      </c>
      <c r="E138" s="264">
        <v>0.024604353474157018</v>
      </c>
      <c r="F138" s="264"/>
      <c r="G138" s="271">
        <v>135.0</v>
      </c>
      <c r="H138" s="270">
        <f t="shared" si="2"/>
        <v>-0.005133005601</v>
      </c>
    </row>
    <row r="139" ht="14.25" customHeight="1">
      <c r="B139" s="277">
        <v>41941.0</v>
      </c>
      <c r="C139" s="278">
        <v>384.061005</v>
      </c>
      <c r="D139" s="279">
        <f t="shared" si="1"/>
        <v>0.04553462331</v>
      </c>
      <c r="E139" s="264">
        <v>0.02460252137037392</v>
      </c>
      <c r="F139" s="264"/>
      <c r="G139" s="271">
        <v>136.0</v>
      </c>
      <c r="H139" s="270">
        <f t="shared" si="2"/>
        <v>0.02141657357</v>
      </c>
    </row>
    <row r="140" ht="14.25" customHeight="1">
      <c r="B140" s="277">
        <v>41899.0</v>
      </c>
      <c r="C140" s="278">
        <v>367.334564</v>
      </c>
      <c r="D140" s="279">
        <f t="shared" si="1"/>
        <v>-0.4460496633</v>
      </c>
      <c r="E140" s="264">
        <v>0.024594466334261687</v>
      </c>
      <c r="F140" s="264"/>
      <c r="G140" s="271">
        <v>137.0</v>
      </c>
      <c r="H140" s="270">
        <f t="shared" si="2"/>
        <v>0.0202398238</v>
      </c>
    </row>
    <row r="141" ht="14.25" customHeight="1">
      <c r="B141" s="277">
        <v>43990.0</v>
      </c>
      <c r="C141" s="278">
        <v>663.118225</v>
      </c>
      <c r="D141" s="279">
        <f t="shared" si="1"/>
        <v>0.6616324588</v>
      </c>
      <c r="E141" s="264">
        <v>0.024589710533689083</v>
      </c>
      <c r="F141" s="264"/>
      <c r="G141" s="271">
        <v>138.0</v>
      </c>
      <c r="H141" s="270">
        <f t="shared" si="2"/>
        <v>-0.01656291654</v>
      </c>
    </row>
    <row r="142" ht="14.25" customHeight="1">
      <c r="B142" s="277">
        <v>42152.0</v>
      </c>
      <c r="C142" s="278">
        <v>399.076355</v>
      </c>
      <c r="D142" s="279">
        <f t="shared" si="1"/>
        <v>-0.7570815623</v>
      </c>
      <c r="E142" s="264">
        <v>0.024435058039378656</v>
      </c>
      <c r="F142" s="264"/>
      <c r="G142" s="271">
        <v>139.0</v>
      </c>
      <c r="H142" s="270">
        <f t="shared" si="2"/>
        <v>0.007863144526</v>
      </c>
    </row>
    <row r="143" ht="14.25" customHeight="1">
      <c r="B143" s="277">
        <v>45306.0</v>
      </c>
      <c r="C143" s="278">
        <v>1642.840942</v>
      </c>
      <c r="D143" s="279">
        <f t="shared" si="1"/>
        <v>0.1434008727</v>
      </c>
      <c r="E143" s="264">
        <v>0.02439927183214375</v>
      </c>
      <c r="F143" s="264"/>
      <c r="G143" s="271">
        <v>140.0</v>
      </c>
      <c r="H143" s="270">
        <f t="shared" si="2"/>
        <v>-0.002537969387</v>
      </c>
    </row>
    <row r="144" ht="14.25" customHeight="1">
      <c r="B144" s="277">
        <v>45246.0</v>
      </c>
      <c r="C144" s="278">
        <v>1436.802246</v>
      </c>
      <c r="D144" s="279">
        <f t="shared" si="1"/>
        <v>-0.1357318387</v>
      </c>
      <c r="E144" s="264">
        <v>0.02438856241984913</v>
      </c>
      <c r="F144" s="264"/>
      <c r="G144" s="271">
        <v>141.0</v>
      </c>
      <c r="H144" s="270">
        <f t="shared" si="2"/>
        <v>-0.01126842627</v>
      </c>
    </row>
    <row r="145" ht="14.25" customHeight="1">
      <c r="B145" s="277">
        <v>44538.0</v>
      </c>
      <c r="C145" s="278">
        <v>1662.449585</v>
      </c>
      <c r="D145" s="279">
        <f t="shared" si="1"/>
        <v>0.1477365408</v>
      </c>
      <c r="E145" s="264">
        <v>0.02436251822517119</v>
      </c>
      <c r="F145" s="264"/>
      <c r="G145" s="271">
        <v>142.0</v>
      </c>
      <c r="H145" s="270">
        <f t="shared" si="2"/>
        <v>0.003101186657</v>
      </c>
    </row>
    <row r="146" ht="14.25" customHeight="1">
      <c r="B146" s="277">
        <v>44813.0</v>
      </c>
      <c r="C146" s="278">
        <v>1448.459229</v>
      </c>
      <c r="D146" s="279">
        <f t="shared" si="1"/>
        <v>1.184921551</v>
      </c>
      <c r="E146" s="264">
        <v>0.024222460422224805</v>
      </c>
      <c r="F146" s="264"/>
      <c r="G146" s="271">
        <v>143.0</v>
      </c>
      <c r="H146" s="270">
        <f t="shared" si="2"/>
        <v>-0.008222524626</v>
      </c>
    </row>
    <row r="147" ht="14.25" customHeight="1">
      <c r="B147" s="277">
        <v>44005.0</v>
      </c>
      <c r="C147" s="278">
        <v>662.934204</v>
      </c>
      <c r="D147" s="279">
        <f t="shared" si="1"/>
        <v>0.07968334015</v>
      </c>
      <c r="E147" s="264">
        <v>0.0240870155625312</v>
      </c>
      <c r="F147" s="264"/>
      <c r="G147" s="271">
        <v>144.0</v>
      </c>
      <c r="H147" s="270">
        <f t="shared" si="2"/>
        <v>0.001332440614</v>
      </c>
    </row>
    <row r="148" ht="14.25" customHeight="1">
      <c r="B148" s="277">
        <v>43950.0</v>
      </c>
      <c r="C148" s="278">
        <v>614.007996</v>
      </c>
      <c r="D148" s="279">
        <f t="shared" si="1"/>
        <v>-0.5418205557</v>
      </c>
      <c r="E148" s="264">
        <v>0.023989674315986746</v>
      </c>
      <c r="F148" s="264"/>
      <c r="G148" s="271">
        <v>145.0</v>
      </c>
      <c r="H148" s="270">
        <f t="shared" si="2"/>
        <v>0.02596222326</v>
      </c>
    </row>
    <row r="149" ht="14.25" customHeight="1">
      <c r="B149" s="277">
        <v>45120.0</v>
      </c>
      <c r="C149" s="278">
        <v>1340.10376</v>
      </c>
      <c r="D149" s="279">
        <f t="shared" si="1"/>
        <v>1.310627551</v>
      </c>
      <c r="E149" s="264">
        <v>0.0238505488057331</v>
      </c>
      <c r="F149" s="264"/>
      <c r="G149" s="271">
        <v>146.0</v>
      </c>
      <c r="H149" s="270">
        <f t="shared" si="2"/>
        <v>0.008386455904</v>
      </c>
    </row>
    <row r="150" ht="14.25" customHeight="1">
      <c r="B150" s="277">
        <v>43301.0</v>
      </c>
      <c r="C150" s="278">
        <v>579.973938</v>
      </c>
      <c r="D150" s="279">
        <f t="shared" si="1"/>
        <v>0.3599283062</v>
      </c>
      <c r="E150" s="264">
        <v>0.0238475200528179</v>
      </c>
      <c r="F150" s="264"/>
      <c r="G150" s="271">
        <v>147.0</v>
      </c>
      <c r="H150" s="270">
        <f t="shared" si="2"/>
        <v>-0.003342798211</v>
      </c>
    </row>
    <row r="151" ht="14.25" customHeight="1">
      <c r="B151" s="277">
        <v>42605.0</v>
      </c>
      <c r="C151" s="278">
        <v>426.473907</v>
      </c>
      <c r="D151" s="279">
        <f t="shared" si="1"/>
        <v>-0.01766588048</v>
      </c>
      <c r="E151" s="264">
        <v>0.02383195454902839</v>
      </c>
      <c r="F151" s="264"/>
      <c r="G151" s="271">
        <v>148.0</v>
      </c>
      <c r="H151" s="270">
        <f t="shared" si="2"/>
        <v>0.03485188164</v>
      </c>
    </row>
    <row r="152" ht="14.25" customHeight="1">
      <c r="B152" s="277">
        <v>42040.0</v>
      </c>
      <c r="C152" s="278">
        <v>434.143433</v>
      </c>
      <c r="D152" s="279">
        <f t="shared" si="1"/>
        <v>-0.01828299705</v>
      </c>
      <c r="E152" s="264">
        <v>0.02377677647129332</v>
      </c>
      <c r="F152" s="264"/>
      <c r="G152" s="271">
        <v>149.0</v>
      </c>
      <c r="H152" s="270">
        <f t="shared" si="2"/>
        <v>0.009384587652</v>
      </c>
    </row>
    <row r="153" ht="14.25" customHeight="1">
      <c r="B153" s="277">
        <v>43108.0</v>
      </c>
      <c r="C153" s="278">
        <v>442.228699</v>
      </c>
      <c r="D153" s="279">
        <f t="shared" si="1"/>
        <v>-0.3102644195</v>
      </c>
      <c r="E153" s="264">
        <v>0.023764907623424817</v>
      </c>
      <c r="F153" s="264"/>
      <c r="G153" s="271">
        <v>150.0</v>
      </c>
      <c r="H153" s="270">
        <f t="shared" si="2"/>
        <v>0.02168268451</v>
      </c>
    </row>
    <row r="154" ht="14.25" customHeight="1">
      <c r="B154" s="277">
        <v>43601.0</v>
      </c>
      <c r="C154" s="278">
        <v>641.15686</v>
      </c>
      <c r="D154" s="279">
        <f t="shared" si="1"/>
        <v>0.08586562411</v>
      </c>
      <c r="E154" s="264">
        <v>0.023739813205273443</v>
      </c>
      <c r="F154" s="264"/>
      <c r="G154" s="271">
        <v>151.0</v>
      </c>
      <c r="H154" s="270">
        <f t="shared" si="2"/>
        <v>-0.02266675982</v>
      </c>
    </row>
    <row r="155" ht="14.25" customHeight="1">
      <c r="B155" s="277">
        <v>43761.0</v>
      </c>
      <c r="C155" s="278">
        <v>590.456909</v>
      </c>
      <c r="D155" s="279">
        <f t="shared" si="1"/>
        <v>0.01418542391</v>
      </c>
      <c r="E155" s="264">
        <v>0.0236801893170897</v>
      </c>
      <c r="F155" s="264"/>
      <c r="G155" s="271">
        <v>152.0</v>
      </c>
      <c r="H155" s="270">
        <f t="shared" si="2"/>
        <v>-0.02128225828</v>
      </c>
    </row>
    <row r="156" ht="14.25" customHeight="1">
      <c r="B156" s="277">
        <v>43921.0</v>
      </c>
      <c r="C156" s="278">
        <v>582.198181</v>
      </c>
      <c r="D156" s="279">
        <f t="shared" si="1"/>
        <v>0.4501827334</v>
      </c>
      <c r="E156" s="264">
        <v>0.02361582445103246</v>
      </c>
      <c r="F156" s="264"/>
      <c r="G156" s="271">
        <v>153.0</v>
      </c>
      <c r="H156" s="270">
        <f t="shared" si="2"/>
        <v>-0.02039895706</v>
      </c>
    </row>
    <row r="157" ht="14.25" customHeight="1">
      <c r="B157" s="277">
        <v>42776.0</v>
      </c>
      <c r="C157" s="278">
        <v>401.465393</v>
      </c>
      <c r="D157" s="279">
        <f t="shared" si="1"/>
        <v>-0.2009599016</v>
      </c>
      <c r="E157" s="264">
        <v>0.023572909602039744</v>
      </c>
      <c r="F157" s="264"/>
      <c r="G157" s="271">
        <v>154.0</v>
      </c>
      <c r="H157" s="270">
        <f t="shared" si="2"/>
        <v>0.0007121958074</v>
      </c>
    </row>
    <row r="158" ht="14.25" customHeight="1">
      <c r="B158" s="277">
        <v>43123.0</v>
      </c>
      <c r="C158" s="278">
        <v>502.434601</v>
      </c>
      <c r="D158" s="279">
        <f t="shared" si="1"/>
        <v>-0.6523436753</v>
      </c>
      <c r="E158" s="264">
        <v>0.023565260181945564</v>
      </c>
      <c r="F158" s="264"/>
      <c r="G158" s="271">
        <v>155.0</v>
      </c>
      <c r="H158" s="270">
        <f t="shared" si="2"/>
        <v>-0.01321469915</v>
      </c>
    </row>
    <row r="159" ht="14.25" customHeight="1">
      <c r="B159" s="277">
        <v>45428.0</v>
      </c>
      <c r="C159" s="278">
        <v>1445.204834</v>
      </c>
      <c r="D159" s="279">
        <f t="shared" si="1"/>
        <v>1.188385811</v>
      </c>
      <c r="E159" s="264">
        <v>0.023522011697484524</v>
      </c>
      <c r="F159" s="264"/>
      <c r="G159" s="271">
        <v>156.0</v>
      </c>
      <c r="H159" s="270">
        <f t="shared" si="2"/>
        <v>-0.005442301797</v>
      </c>
    </row>
    <row r="160" ht="14.25" customHeight="1">
      <c r="B160" s="277">
        <v>43556.0</v>
      </c>
      <c r="C160" s="278">
        <v>660.397644</v>
      </c>
      <c r="D160" s="279">
        <f t="shared" si="1"/>
        <v>0.4497511103</v>
      </c>
      <c r="E160" s="264">
        <v>0.023448029634288357</v>
      </c>
      <c r="F160" s="264"/>
      <c r="G160" s="271">
        <v>157.0</v>
      </c>
      <c r="H160" s="270">
        <f t="shared" si="2"/>
        <v>0.008978132185</v>
      </c>
    </row>
    <row r="161" ht="14.25" customHeight="1">
      <c r="B161" s="277">
        <v>42418.0</v>
      </c>
      <c r="C161" s="278">
        <v>455.524841</v>
      </c>
      <c r="D161" s="279">
        <f t="shared" si="1"/>
        <v>-0.2953475196</v>
      </c>
      <c r="E161" s="264">
        <v>0.02327280453280955</v>
      </c>
      <c r="F161" s="264"/>
      <c r="G161" s="271">
        <v>158.0</v>
      </c>
      <c r="H161" s="270">
        <f t="shared" si="2"/>
        <v>-0.01195886879</v>
      </c>
    </row>
    <row r="162" ht="14.25" customHeight="1">
      <c r="B162" s="277">
        <v>43775.0</v>
      </c>
      <c r="C162" s="278">
        <v>646.453186</v>
      </c>
      <c r="D162" s="279">
        <f t="shared" si="1"/>
        <v>-0.5424823793</v>
      </c>
      <c r="E162" s="264">
        <v>0.02327245673912421</v>
      </c>
      <c r="F162" s="264"/>
      <c r="G162" s="271">
        <v>159.0</v>
      </c>
      <c r="H162" s="270">
        <f t="shared" si="2"/>
        <v>0.01581069101</v>
      </c>
    </row>
    <row r="163" ht="14.25" customHeight="1">
      <c r="B163" s="277">
        <v>44739.0</v>
      </c>
      <c r="C163" s="278">
        <v>1412.958008</v>
      </c>
      <c r="D163" s="279">
        <f t="shared" si="1"/>
        <v>2.507115913</v>
      </c>
      <c r="E163" s="264">
        <v>0.023246036079607863</v>
      </c>
      <c r="F163" s="264"/>
      <c r="G163" s="271">
        <v>160.0</v>
      </c>
      <c r="H163" s="270">
        <f t="shared" si="2"/>
        <v>-0.01488668615</v>
      </c>
    </row>
    <row r="164" ht="14.25" customHeight="1">
      <c r="B164" s="277">
        <v>42926.0</v>
      </c>
      <c r="C164" s="278">
        <v>402.883179</v>
      </c>
      <c r="D164" s="279">
        <f t="shared" si="1"/>
        <v>-0.3766054613</v>
      </c>
      <c r="E164" s="264">
        <v>0.023145178111617083</v>
      </c>
      <c r="F164" s="264"/>
      <c r="G164" s="271">
        <v>161.0</v>
      </c>
      <c r="H164" s="270">
        <f t="shared" si="2"/>
        <v>0.01397440481</v>
      </c>
    </row>
    <row r="165" ht="14.25" customHeight="1">
      <c r="B165" s="277">
        <v>43544.0</v>
      </c>
      <c r="C165" s="278">
        <v>646.273193</v>
      </c>
      <c r="D165" s="279">
        <f t="shared" si="1"/>
        <v>0.1264586408</v>
      </c>
      <c r="E165" s="264">
        <v>0.02312227179395174</v>
      </c>
      <c r="F165" s="264"/>
      <c r="G165" s="271">
        <v>162.0</v>
      </c>
      <c r="H165" s="270">
        <f t="shared" si="2"/>
        <v>0.0003571687801</v>
      </c>
    </row>
    <row r="166" ht="14.25" customHeight="1">
      <c r="B166" s="277">
        <v>43403.0</v>
      </c>
      <c r="C166" s="278">
        <v>573.721191</v>
      </c>
      <c r="D166" s="279">
        <f t="shared" si="1"/>
        <v>-0.623472556</v>
      </c>
      <c r="E166" s="264">
        <v>0.023032312513361852</v>
      </c>
      <c r="F166" s="264"/>
      <c r="G166" s="271">
        <v>163.0</v>
      </c>
      <c r="H166" s="270">
        <f t="shared" si="2"/>
        <v>0.005567374573</v>
      </c>
    </row>
    <row r="167" ht="14.25" customHeight="1">
      <c r="B167" s="277">
        <v>44866.0</v>
      </c>
      <c r="C167" s="278">
        <v>1523.716797</v>
      </c>
      <c r="D167" s="279">
        <f t="shared" si="1"/>
        <v>0.4630980647</v>
      </c>
      <c r="E167" s="264">
        <v>0.022989608149449423</v>
      </c>
      <c r="F167" s="264"/>
      <c r="G167" s="271">
        <v>164.0</v>
      </c>
      <c r="H167" s="270">
        <f t="shared" si="2"/>
        <v>-0.0006972781796</v>
      </c>
    </row>
    <row r="168" ht="14.25" customHeight="1">
      <c r="B168" s="277">
        <v>44116.0</v>
      </c>
      <c r="C168" s="278">
        <v>1041.431763</v>
      </c>
      <c r="D168" s="279">
        <f t="shared" si="1"/>
        <v>0.4631630647</v>
      </c>
      <c r="E168" s="264">
        <v>0.02285861344550877</v>
      </c>
      <c r="F168" s="264"/>
      <c r="G168" s="271">
        <v>165.0</v>
      </c>
      <c r="H168" s="270">
        <f t="shared" si="2"/>
        <v>0.01230452123</v>
      </c>
    </row>
    <row r="169" ht="14.25" customHeight="1">
      <c r="B169" s="277">
        <v>43705.0</v>
      </c>
      <c r="C169" s="278">
        <v>711.767395</v>
      </c>
      <c r="D169" s="279">
        <f t="shared" si="1"/>
        <v>0.1079102131</v>
      </c>
      <c r="E169" s="264">
        <v>0.022749014715869834</v>
      </c>
      <c r="F169" s="264"/>
      <c r="G169" s="271">
        <v>166.0</v>
      </c>
      <c r="H169" s="270">
        <f t="shared" si="2"/>
        <v>-0.01405645613</v>
      </c>
    </row>
    <row r="170" ht="14.25" customHeight="1">
      <c r="B170" s="277">
        <v>43374.0</v>
      </c>
      <c r="C170" s="278">
        <v>642.441406</v>
      </c>
      <c r="D170" s="279">
        <f t="shared" si="1"/>
        <v>0.326962439</v>
      </c>
      <c r="E170" s="264">
        <v>0.02273852366001801</v>
      </c>
      <c r="F170" s="264"/>
      <c r="G170" s="271">
        <v>167.0</v>
      </c>
      <c r="H170" s="270">
        <f t="shared" si="2"/>
        <v>0.0008722073526</v>
      </c>
    </row>
    <row r="171" ht="14.25" customHeight="1">
      <c r="B171" s="277">
        <v>43139.0</v>
      </c>
      <c r="C171" s="278">
        <v>484.144379</v>
      </c>
      <c r="D171" s="279">
        <f t="shared" si="1"/>
        <v>-0.5454357043</v>
      </c>
      <c r="E171" s="264">
        <v>0.02272178957549879</v>
      </c>
      <c r="F171" s="264"/>
      <c r="G171" s="271">
        <v>168.0</v>
      </c>
      <c r="H171" s="270">
        <f t="shared" si="2"/>
        <v>0.02572581691</v>
      </c>
    </row>
    <row r="172" ht="14.25" customHeight="1">
      <c r="B172" s="277">
        <v>44117.0</v>
      </c>
      <c r="C172" s="278">
        <v>1065.073486</v>
      </c>
      <c r="D172" s="279">
        <f t="shared" si="1"/>
        <v>0.6441299547</v>
      </c>
      <c r="E172" s="264">
        <v>0.022701173365306658</v>
      </c>
      <c r="F172" s="264"/>
      <c r="G172" s="271">
        <v>169.0</v>
      </c>
      <c r="H172" s="270">
        <f t="shared" si="2"/>
        <v>-0.001839960466</v>
      </c>
    </row>
    <row r="173" ht="14.25" customHeight="1">
      <c r="B173" s="277">
        <v>43516.0</v>
      </c>
      <c r="C173" s="278">
        <v>647.803711</v>
      </c>
      <c r="D173" s="279">
        <f t="shared" si="1"/>
        <v>0.410735642</v>
      </c>
      <c r="E173" s="264">
        <v>0.02264271119474419</v>
      </c>
      <c r="F173" s="264"/>
      <c r="G173" s="271">
        <v>170.0</v>
      </c>
      <c r="H173" s="270">
        <f t="shared" si="2"/>
        <v>0.03146153152</v>
      </c>
    </row>
    <row r="174" ht="14.25" customHeight="1">
      <c r="B174" s="277">
        <v>43111.0</v>
      </c>
      <c r="C174" s="278">
        <v>459.195679</v>
      </c>
      <c r="D174" s="279">
        <f t="shared" si="1"/>
        <v>-0.229578241</v>
      </c>
      <c r="E174" s="264">
        <v>0.02238071899707491</v>
      </c>
      <c r="F174" s="264"/>
      <c r="G174" s="271">
        <v>171.0</v>
      </c>
      <c r="H174" s="270">
        <f t="shared" si="2"/>
        <v>-0.001751337327</v>
      </c>
    </row>
    <row r="175" ht="14.25" customHeight="1">
      <c r="B175" s="277">
        <v>43438.0</v>
      </c>
      <c r="C175" s="278">
        <v>596.031555</v>
      </c>
      <c r="D175" s="279">
        <f t="shared" si="1"/>
        <v>0.527341871</v>
      </c>
      <c r="E175" s="264">
        <v>0.022227263075563497</v>
      </c>
      <c r="F175" s="264"/>
      <c r="G175" s="271">
        <v>172.0</v>
      </c>
      <c r="H175" s="270">
        <f t="shared" si="2"/>
        <v>0.00131375972</v>
      </c>
    </row>
    <row r="176" ht="14.25" customHeight="1">
      <c r="B176" s="277">
        <v>42199.0</v>
      </c>
      <c r="C176" s="278">
        <v>390.241089</v>
      </c>
      <c r="D176" s="279">
        <f t="shared" si="1"/>
        <v>-0.6742035689</v>
      </c>
      <c r="E176" s="264">
        <v>0.022207072344012597</v>
      </c>
      <c r="F176" s="264"/>
      <c r="G176" s="271">
        <v>173.0</v>
      </c>
      <c r="H176" s="270">
        <f t="shared" si="2"/>
        <v>0.02219346952</v>
      </c>
    </row>
    <row r="177" ht="14.25" customHeight="1">
      <c r="B177" s="277">
        <v>44200.0</v>
      </c>
      <c r="C177" s="278">
        <v>1197.806519</v>
      </c>
      <c r="D177" s="279">
        <f t="shared" si="1"/>
        <v>-0.2895619568</v>
      </c>
      <c r="E177" s="264">
        <v>0.022055514575810294</v>
      </c>
      <c r="F177" s="264"/>
      <c r="G177" s="271">
        <v>174.0</v>
      </c>
      <c r="H177" s="270">
        <f t="shared" si="2"/>
        <v>-0.003807798926</v>
      </c>
    </row>
    <row r="178" ht="14.25" customHeight="1">
      <c r="B178" s="277">
        <v>44628.0</v>
      </c>
      <c r="C178" s="278">
        <v>1686.01123</v>
      </c>
      <c r="D178" s="279">
        <f t="shared" si="1"/>
        <v>1.545903266</v>
      </c>
      <c r="E178" s="264">
        <v>0.022042072092578198</v>
      </c>
      <c r="F178" s="264"/>
      <c r="G178" s="271">
        <v>175.0</v>
      </c>
      <c r="H178" s="270">
        <f t="shared" si="2"/>
        <v>-0.009899825445</v>
      </c>
    </row>
    <row r="179" ht="14.25" customHeight="1">
      <c r="B179" s="277">
        <v>43816.0</v>
      </c>
      <c r="C179" s="278">
        <v>662.244812</v>
      </c>
      <c r="D179" s="279">
        <f t="shared" si="1"/>
        <v>-0.606710229</v>
      </c>
      <c r="E179" s="264">
        <v>0.02198889488985107</v>
      </c>
      <c r="F179" s="264"/>
      <c r="G179" s="271">
        <v>176.0</v>
      </c>
      <c r="H179" s="270">
        <f t="shared" si="2"/>
        <v>0.01483945457</v>
      </c>
    </row>
    <row r="180" ht="14.25" customHeight="1">
      <c r="B180" s="277">
        <v>45324.0</v>
      </c>
      <c r="C180" s="278">
        <v>1683.859741</v>
      </c>
      <c r="D180" s="279">
        <f t="shared" si="1"/>
        <v>0.028719808</v>
      </c>
      <c r="E180" s="264">
        <v>0.021906322873292534</v>
      </c>
      <c r="F180" s="264"/>
      <c r="G180" s="271">
        <v>177.0</v>
      </c>
      <c r="H180" s="270">
        <f t="shared" si="2"/>
        <v>0.01418024442</v>
      </c>
    </row>
    <row r="181" ht="14.25" customHeight="1">
      <c r="B181" s="277">
        <v>44425.0</v>
      </c>
      <c r="C181" s="278">
        <v>1636.849731</v>
      </c>
      <c r="D181" s="279">
        <f t="shared" si="1"/>
        <v>2.571844961</v>
      </c>
      <c r="E181" s="264">
        <v>0.021855190317315788</v>
      </c>
      <c r="F181" s="264"/>
      <c r="G181" s="271">
        <v>178.0</v>
      </c>
      <c r="H181" s="270">
        <f t="shared" si="2"/>
        <v>0.04286900053</v>
      </c>
    </row>
    <row r="182" ht="14.25" customHeight="1">
      <c r="B182" s="277">
        <v>42271.0</v>
      </c>
      <c r="C182" s="278">
        <v>458.264496</v>
      </c>
      <c r="D182" s="279">
        <f t="shared" si="1"/>
        <v>0.0615751908</v>
      </c>
      <c r="E182" s="264">
        <v>0.021769505928298644</v>
      </c>
      <c r="F182" s="264"/>
      <c r="G182" s="271">
        <v>179.0</v>
      </c>
      <c r="H182" s="270">
        <f t="shared" si="2"/>
        <v>-0.002254760096</v>
      </c>
    </row>
    <row r="183" ht="14.25" customHeight="1">
      <c r="B183" s="277">
        <v>42656.0</v>
      </c>
      <c r="C183" s="278">
        <v>431.683502</v>
      </c>
      <c r="D183" s="279">
        <f t="shared" si="1"/>
        <v>0.1242286779</v>
      </c>
      <c r="E183" s="264">
        <v>0.02174879327672397</v>
      </c>
      <c r="F183" s="264"/>
      <c r="G183" s="271">
        <v>180.0</v>
      </c>
      <c r="H183" s="270">
        <f t="shared" si="2"/>
        <v>0.00008417034407</v>
      </c>
    </row>
    <row r="184" ht="14.25" customHeight="1">
      <c r="B184" s="277">
        <v>42971.0</v>
      </c>
      <c r="C184" s="278">
        <v>383.981934</v>
      </c>
      <c r="D184" s="279">
        <f t="shared" si="1"/>
        <v>-0.7495258588</v>
      </c>
      <c r="E184" s="264">
        <v>0.021673345318977064</v>
      </c>
      <c r="F184" s="264"/>
      <c r="G184" s="271">
        <v>181.0</v>
      </c>
      <c r="H184" s="270">
        <f t="shared" si="2"/>
        <v>0.02550224925</v>
      </c>
    </row>
    <row r="185" ht="14.25" customHeight="1">
      <c r="B185" s="277">
        <v>44777.0</v>
      </c>
      <c r="C185" s="278">
        <v>1533.020264</v>
      </c>
      <c r="D185" s="279">
        <f t="shared" si="1"/>
        <v>-0.08735398448</v>
      </c>
      <c r="E185" s="264">
        <v>0.021582196648853337</v>
      </c>
      <c r="F185" s="264"/>
      <c r="G185" s="271">
        <v>182.0</v>
      </c>
      <c r="H185" s="270">
        <f t="shared" si="2"/>
        <v>-0.01399979598</v>
      </c>
    </row>
    <row r="186" ht="14.25" customHeight="1">
      <c r="B186" s="277">
        <v>44546.0</v>
      </c>
      <c r="C186" s="278">
        <v>1679.753418</v>
      </c>
      <c r="D186" s="279">
        <f t="shared" si="1"/>
        <v>2.911736942</v>
      </c>
      <c r="E186" s="264">
        <v>0.021566152653736344</v>
      </c>
      <c r="F186" s="264"/>
      <c r="G186" s="271">
        <v>183.0</v>
      </c>
      <c r="H186" s="270">
        <f t="shared" si="2"/>
        <v>-0.009872815938</v>
      </c>
    </row>
    <row r="187" ht="14.25" customHeight="1">
      <c r="B187" s="277">
        <v>42025.0</v>
      </c>
      <c r="C187" s="278">
        <v>429.413696</v>
      </c>
      <c r="D187" s="279">
        <f t="shared" si="1"/>
        <v>0.04158199373</v>
      </c>
      <c r="E187" s="264">
        <v>0.021513965630929104</v>
      </c>
      <c r="F187" s="264"/>
      <c r="G187" s="271">
        <v>184.0</v>
      </c>
      <c r="H187" s="270">
        <f t="shared" si="2"/>
        <v>0.01620787237</v>
      </c>
    </row>
    <row r="188" ht="14.25" customHeight="1">
      <c r="B188" s="277">
        <v>42892.0</v>
      </c>
      <c r="C188" s="278">
        <v>412.27066</v>
      </c>
      <c r="D188" s="279">
        <f t="shared" si="1"/>
        <v>-0.3058254562</v>
      </c>
      <c r="E188" s="264">
        <v>0.0214862969270951</v>
      </c>
      <c r="F188" s="264"/>
      <c r="G188" s="271">
        <v>185.0</v>
      </c>
      <c r="H188" s="270">
        <f t="shared" si="2"/>
        <v>-0.02153305312</v>
      </c>
    </row>
    <row r="189" ht="14.25" customHeight="1">
      <c r="B189" s="277">
        <v>43441.0</v>
      </c>
      <c r="C189" s="278">
        <v>593.900574</v>
      </c>
      <c r="D189" s="279">
        <f t="shared" si="1"/>
        <v>-0.4379970712</v>
      </c>
      <c r="E189" s="264">
        <v>0.02139129591541332</v>
      </c>
      <c r="F189" s="264"/>
      <c r="G189" s="271">
        <v>186.0</v>
      </c>
      <c r="H189" s="270">
        <f t="shared" si="2"/>
        <v>-0.008316303109</v>
      </c>
    </row>
    <row r="190" ht="14.25" customHeight="1">
      <c r="B190" s="277">
        <v>44144.0</v>
      </c>
      <c r="C190" s="278">
        <v>1056.75708</v>
      </c>
      <c r="D190" s="279">
        <f t="shared" si="1"/>
        <v>-0.2612885138</v>
      </c>
      <c r="E190" s="264">
        <v>0.02138851016712837</v>
      </c>
      <c r="F190" s="264"/>
      <c r="G190" s="271">
        <v>187.0</v>
      </c>
      <c r="H190" s="270">
        <f t="shared" si="2"/>
        <v>-0.0000022433955</v>
      </c>
    </row>
    <row r="191" ht="14.25" customHeight="1">
      <c r="B191" s="277">
        <v>44803.0</v>
      </c>
      <c r="C191" s="278">
        <v>1430.541016</v>
      </c>
      <c r="D191" s="279">
        <f t="shared" si="1"/>
        <v>2.578265176</v>
      </c>
      <c r="E191" s="264">
        <v>0.021344359897833294</v>
      </c>
      <c r="F191" s="264"/>
      <c r="G191" s="271">
        <v>188.0</v>
      </c>
      <c r="H191" s="270">
        <f t="shared" si="2"/>
        <v>0.02033384067</v>
      </c>
    </row>
    <row r="192" ht="14.25" customHeight="1">
      <c r="B192" s="277">
        <v>42867.0</v>
      </c>
      <c r="C192" s="278">
        <v>399.786194</v>
      </c>
      <c r="D192" s="279">
        <f t="shared" si="1"/>
        <v>-0.1029108935</v>
      </c>
      <c r="E192" s="264">
        <v>0.021343025394146987</v>
      </c>
      <c r="F192" s="264"/>
      <c r="G192" s="271">
        <v>189.0</v>
      </c>
      <c r="H192" s="270">
        <f t="shared" si="2"/>
        <v>-0.01329833018</v>
      </c>
    </row>
    <row r="193" ht="14.25" customHeight="1">
      <c r="B193" s="277">
        <v>42227.0</v>
      </c>
      <c r="C193" s="278">
        <v>445.648254</v>
      </c>
      <c r="D193" s="279">
        <f t="shared" si="1"/>
        <v>-0.6998837353</v>
      </c>
      <c r="E193" s="264">
        <v>0.021316865205652714</v>
      </c>
      <c r="F193" s="264"/>
      <c r="G193" s="271">
        <v>190.0</v>
      </c>
      <c r="H193" s="270">
        <f t="shared" si="2"/>
        <v>-0.004879821748</v>
      </c>
    </row>
    <row r="194" ht="14.25" customHeight="1">
      <c r="B194" s="277">
        <v>44771.0</v>
      </c>
      <c r="C194" s="278">
        <v>1484.918701</v>
      </c>
      <c r="D194" s="279">
        <f t="shared" si="1"/>
        <v>2.404951746</v>
      </c>
      <c r="E194" s="264">
        <v>0.021286359700735124</v>
      </c>
      <c r="F194" s="264"/>
      <c r="G194" s="271">
        <v>191.0</v>
      </c>
      <c r="H194" s="270">
        <f t="shared" si="2"/>
        <v>0.003244929564</v>
      </c>
    </row>
    <row r="195" ht="14.25" customHeight="1">
      <c r="B195" s="277">
        <v>42214.0</v>
      </c>
      <c r="C195" s="278">
        <v>436.105652</v>
      </c>
      <c r="D195" s="279">
        <f t="shared" si="1"/>
        <v>-0.7228171363</v>
      </c>
      <c r="E195" s="264">
        <v>0.021216400823511703</v>
      </c>
      <c r="F195" s="264"/>
      <c r="G195" s="271">
        <v>192.0</v>
      </c>
      <c r="H195" s="270">
        <f t="shared" si="2"/>
        <v>0.01670073278</v>
      </c>
    </row>
    <row r="196" ht="14.25" customHeight="1">
      <c r="B196" s="277">
        <v>45470.0</v>
      </c>
      <c r="C196" s="278">
        <v>1573.349976</v>
      </c>
      <c r="D196" s="279">
        <f t="shared" si="1"/>
        <v>2.143980246</v>
      </c>
      <c r="E196" s="279">
        <v>0.021191683026151997</v>
      </c>
      <c r="F196" s="279"/>
      <c r="G196" s="271">
        <v>193.0</v>
      </c>
      <c r="H196" s="270">
        <f t="shared" si="2"/>
        <v>0.009654195597</v>
      </c>
    </row>
    <row r="197" ht="14.25" customHeight="1">
      <c r="B197" s="277">
        <v>42516.0</v>
      </c>
      <c r="C197" s="278">
        <v>500.432526</v>
      </c>
      <c r="D197" s="279">
        <f t="shared" si="1"/>
        <v>0.01073364712</v>
      </c>
      <c r="E197" s="264">
        <v>0.02109741518889463</v>
      </c>
      <c r="F197" s="264"/>
      <c r="G197" s="271">
        <v>194.0</v>
      </c>
      <c r="H197" s="270">
        <f t="shared" si="2"/>
        <v>-0.00296621291</v>
      </c>
    </row>
    <row r="198" ht="14.25" customHeight="1">
      <c r="B198" s="277">
        <v>43909.0</v>
      </c>
      <c r="C198" s="278">
        <v>495.118103</v>
      </c>
      <c r="D198" s="279">
        <f t="shared" si="1"/>
        <v>-0.6772645468</v>
      </c>
      <c r="E198" s="264">
        <v>0.02105577390052912</v>
      </c>
      <c r="F198" s="264"/>
      <c r="G198" s="271">
        <v>195.0</v>
      </c>
      <c r="H198" s="270">
        <f t="shared" si="2"/>
        <v>0.01114165866</v>
      </c>
    </row>
    <row r="199" ht="14.25" customHeight="1">
      <c r="B199" s="277">
        <v>44959.0</v>
      </c>
      <c r="C199" s="278">
        <v>1534.129883</v>
      </c>
      <c r="D199" s="279">
        <f t="shared" si="1"/>
        <v>1.671727412</v>
      </c>
      <c r="E199" s="264">
        <v>0.021049511697125246</v>
      </c>
      <c r="F199" s="264"/>
      <c r="G199" s="271">
        <v>196.0</v>
      </c>
      <c r="H199" s="270">
        <f t="shared" si="2"/>
        <v>0.02441288159</v>
      </c>
    </row>
    <row r="200" ht="14.25" customHeight="1">
      <c r="B200" s="277">
        <v>43283.0</v>
      </c>
      <c r="C200" s="278">
        <v>574.208984</v>
      </c>
      <c r="D200" s="279">
        <f t="shared" si="1"/>
        <v>-0.6045274643</v>
      </c>
      <c r="E200" s="264">
        <v>0.0210373288180883</v>
      </c>
      <c r="F200" s="264"/>
      <c r="G200" s="271">
        <v>197.0</v>
      </c>
      <c r="H200" s="270">
        <f t="shared" si="2"/>
        <v>-0.01775376252</v>
      </c>
    </row>
    <row r="201" ht="14.25" customHeight="1">
      <c r="B201" s="277">
        <v>44762.0</v>
      </c>
      <c r="C201" s="278">
        <v>1451.956665</v>
      </c>
      <c r="D201" s="279">
        <f t="shared" si="1"/>
        <v>2.741846744</v>
      </c>
      <c r="E201" s="264">
        <v>0.02098830385793577</v>
      </c>
      <c r="F201" s="264"/>
      <c r="G201" s="271">
        <v>198.0</v>
      </c>
      <c r="H201" s="270">
        <f t="shared" si="2"/>
        <v>0.002220891177</v>
      </c>
    </row>
    <row r="202" ht="14.25" customHeight="1">
      <c r="B202" s="277">
        <v>42768.0</v>
      </c>
      <c r="C202" s="278">
        <v>388.032104</v>
      </c>
      <c r="D202" s="279">
        <f t="shared" si="1"/>
        <v>-0.1349382919</v>
      </c>
      <c r="E202" s="264">
        <v>0.02088902363742937</v>
      </c>
      <c r="F202" s="264"/>
      <c r="G202" s="271">
        <v>199.0</v>
      </c>
      <c r="H202" s="270">
        <f t="shared" si="2"/>
        <v>-0.008947275027</v>
      </c>
    </row>
    <row r="203" ht="14.25" customHeight="1">
      <c r="B203" s="277">
        <v>42079.0</v>
      </c>
      <c r="C203" s="278">
        <v>448.560028</v>
      </c>
      <c r="D203" s="279">
        <f t="shared" si="1"/>
        <v>-0.08423777794</v>
      </c>
      <c r="E203" s="264">
        <v>0.020829315849297432</v>
      </c>
      <c r="F203" s="264"/>
      <c r="G203" s="271">
        <v>200.0</v>
      </c>
      <c r="H203" s="270">
        <f t="shared" si="2"/>
        <v>0.01427451846</v>
      </c>
    </row>
    <row r="204" ht="14.25" customHeight="1">
      <c r="B204" s="277">
        <v>43195.0</v>
      </c>
      <c r="C204" s="278">
        <v>489.821503</v>
      </c>
      <c r="D204" s="279">
        <f t="shared" si="1"/>
        <v>-0.66948916</v>
      </c>
      <c r="E204" s="264">
        <v>0.02077051348931845</v>
      </c>
      <c r="F204" s="264"/>
      <c r="G204" s="271">
        <v>201.0</v>
      </c>
      <c r="H204" s="270">
        <f t="shared" si="2"/>
        <v>-0.0009961710071</v>
      </c>
    </row>
    <row r="205" ht="14.25" customHeight="1">
      <c r="B205" s="277">
        <v>44391.0</v>
      </c>
      <c r="C205" s="278">
        <v>1482.013428</v>
      </c>
      <c r="D205" s="279">
        <f t="shared" si="1"/>
        <v>-0.1179437484</v>
      </c>
      <c r="E205" s="264">
        <v>0.020680444461506797</v>
      </c>
      <c r="F205" s="264"/>
      <c r="G205" s="271">
        <v>202.0</v>
      </c>
      <c r="H205" s="270">
        <f t="shared" si="2"/>
        <v>-0.0247120556</v>
      </c>
    </row>
    <row r="206" ht="14.25" customHeight="1">
      <c r="B206" s="277">
        <v>44593.0</v>
      </c>
      <c r="C206" s="278">
        <v>1680.180176</v>
      </c>
      <c r="D206" s="279">
        <f t="shared" si="1"/>
        <v>0.3247570202</v>
      </c>
      <c r="E206" s="264">
        <v>0.02064865290687146</v>
      </c>
      <c r="F206" s="264"/>
      <c r="G206" s="271">
        <v>203.0</v>
      </c>
      <c r="H206" s="270">
        <f t="shared" si="2"/>
        <v>-0.03269070937</v>
      </c>
    </row>
    <row r="207" ht="14.25" customHeight="1">
      <c r="B207" s="277">
        <v>45089.0</v>
      </c>
      <c r="C207" s="278">
        <v>1268.293091</v>
      </c>
      <c r="D207" s="279">
        <f t="shared" si="1"/>
        <v>-0.2387243745</v>
      </c>
      <c r="E207" s="264">
        <v>0.020537845814981043</v>
      </c>
      <c r="F207" s="264"/>
      <c r="G207" s="271">
        <v>204.0</v>
      </c>
      <c r="H207" s="270">
        <f t="shared" si="2"/>
        <v>0.009527394051</v>
      </c>
    </row>
    <row r="208" ht="14.25" customHeight="1">
      <c r="B208" s="277">
        <v>45315.0</v>
      </c>
      <c r="C208" s="278">
        <v>1666.010376</v>
      </c>
      <c r="D208" s="279">
        <f t="shared" si="1"/>
        <v>2.776687432</v>
      </c>
      <c r="E208" s="264">
        <v>0.02024781178768317</v>
      </c>
      <c r="F208" s="264"/>
      <c r="G208" s="271">
        <v>205.0</v>
      </c>
      <c r="H208" s="270">
        <f t="shared" si="2"/>
        <v>-0.01607861846</v>
      </c>
    </row>
    <row r="209" ht="14.25" customHeight="1">
      <c r="B209" s="277">
        <v>42338.0</v>
      </c>
      <c r="C209" s="278">
        <v>441.130066</v>
      </c>
      <c r="D209" s="279">
        <f t="shared" si="1"/>
        <v>-0.3108422554</v>
      </c>
      <c r="E209" s="264">
        <v>0.02020917441805693</v>
      </c>
      <c r="F209" s="264"/>
      <c r="G209" s="271">
        <v>206.0</v>
      </c>
      <c r="H209" s="270">
        <f t="shared" si="2"/>
        <v>-0.01276113197</v>
      </c>
    </row>
    <row r="210" ht="14.25" customHeight="1">
      <c r="B210" s="277">
        <v>43783.0</v>
      </c>
      <c r="C210" s="278">
        <v>640.100281</v>
      </c>
      <c r="D210" s="279">
        <f t="shared" si="1"/>
        <v>-0.635228936</v>
      </c>
      <c r="E210" s="264">
        <v>0.020177771883349103</v>
      </c>
      <c r="F210" s="264"/>
      <c r="G210" s="271">
        <v>207.0</v>
      </c>
      <c r="H210" s="270">
        <f t="shared" si="2"/>
        <v>0.01920122715</v>
      </c>
    </row>
    <row r="211" ht="14.25" customHeight="1">
      <c r="B211" s="277">
        <v>44571.0</v>
      </c>
      <c r="C211" s="278">
        <v>1754.800049</v>
      </c>
      <c r="D211" s="279">
        <f t="shared" si="1"/>
        <v>3.190694939</v>
      </c>
      <c r="E211" s="264">
        <v>0.02009047141911428</v>
      </c>
      <c r="F211" s="264"/>
      <c r="G211" s="271">
        <v>208.0</v>
      </c>
      <c r="H211" s="270">
        <f t="shared" si="2"/>
        <v>0.02531341348</v>
      </c>
    </row>
    <row r="212" ht="14.25" customHeight="1">
      <c r="B212" s="277">
        <v>42016.0</v>
      </c>
      <c r="C212" s="278">
        <v>418.737244</v>
      </c>
      <c r="D212" s="279">
        <f t="shared" si="1"/>
        <v>-0.7102087776</v>
      </c>
      <c r="E212" s="264">
        <v>0.020005324066269547</v>
      </c>
      <c r="F212" s="264"/>
      <c r="G212" s="271">
        <v>209.0</v>
      </c>
      <c r="H212" s="270">
        <f t="shared" si="2"/>
        <v>0.006194745816</v>
      </c>
    </row>
    <row r="213" ht="14.25" customHeight="1">
      <c r="B213" s="277">
        <v>44714.0</v>
      </c>
      <c r="C213" s="278">
        <v>1444.961792</v>
      </c>
      <c r="D213" s="279">
        <f t="shared" si="1"/>
        <v>2.844657306</v>
      </c>
      <c r="E213" s="264">
        <v>0.019918043825480104</v>
      </c>
      <c r="F213" s="264"/>
      <c r="G213" s="271">
        <v>210.0</v>
      </c>
      <c r="H213" s="270">
        <f t="shared" si="2"/>
        <v>0.01570811675</v>
      </c>
    </row>
    <row r="214" ht="14.25" customHeight="1">
      <c r="B214" s="277">
        <v>42970.0</v>
      </c>
      <c r="C214" s="278">
        <v>375.836304</v>
      </c>
      <c r="D214" s="279">
        <f t="shared" si="1"/>
        <v>-0.4173458786</v>
      </c>
      <c r="E214" s="264">
        <v>0.019876800308592738</v>
      </c>
      <c r="F214" s="264"/>
      <c r="G214" s="271">
        <v>211.0</v>
      </c>
      <c r="H214" s="270">
        <f t="shared" si="2"/>
        <v>0.005913583534</v>
      </c>
    </row>
    <row r="215" ht="14.25" customHeight="1">
      <c r="B215" s="277">
        <v>43998.0</v>
      </c>
      <c r="C215" s="278">
        <v>645.04187</v>
      </c>
      <c r="D215" s="279">
        <f t="shared" si="1"/>
        <v>0.1291054447</v>
      </c>
      <c r="E215" s="264">
        <v>0.019853057188269962</v>
      </c>
      <c r="F215" s="264"/>
      <c r="G215" s="271">
        <v>212.0</v>
      </c>
      <c r="H215" s="270">
        <f t="shared" si="2"/>
        <v>0.03405778368</v>
      </c>
    </row>
    <row r="216" ht="14.25" customHeight="1">
      <c r="B216" s="277">
        <v>43461.0</v>
      </c>
      <c r="C216" s="278">
        <v>571.285767</v>
      </c>
      <c r="D216" s="279">
        <f t="shared" si="1"/>
        <v>-0.6677294177</v>
      </c>
      <c r="E216" s="264">
        <v>0.01979669998918586</v>
      </c>
      <c r="F216" s="264"/>
      <c r="G216" s="271">
        <v>213.0</v>
      </c>
      <c r="H216" s="270">
        <f t="shared" si="2"/>
        <v>0.02342102281</v>
      </c>
    </row>
    <row r="217" ht="14.25" customHeight="1">
      <c r="B217" s="277">
        <v>44629.0</v>
      </c>
      <c r="C217" s="278">
        <v>1719.338989</v>
      </c>
      <c r="D217" s="279">
        <f t="shared" si="1"/>
        <v>0.3894472116</v>
      </c>
      <c r="E217" s="264">
        <v>0.019767222428287157</v>
      </c>
      <c r="F217" s="264"/>
      <c r="G217" s="271">
        <v>214.0</v>
      </c>
      <c r="H217" s="270">
        <f t="shared" si="2"/>
        <v>0.02639556689</v>
      </c>
    </row>
    <row r="218" ht="14.25" customHeight="1">
      <c r="B218" s="277">
        <v>45048.0</v>
      </c>
      <c r="C218" s="278">
        <v>1237.426636</v>
      </c>
      <c r="D218" s="279">
        <f t="shared" si="1"/>
        <v>1.26043682</v>
      </c>
      <c r="E218" s="264">
        <v>0.019716636488076974</v>
      </c>
      <c r="F218" s="264"/>
      <c r="G218" s="271">
        <v>215.0</v>
      </c>
      <c r="H218" s="270">
        <f t="shared" si="2"/>
        <v>-0.009736466183</v>
      </c>
    </row>
    <row r="219" ht="14.25" customHeight="1">
      <c r="B219" s="277">
        <v>43276.0</v>
      </c>
      <c r="C219" s="278">
        <v>547.428101</v>
      </c>
      <c r="D219" s="279">
        <f t="shared" si="1"/>
        <v>0.193582539</v>
      </c>
      <c r="E219" s="264">
        <v>0.019713800029401075</v>
      </c>
      <c r="F219" s="264"/>
      <c r="G219" s="271">
        <v>216.0</v>
      </c>
      <c r="H219" s="270">
        <f t="shared" si="2"/>
        <v>-0.0006540566817</v>
      </c>
    </row>
    <row r="220" ht="14.25" customHeight="1">
      <c r="B220" s="277">
        <v>42060.0</v>
      </c>
      <c r="C220" s="278">
        <v>458.642853</v>
      </c>
      <c r="D220" s="279">
        <f t="shared" si="1"/>
        <v>-0.6814377709</v>
      </c>
      <c r="E220" s="264">
        <v>0.01971123075469602</v>
      </c>
      <c r="F220" s="264"/>
      <c r="G220" s="271">
        <v>217.0</v>
      </c>
      <c r="H220" s="270">
        <f t="shared" si="2"/>
        <v>-0.002324414123</v>
      </c>
    </row>
    <row r="221" ht="14.25" customHeight="1">
      <c r="B221" s="277">
        <v>44698.0</v>
      </c>
      <c r="C221" s="278">
        <v>1439.727661</v>
      </c>
      <c r="D221" s="279">
        <f t="shared" si="1"/>
        <v>2.613742747</v>
      </c>
      <c r="E221" s="264">
        <v>0.019709882395776313</v>
      </c>
      <c r="F221" s="264"/>
      <c r="G221" s="271">
        <v>218.0</v>
      </c>
      <c r="H221" s="270">
        <f t="shared" si="2"/>
        <v>0.0005001524083</v>
      </c>
    </row>
    <row r="222" ht="14.25" customHeight="1">
      <c r="B222" s="277">
        <v>42006.0</v>
      </c>
      <c r="C222" s="278">
        <v>398.403473</v>
      </c>
      <c r="D222" s="279">
        <f t="shared" si="1"/>
        <v>-0.5676676463</v>
      </c>
      <c r="E222" s="264">
        <v>0.019651445071137585</v>
      </c>
      <c r="F222" s="264"/>
      <c r="G222" s="271">
        <v>219.0</v>
      </c>
      <c r="H222" s="270">
        <f t="shared" si="2"/>
        <v>-0.0117444978</v>
      </c>
    </row>
    <row r="223" ht="14.25" customHeight="1">
      <c r="B223" s="277">
        <v>44090.0</v>
      </c>
      <c r="C223" s="278">
        <v>921.521301</v>
      </c>
      <c r="D223" s="279">
        <f t="shared" si="1"/>
        <v>-0.3320902694</v>
      </c>
      <c r="E223" s="264">
        <v>0.01964467526694288</v>
      </c>
      <c r="F223" s="264"/>
      <c r="G223" s="271">
        <v>220.0</v>
      </c>
      <c r="H223" s="270">
        <f t="shared" si="2"/>
        <v>0.006470020934</v>
      </c>
    </row>
    <row r="224" ht="14.25" customHeight="1">
      <c r="B224" s="277">
        <v>44701.0</v>
      </c>
      <c r="C224" s="278">
        <v>1379.709351</v>
      </c>
      <c r="D224" s="279">
        <f t="shared" si="1"/>
        <v>0.08249756665</v>
      </c>
      <c r="E224" s="264">
        <v>0.01961940625736248</v>
      </c>
      <c r="F224" s="264"/>
      <c r="G224" s="271">
        <v>221.0</v>
      </c>
      <c r="H224" s="270">
        <f t="shared" si="2"/>
        <v>0.02157844293</v>
      </c>
    </row>
    <row r="225" ht="14.25" customHeight="1">
      <c r="B225" s="277">
        <v>44277.0</v>
      </c>
      <c r="C225" s="278">
        <v>1274.561157</v>
      </c>
      <c r="D225" s="279">
        <f t="shared" si="1"/>
        <v>-0.1695994425</v>
      </c>
      <c r="E225" s="264">
        <v>0.019599041105154504</v>
      </c>
      <c r="F225" s="264"/>
      <c r="G225" s="271">
        <v>222.0</v>
      </c>
      <c r="H225" s="270">
        <f t="shared" si="2"/>
        <v>0.0263231555</v>
      </c>
    </row>
    <row r="226" ht="14.25" customHeight="1">
      <c r="B226" s="277">
        <v>44672.0</v>
      </c>
      <c r="C226" s="278">
        <v>1534.875122</v>
      </c>
      <c r="D226" s="279">
        <f t="shared" si="1"/>
        <v>1.329103126</v>
      </c>
      <c r="E226" s="264">
        <v>0.019588011438965124</v>
      </c>
      <c r="F226" s="264"/>
      <c r="G226" s="271">
        <v>223.0</v>
      </c>
      <c r="H226" s="270">
        <f t="shared" si="2"/>
        <v>-0.005927804195</v>
      </c>
    </row>
    <row r="227" ht="14.25" customHeight="1">
      <c r="B227" s="277">
        <v>43626.0</v>
      </c>
      <c r="C227" s="278">
        <v>658.998352</v>
      </c>
      <c r="D227" s="279">
        <f t="shared" si="1"/>
        <v>0.3166437367</v>
      </c>
      <c r="E227" s="264">
        <v>0.019483247649264793</v>
      </c>
      <c r="F227" s="264"/>
      <c r="G227" s="271">
        <v>224.0</v>
      </c>
      <c r="H227" s="270">
        <f t="shared" si="2"/>
        <v>-0.02357499928</v>
      </c>
    </row>
    <row r="228" ht="14.25" customHeight="1">
      <c r="B228" s="277">
        <v>43159.0</v>
      </c>
      <c r="C228" s="278">
        <v>500.513794</v>
      </c>
      <c r="D228" s="279">
        <f t="shared" si="1"/>
        <v>-0.6980516636</v>
      </c>
      <c r="E228" s="264">
        <v>0.01947476779459241</v>
      </c>
      <c r="F228" s="264"/>
      <c r="G228" s="271">
        <v>225.0</v>
      </c>
      <c r="H228" s="270">
        <f t="shared" si="2"/>
        <v>-0.004987760318</v>
      </c>
    </row>
    <row r="229" ht="14.25" customHeight="1">
      <c r="B229" s="277">
        <v>44532.0</v>
      </c>
      <c r="C229" s="278">
        <v>1657.614014</v>
      </c>
      <c r="D229" s="279">
        <f t="shared" si="1"/>
        <v>1.260746149</v>
      </c>
      <c r="E229" s="264">
        <v>0.019447251959744134</v>
      </c>
      <c r="F229" s="264"/>
      <c r="G229" s="271">
        <v>226.0</v>
      </c>
      <c r="H229" s="270">
        <f t="shared" si="2"/>
        <v>-0.03044574122</v>
      </c>
    </row>
    <row r="230" ht="14.25" customHeight="1">
      <c r="B230" s="277">
        <v>44025.0</v>
      </c>
      <c r="C230" s="278">
        <v>733.215454</v>
      </c>
      <c r="D230" s="279">
        <f t="shared" si="1"/>
        <v>0.5672785496</v>
      </c>
      <c r="E230" s="264">
        <v>0.019441258247856096</v>
      </c>
      <c r="F230" s="264"/>
      <c r="G230" s="271">
        <v>227.0</v>
      </c>
      <c r="H230" s="270">
        <f t="shared" si="2"/>
        <v>0.0052427924</v>
      </c>
    </row>
    <row r="231" ht="14.25" customHeight="1">
      <c r="B231" s="277">
        <v>42234.0</v>
      </c>
      <c r="C231" s="278">
        <v>467.827148</v>
      </c>
      <c r="D231" s="279">
        <f t="shared" si="1"/>
        <v>-0.7112393511</v>
      </c>
      <c r="E231" s="264">
        <v>0.019436970090646617</v>
      </c>
      <c r="F231" s="264"/>
      <c r="G231" s="271">
        <v>228.0</v>
      </c>
      <c r="H231" s="270">
        <f t="shared" si="2"/>
        <v>0.03210266224</v>
      </c>
    </row>
    <row r="232" ht="14.25" customHeight="1">
      <c r="B232" s="277">
        <v>44477.0</v>
      </c>
      <c r="C232" s="278">
        <v>1620.12085</v>
      </c>
      <c r="D232" s="279">
        <f t="shared" si="1"/>
        <v>1.304189077</v>
      </c>
      <c r="E232" s="264">
        <v>0.019426435607962554</v>
      </c>
      <c r="F232" s="264"/>
      <c r="G232" s="271">
        <v>229.0</v>
      </c>
      <c r="H232" s="270">
        <f t="shared" si="2"/>
        <v>0.01984939219</v>
      </c>
    </row>
    <row r="233" ht="14.25" customHeight="1">
      <c r="B233" s="277">
        <v>43697.0</v>
      </c>
      <c r="C233" s="278">
        <v>703.119751</v>
      </c>
      <c r="D233" s="279">
        <f t="shared" si="1"/>
        <v>-0.5637979428</v>
      </c>
      <c r="E233" s="264">
        <v>0.019417391242785968</v>
      </c>
      <c r="F233" s="264"/>
      <c r="G233" s="271">
        <v>230.0</v>
      </c>
      <c r="H233" s="270">
        <f t="shared" si="2"/>
        <v>-0.02263276994</v>
      </c>
    </row>
    <row r="234" ht="14.25" customHeight="1">
      <c r="B234" s="277">
        <v>44501.0</v>
      </c>
      <c r="C234" s="278">
        <v>1611.912964</v>
      </c>
      <c r="D234" s="279">
        <f t="shared" si="1"/>
        <v>0.1895727995</v>
      </c>
      <c r="E234" s="264">
        <v>0.019367438536520815</v>
      </c>
      <c r="F234" s="264"/>
      <c r="G234" s="271">
        <v>231.0</v>
      </c>
      <c r="H234" s="270">
        <f t="shared" si="2"/>
        <v>0.02005418933</v>
      </c>
    </row>
    <row r="235" ht="14.25" customHeight="1">
      <c r="B235" s="277">
        <v>44732.0</v>
      </c>
      <c r="C235" s="278">
        <v>1355.035156</v>
      </c>
      <c r="D235" s="279">
        <f t="shared" si="1"/>
        <v>1.091096546</v>
      </c>
      <c r="E235" s="264">
        <v>0.019354183359960593</v>
      </c>
      <c r="F235" s="264"/>
      <c r="G235" s="271">
        <v>232.0</v>
      </c>
      <c r="H235" s="270">
        <f t="shared" si="2"/>
        <v>-0.00394529383</v>
      </c>
    </row>
    <row r="236" ht="14.25" customHeight="1">
      <c r="B236" s="277">
        <v>43486.0</v>
      </c>
      <c r="C236" s="278">
        <v>648.002197</v>
      </c>
      <c r="D236" s="279">
        <f t="shared" si="1"/>
        <v>0.2803159124</v>
      </c>
      <c r="E236" s="264">
        <v>0.019221643422858547</v>
      </c>
      <c r="F236" s="264"/>
      <c r="G236" s="271">
        <v>233.0</v>
      </c>
      <c r="H236" s="270">
        <f t="shared" si="2"/>
        <v>0.02352825381</v>
      </c>
    </row>
    <row r="237" ht="14.25" customHeight="1">
      <c r="B237" s="277">
        <v>43171.0</v>
      </c>
      <c r="C237" s="278">
        <v>506.126801</v>
      </c>
      <c r="D237" s="279">
        <f t="shared" si="1"/>
        <v>-0.6627062572</v>
      </c>
      <c r="E237" s="264">
        <v>0.01921078578430295</v>
      </c>
      <c r="F237" s="264"/>
      <c r="G237" s="271">
        <v>234.0</v>
      </c>
      <c r="H237" s="270">
        <f t="shared" si="2"/>
        <v>0.0046719672</v>
      </c>
    </row>
    <row r="238" ht="14.25" customHeight="1">
      <c r="B238" s="277">
        <v>44679.0</v>
      </c>
      <c r="C238" s="278">
        <v>1500.552002</v>
      </c>
      <c r="D238" s="279">
        <f t="shared" si="1"/>
        <v>2.654652117</v>
      </c>
      <c r="E238" s="264">
        <v>0.019191188597747925</v>
      </c>
      <c r="F238" s="264"/>
      <c r="G238" s="271">
        <v>235.0</v>
      </c>
      <c r="H238" s="270">
        <f t="shared" si="2"/>
        <v>-0.004267871248</v>
      </c>
    </row>
    <row r="239" ht="14.25" customHeight="1">
      <c r="B239" s="277">
        <v>42927.0</v>
      </c>
      <c r="C239" s="278">
        <v>410.586823</v>
      </c>
      <c r="D239" s="279">
        <f t="shared" si="1"/>
        <v>-0.1417036211</v>
      </c>
      <c r="E239" s="264">
        <v>0.019121284783150495</v>
      </c>
      <c r="F239" s="264"/>
      <c r="G239" s="271">
        <v>236.0</v>
      </c>
      <c r="H239" s="270">
        <f t="shared" si="2"/>
        <v>-0.006169025938</v>
      </c>
    </row>
    <row r="240" ht="14.25" customHeight="1">
      <c r="B240" s="277">
        <v>42404.0</v>
      </c>
      <c r="C240" s="278">
        <v>478.374176</v>
      </c>
      <c r="D240" s="279">
        <f t="shared" si="1"/>
        <v>0.1356051178</v>
      </c>
      <c r="E240" s="264">
        <v>0.019046726014885614</v>
      </c>
      <c r="F240" s="264"/>
      <c r="G240" s="271">
        <v>237.0</v>
      </c>
      <c r="H240" s="270">
        <f t="shared" si="2"/>
        <v>0.01221042184</v>
      </c>
    </row>
    <row r="241" ht="14.25" customHeight="1">
      <c r="B241" s="277">
        <v>42018.0</v>
      </c>
      <c r="C241" s="278">
        <v>421.250458</v>
      </c>
      <c r="D241" s="279">
        <f t="shared" si="1"/>
        <v>-0.7115158258</v>
      </c>
      <c r="E241" s="264">
        <v>0.01902903849810102</v>
      </c>
      <c r="F241" s="264"/>
      <c r="G241" s="271">
        <v>238.0</v>
      </c>
      <c r="H241" s="270">
        <f t="shared" si="2"/>
        <v>-0.01100855396</v>
      </c>
    </row>
    <row r="242" ht="14.25" customHeight="1">
      <c r="B242" s="277">
        <v>44991.0</v>
      </c>
      <c r="C242" s="278">
        <v>1460.220337</v>
      </c>
      <c r="D242" s="279">
        <f t="shared" si="1"/>
        <v>2.353133909</v>
      </c>
      <c r="E242" s="264">
        <v>0.019029030894619773</v>
      </c>
      <c r="F242" s="264"/>
      <c r="G242" s="271">
        <v>239.0</v>
      </c>
      <c r="H242" s="270">
        <f t="shared" si="2"/>
        <v>0.01823176832</v>
      </c>
    </row>
    <row r="243" ht="14.25" customHeight="1">
      <c r="B243" s="277">
        <v>42102.0</v>
      </c>
      <c r="C243" s="278">
        <v>435.479279</v>
      </c>
      <c r="D243" s="279">
        <f t="shared" si="1"/>
        <v>-0.6014625005</v>
      </c>
      <c r="E243" s="264">
        <v>0.019009054781379136</v>
      </c>
      <c r="F243" s="264"/>
      <c r="G243" s="271">
        <v>240.0</v>
      </c>
      <c r="H243" s="270">
        <f t="shared" si="2"/>
        <v>-0.01323989972</v>
      </c>
    </row>
    <row r="244" ht="14.25" customHeight="1">
      <c r="B244" s="277">
        <v>44174.0</v>
      </c>
      <c r="C244" s="278">
        <v>1092.693359</v>
      </c>
      <c r="D244" s="279">
        <f t="shared" si="1"/>
        <v>1.820948656</v>
      </c>
      <c r="E244" s="264">
        <v>0.018944629858877505</v>
      </c>
      <c r="F244" s="264"/>
      <c r="G244" s="271">
        <v>241.0</v>
      </c>
      <c r="H244" s="270">
        <f t="shared" si="2"/>
        <v>-0.01042612956</v>
      </c>
    </row>
    <row r="245" ht="14.25" customHeight="1">
      <c r="B245" s="277">
        <v>43014.0</v>
      </c>
      <c r="C245" s="278">
        <v>387.349609</v>
      </c>
      <c r="D245" s="279">
        <f t="shared" si="1"/>
        <v>-0.0739417508</v>
      </c>
      <c r="E245" s="264">
        <v>0.01893577048039151</v>
      </c>
      <c r="F245" s="264"/>
      <c r="G245" s="271">
        <v>242.0</v>
      </c>
      <c r="H245" s="270">
        <f t="shared" si="2"/>
        <v>-0.01369036142</v>
      </c>
    </row>
    <row r="246" ht="14.25" customHeight="1">
      <c r="B246" s="277">
        <v>42789.0</v>
      </c>
      <c r="C246" s="278">
        <v>418.277802</v>
      </c>
      <c r="D246" s="279">
        <f t="shared" si="1"/>
        <v>0.02457737113</v>
      </c>
      <c r="E246" s="264">
        <v>0.01888609125167713</v>
      </c>
      <c r="F246" s="264"/>
      <c r="G246" s="271">
        <v>243.0</v>
      </c>
      <c r="H246" s="270">
        <f t="shared" si="2"/>
        <v>0.01818090315</v>
      </c>
    </row>
    <row r="247" ht="14.25" customHeight="1">
      <c r="B247" s="277">
        <v>42712.0</v>
      </c>
      <c r="C247" s="278">
        <v>408.244232</v>
      </c>
      <c r="D247" s="279">
        <f t="shared" si="1"/>
        <v>-0.6740033149</v>
      </c>
      <c r="E247" s="264">
        <v>0.018884248756383414</v>
      </c>
      <c r="F247" s="264"/>
      <c r="G247" s="271">
        <v>244.0</v>
      </c>
      <c r="H247" s="270">
        <f t="shared" si="2"/>
        <v>0.01718942471</v>
      </c>
    </row>
    <row r="248" ht="14.25" customHeight="1">
      <c r="B248" s="277">
        <v>45068.0</v>
      </c>
      <c r="C248" s="278">
        <v>1252.295654</v>
      </c>
      <c r="D248" s="279">
        <f t="shared" si="1"/>
        <v>2.210148877</v>
      </c>
      <c r="E248" s="264">
        <v>0.018835151128374583</v>
      </c>
      <c r="F248" s="264"/>
      <c r="G248" s="271">
        <v>245.0</v>
      </c>
      <c r="H248" s="270">
        <f t="shared" si="2"/>
        <v>0.01037373011</v>
      </c>
    </row>
    <row r="249" ht="14.25" customHeight="1">
      <c r="B249" s="277">
        <v>42690.0</v>
      </c>
      <c r="C249" s="278">
        <v>390.105164</v>
      </c>
      <c r="D249" s="279">
        <f t="shared" si="1"/>
        <v>-0.1281306253</v>
      </c>
      <c r="E249" s="264">
        <v>0.018786431660688555</v>
      </c>
      <c r="F249" s="264"/>
      <c r="G249" s="271">
        <v>246.0</v>
      </c>
      <c r="H249" s="270">
        <f t="shared" si="2"/>
        <v>-0.009290045992</v>
      </c>
    </row>
    <row r="250" ht="14.25" customHeight="1">
      <c r="B250" s="277">
        <v>42359.0</v>
      </c>
      <c r="C250" s="278">
        <v>447.435333</v>
      </c>
      <c r="D250" s="279">
        <f t="shared" si="1"/>
        <v>0.2154602501</v>
      </c>
      <c r="E250" s="264">
        <v>0.018741456845988342</v>
      </c>
      <c r="F250" s="264"/>
      <c r="G250" s="271">
        <v>247.0</v>
      </c>
      <c r="H250" s="270">
        <f t="shared" si="2"/>
        <v>-0.02715697472</v>
      </c>
    </row>
    <row r="251" ht="14.25" customHeight="1">
      <c r="B251" s="277">
        <v>41911.0</v>
      </c>
      <c r="C251" s="278">
        <v>368.120087</v>
      </c>
      <c r="D251" s="279">
        <f t="shared" si="1"/>
        <v>-0.1331979838</v>
      </c>
      <c r="E251" s="264">
        <v>0.01872218716402823</v>
      </c>
      <c r="F251" s="264"/>
      <c r="G251" s="271">
        <v>248.0</v>
      </c>
      <c r="H251" s="270">
        <f t="shared" si="2"/>
        <v>-0.01786810684</v>
      </c>
    </row>
    <row r="252" ht="14.25" customHeight="1">
      <c r="B252" s="277">
        <v>42348.0</v>
      </c>
      <c r="C252" s="278">
        <v>424.687622</v>
      </c>
      <c r="D252" s="279">
        <f t="shared" si="1"/>
        <v>-0.7468868874</v>
      </c>
      <c r="E252" s="264">
        <v>0.018625116116933692</v>
      </c>
      <c r="F252" s="264"/>
      <c r="G252" s="271">
        <v>249.0</v>
      </c>
      <c r="H252" s="270">
        <f t="shared" si="2"/>
        <v>-0.01945855264</v>
      </c>
    </row>
    <row r="253" ht="14.25" customHeight="1">
      <c r="B253" s="277">
        <v>44602.0</v>
      </c>
      <c r="C253" s="278">
        <v>1677.857056</v>
      </c>
      <c r="D253" s="279">
        <f t="shared" si="1"/>
        <v>-0.06241394516</v>
      </c>
      <c r="E253" s="264">
        <v>0.018591945454730002</v>
      </c>
      <c r="F253" s="264"/>
      <c r="G253" s="271">
        <v>250.0</v>
      </c>
      <c r="H253" s="270">
        <f t="shared" si="2"/>
        <v>-0.0128894901</v>
      </c>
    </row>
    <row r="254" ht="14.25" customHeight="1">
      <c r="B254" s="277">
        <v>44642.0</v>
      </c>
      <c r="C254" s="278">
        <v>1789.549927</v>
      </c>
      <c r="D254" s="279">
        <f t="shared" si="1"/>
        <v>3.152884292</v>
      </c>
      <c r="E254" s="264">
        <v>0.018537035585546636</v>
      </c>
      <c r="F254" s="264"/>
      <c r="G254" s="271">
        <v>251.0</v>
      </c>
      <c r="H254" s="270">
        <f t="shared" si="2"/>
        <v>0.01733229764</v>
      </c>
    </row>
    <row r="255" ht="14.25" customHeight="1">
      <c r="B255" s="277">
        <v>43063.0</v>
      </c>
      <c r="C255" s="278">
        <v>430.917358</v>
      </c>
      <c r="D255" s="279">
        <f t="shared" si="1"/>
        <v>0.0284342182</v>
      </c>
      <c r="E255" s="264">
        <v>0.018461457150801674</v>
      </c>
      <c r="F255" s="264"/>
      <c r="G255" s="271">
        <v>252.0</v>
      </c>
      <c r="H255" s="270">
        <f t="shared" si="2"/>
        <v>-0.03832141264</v>
      </c>
    </row>
    <row r="256" ht="14.25" customHeight="1">
      <c r="B256" s="277">
        <v>42734.0</v>
      </c>
      <c r="C256" s="278">
        <v>419.003326</v>
      </c>
      <c r="D256" s="279">
        <f t="shared" si="1"/>
        <v>-0.6591097992</v>
      </c>
      <c r="E256" s="264">
        <v>0.018390498946086017</v>
      </c>
      <c r="F256" s="264"/>
      <c r="G256" s="271">
        <v>253.0</v>
      </c>
      <c r="H256" s="270">
        <f t="shared" si="2"/>
        <v>0.01580457922</v>
      </c>
    </row>
    <row r="257" ht="14.25" customHeight="1">
      <c r="B257" s="277">
        <v>45065.0</v>
      </c>
      <c r="C257" s="278">
        <v>1229.144531</v>
      </c>
      <c r="D257" s="279">
        <f t="shared" si="1"/>
        <v>0.7267077398</v>
      </c>
      <c r="E257" s="264">
        <v>0.018378887305966755</v>
      </c>
      <c r="F257" s="264"/>
      <c r="G257" s="271">
        <v>254.0</v>
      </c>
      <c r="H257" s="270">
        <f t="shared" si="2"/>
        <v>-0.01323032484</v>
      </c>
    </row>
    <row r="258" ht="14.25" customHeight="1">
      <c r="B258" s="277">
        <v>43853.0</v>
      </c>
      <c r="C258" s="278">
        <v>711.842834</v>
      </c>
      <c r="D258" s="279">
        <f t="shared" si="1"/>
        <v>0.1518398039</v>
      </c>
      <c r="E258" s="264">
        <v>0.018371997755373067</v>
      </c>
      <c r="F258" s="264"/>
      <c r="G258" s="271">
        <v>255.0</v>
      </c>
      <c r="H258" s="270">
        <f t="shared" si="2"/>
        <v>-0.03419027578</v>
      </c>
    </row>
    <row r="259" ht="14.25" customHeight="1">
      <c r="B259" s="277">
        <v>43367.0</v>
      </c>
      <c r="C259" s="278">
        <v>618.005066</v>
      </c>
      <c r="D259" s="279">
        <f t="shared" si="1"/>
        <v>0.5664152347</v>
      </c>
      <c r="E259" s="264">
        <v>0.018361164943288155</v>
      </c>
      <c r="F259" s="264"/>
      <c r="G259" s="271">
        <v>256.0</v>
      </c>
      <c r="H259" s="270">
        <f t="shared" si="2"/>
        <v>0.02636321761</v>
      </c>
    </row>
    <row r="260" ht="14.25" customHeight="1">
      <c r="B260" s="277">
        <v>42135.0</v>
      </c>
      <c r="C260" s="278">
        <v>394.534637</v>
      </c>
      <c r="D260" s="279">
        <f t="shared" si="1"/>
        <v>-0.008595728074</v>
      </c>
      <c r="E260" s="264">
        <v>0.018233610576369498</v>
      </c>
      <c r="F260" s="264"/>
      <c r="G260" s="271">
        <v>257.0</v>
      </c>
      <c r="H260" s="270">
        <f t="shared" si="2"/>
        <v>0.02929351419</v>
      </c>
    </row>
    <row r="261" ht="14.25" customHeight="1">
      <c r="B261" s="277">
        <v>42170.0</v>
      </c>
      <c r="C261" s="278">
        <v>397.955353</v>
      </c>
      <c r="D261" s="279">
        <f t="shared" si="1"/>
        <v>-0.7535950195</v>
      </c>
      <c r="E261" s="264">
        <v>0.018169359442568023</v>
      </c>
      <c r="F261" s="264"/>
      <c r="G261" s="271">
        <v>258.0</v>
      </c>
      <c r="H261" s="270">
        <f t="shared" si="2"/>
        <v>-0.003397860022</v>
      </c>
    </row>
    <row r="262" ht="14.25" customHeight="1">
      <c r="B262" s="277">
        <v>44460.0</v>
      </c>
      <c r="C262" s="278">
        <v>1615.045898</v>
      </c>
      <c r="D262" s="279">
        <f t="shared" si="1"/>
        <v>1.457771579</v>
      </c>
      <c r="E262" s="264">
        <v>0.018129545795984574</v>
      </c>
      <c r="F262" s="264"/>
      <c r="G262" s="271">
        <v>259.0</v>
      </c>
      <c r="H262" s="270">
        <f t="shared" si="2"/>
        <v>0.02788754127</v>
      </c>
    </row>
    <row r="263" ht="14.25" customHeight="1">
      <c r="B263" s="277">
        <v>43585.0</v>
      </c>
      <c r="C263" s="278">
        <v>657.117981</v>
      </c>
      <c r="D263" s="279">
        <f t="shared" si="1"/>
        <v>-0.6269120107</v>
      </c>
      <c r="E263" s="264">
        <v>0.01808939172724406</v>
      </c>
      <c r="F263" s="264"/>
      <c r="G263" s="271">
        <v>260.0</v>
      </c>
      <c r="H263" s="270">
        <f t="shared" si="2"/>
        <v>0.01632360411</v>
      </c>
    </row>
    <row r="264" ht="14.25" customHeight="1">
      <c r="B264" s="277">
        <v>44553.0</v>
      </c>
      <c r="C264" s="278">
        <v>1761.294922</v>
      </c>
      <c r="D264" s="279">
        <f t="shared" si="1"/>
        <v>0.2631918082</v>
      </c>
      <c r="E264" s="264">
        <v>0.018030359767764403</v>
      </c>
      <c r="F264" s="264"/>
      <c r="G264" s="271">
        <v>261.0</v>
      </c>
      <c r="H264" s="270">
        <f t="shared" si="2"/>
        <v>-0.005238543405</v>
      </c>
    </row>
    <row r="265" ht="14.25" customHeight="1">
      <c r="B265" s="277">
        <v>44840.0</v>
      </c>
      <c r="C265" s="278">
        <v>1394.321045</v>
      </c>
      <c r="D265" s="279">
        <f t="shared" si="1"/>
        <v>-0.09498955556</v>
      </c>
      <c r="E265" s="264">
        <v>0.0180144602934695</v>
      </c>
      <c r="F265" s="264"/>
      <c r="G265" s="271">
        <v>262.0</v>
      </c>
      <c r="H265" s="270">
        <f t="shared" si="2"/>
        <v>-0.005621857181</v>
      </c>
    </row>
    <row r="266" ht="14.25" customHeight="1">
      <c r="B266" s="277">
        <v>44965.0</v>
      </c>
      <c r="C266" s="278">
        <v>1540.668457</v>
      </c>
      <c r="D266" s="279">
        <f t="shared" si="1"/>
        <v>0.1063840753</v>
      </c>
      <c r="E266" s="264">
        <v>0.017985067517720558</v>
      </c>
      <c r="F266" s="264"/>
      <c r="G266" s="271">
        <v>263.0</v>
      </c>
      <c r="H266" s="270">
        <f t="shared" si="2"/>
        <v>0.03487530861</v>
      </c>
    </row>
    <row r="267" ht="14.25" customHeight="1">
      <c r="B267" s="277">
        <v>45154.0</v>
      </c>
      <c r="C267" s="278">
        <v>1392.525879</v>
      </c>
      <c r="D267" s="279">
        <f t="shared" si="1"/>
        <v>2.966028141</v>
      </c>
      <c r="E267" s="264">
        <v>0.01790374993443425</v>
      </c>
      <c r="F267" s="264"/>
      <c r="G267" s="271">
        <v>264.0</v>
      </c>
      <c r="H267" s="270">
        <f t="shared" si="2"/>
        <v>0.01186490716</v>
      </c>
    </row>
    <row r="268" ht="14.25" customHeight="1">
      <c r="B268" s="277">
        <v>41857.0</v>
      </c>
      <c r="C268" s="278">
        <v>351.113464</v>
      </c>
      <c r="D268" s="279">
        <f t="shared" si="1"/>
        <v>-0.4037490996</v>
      </c>
      <c r="E268" s="264">
        <v>0.017890719082791284</v>
      </c>
      <c r="F268" s="264"/>
      <c r="G268" s="271">
        <v>265.0</v>
      </c>
      <c r="H268" s="270">
        <f t="shared" si="2"/>
        <v>0.03592323858</v>
      </c>
    </row>
    <row r="269" ht="14.25" customHeight="1">
      <c r="B269" s="277">
        <v>43765.0</v>
      </c>
      <c r="C269" s="278">
        <v>588.868652</v>
      </c>
      <c r="D269" s="279">
        <f t="shared" si="1"/>
        <v>0.3619856872</v>
      </c>
      <c r="E269" s="264">
        <v>0.017883819034642416</v>
      </c>
      <c r="F269" s="264"/>
      <c r="G269" s="271">
        <v>266.0</v>
      </c>
      <c r="H269" s="270">
        <f t="shared" si="2"/>
        <v>-0.001520892408</v>
      </c>
    </row>
    <row r="270" ht="14.25" customHeight="1">
      <c r="B270" s="277">
        <v>42625.0</v>
      </c>
      <c r="C270" s="278">
        <v>432.360382</v>
      </c>
      <c r="D270" s="279">
        <f t="shared" si="1"/>
        <v>-0.6701845607</v>
      </c>
      <c r="E270" s="264">
        <v>0.017865762491159495</v>
      </c>
      <c r="F270" s="264"/>
      <c r="G270" s="271">
        <v>267.0</v>
      </c>
      <c r="H270" s="270">
        <f t="shared" si="2"/>
        <v>0.01180307878</v>
      </c>
    </row>
    <row r="271" ht="14.25" customHeight="1">
      <c r="B271" s="277">
        <v>44291.0</v>
      </c>
      <c r="C271" s="278">
        <v>1310.916138</v>
      </c>
      <c r="D271" s="279">
        <f t="shared" si="1"/>
        <v>-0.1195623942</v>
      </c>
      <c r="E271" s="264">
        <v>0.0178312941864822</v>
      </c>
      <c r="F271" s="264"/>
      <c r="G271" s="271">
        <v>268.0</v>
      </c>
      <c r="H271" s="270">
        <f t="shared" si="2"/>
        <v>-0.005980087717</v>
      </c>
    </row>
    <row r="272" ht="14.25" customHeight="1">
      <c r="B272" s="277">
        <v>44690.0</v>
      </c>
      <c r="C272" s="278">
        <v>1488.937012</v>
      </c>
      <c r="D272" s="279">
        <f t="shared" si="1"/>
        <v>1.627074021</v>
      </c>
      <c r="E272" s="264">
        <v>0.01782410430066908</v>
      </c>
      <c r="F272" s="264"/>
      <c r="G272" s="271">
        <v>269.0</v>
      </c>
      <c r="H272" s="270">
        <f t="shared" si="2"/>
        <v>0.01236624583</v>
      </c>
    </row>
    <row r="273" ht="14.25" customHeight="1">
      <c r="B273" s="277">
        <v>43294.0</v>
      </c>
      <c r="C273" s="278">
        <v>566.766296</v>
      </c>
      <c r="D273" s="279">
        <f t="shared" si="1"/>
        <v>-0.05935202858</v>
      </c>
      <c r="E273" s="264">
        <v>0.017808332208748057</v>
      </c>
      <c r="F273" s="264"/>
      <c r="G273" s="271">
        <v>270.0</v>
      </c>
      <c r="H273" s="270">
        <f t="shared" si="2"/>
        <v>0.0009883308384</v>
      </c>
    </row>
    <row r="274" ht="14.25" customHeight="1">
      <c r="B274" s="277">
        <v>43969.0</v>
      </c>
      <c r="C274" s="278">
        <v>602.527527</v>
      </c>
      <c r="D274" s="279">
        <f t="shared" si="1"/>
        <v>0.5758936969</v>
      </c>
      <c r="E274" s="264">
        <v>0.01778319454315833</v>
      </c>
      <c r="F274" s="264"/>
      <c r="G274" s="271">
        <v>271.0</v>
      </c>
      <c r="H274" s="270">
        <f t="shared" si="2"/>
        <v>-0.01000356408</v>
      </c>
    </row>
    <row r="275" ht="14.25" customHeight="1">
      <c r="B275" s="277">
        <v>42993.0</v>
      </c>
      <c r="C275" s="278">
        <v>382.34021</v>
      </c>
      <c r="D275" s="279">
        <f t="shared" si="1"/>
        <v>-0.07527423688</v>
      </c>
      <c r="E275" s="264">
        <v>0.017761171124577407</v>
      </c>
      <c r="F275" s="264"/>
      <c r="G275" s="271">
        <v>272.0</v>
      </c>
      <c r="H275" s="270">
        <f t="shared" si="2"/>
        <v>0.0198857933</v>
      </c>
    </row>
    <row r="276" ht="14.25" customHeight="1">
      <c r="B276" s="277">
        <v>41956.0</v>
      </c>
      <c r="C276" s="278">
        <v>413.463348</v>
      </c>
      <c r="D276" s="279">
        <f t="shared" si="1"/>
        <v>-0.2907634546</v>
      </c>
      <c r="E276" s="264">
        <v>0.017681548219340714</v>
      </c>
      <c r="F276" s="264"/>
      <c r="G276" s="271">
        <v>273.0</v>
      </c>
      <c r="H276" s="270">
        <f t="shared" si="2"/>
        <v>0.01251254831</v>
      </c>
    </row>
    <row r="277" ht="14.25" customHeight="1">
      <c r="B277" s="277">
        <v>43903.0</v>
      </c>
      <c r="C277" s="278">
        <v>582.969604</v>
      </c>
      <c r="D277" s="279">
        <f t="shared" si="1"/>
        <v>-0.5027455434</v>
      </c>
      <c r="E277" s="264">
        <v>0.01766486521108996</v>
      </c>
      <c r="F277" s="264"/>
      <c r="G277" s="271">
        <v>274.0</v>
      </c>
      <c r="H277" s="270">
        <f t="shared" si="2"/>
        <v>-0.03280134038</v>
      </c>
    </row>
    <row r="278" ht="14.25" customHeight="1">
      <c r="B278" s="277">
        <v>44228.0</v>
      </c>
      <c r="C278" s="278">
        <v>1172.376831</v>
      </c>
      <c r="D278" s="279">
        <f t="shared" si="1"/>
        <v>1.090526547</v>
      </c>
      <c r="E278" s="264">
        <v>0.017634305286611914</v>
      </c>
      <c r="F278" s="264"/>
      <c r="G278" s="271">
        <v>275.0</v>
      </c>
      <c r="H278" s="270">
        <f t="shared" si="2"/>
        <v>0.01044256624</v>
      </c>
    </row>
    <row r="279" ht="14.25" customHeight="1">
      <c r="B279" s="277">
        <v>43402.0</v>
      </c>
      <c r="C279" s="278">
        <v>560.804565</v>
      </c>
      <c r="D279" s="279">
        <f t="shared" si="1"/>
        <v>0.1442823198</v>
      </c>
      <c r="E279" s="264">
        <v>0.017597769423523837</v>
      </c>
      <c r="F279" s="264"/>
      <c r="G279" s="271">
        <v>276.0</v>
      </c>
      <c r="H279" s="270">
        <f t="shared" si="2"/>
        <v>0.01920131909</v>
      </c>
    </row>
    <row r="280" ht="14.25" customHeight="1">
      <c r="B280" s="277">
        <v>42515.0</v>
      </c>
      <c r="C280" s="278">
        <v>490.092834</v>
      </c>
      <c r="D280" s="279">
        <f t="shared" si="1"/>
        <v>0.09340537852</v>
      </c>
      <c r="E280" s="264">
        <v>0.017596694641468357</v>
      </c>
      <c r="F280" s="264"/>
      <c r="G280" s="271">
        <v>277.0</v>
      </c>
      <c r="H280" s="270">
        <f t="shared" si="2"/>
        <v>0.007438820697</v>
      </c>
    </row>
    <row r="281" ht="14.25" customHeight="1">
      <c r="B281" s="277">
        <v>42369.0</v>
      </c>
      <c r="C281" s="278">
        <v>448.226105</v>
      </c>
      <c r="D281" s="279">
        <f t="shared" si="1"/>
        <v>-0.2770360938</v>
      </c>
      <c r="E281" s="264">
        <v>0.017582543448726527</v>
      </c>
      <c r="F281" s="264"/>
      <c r="G281" s="271">
        <v>278.0</v>
      </c>
      <c r="H281" s="270">
        <f t="shared" si="2"/>
        <v>-0.006313126824</v>
      </c>
    </row>
    <row r="282" ht="14.25" customHeight="1">
      <c r="B282" s="277">
        <v>43343.0</v>
      </c>
      <c r="C282" s="278">
        <v>619.98407</v>
      </c>
      <c r="D282" s="279">
        <f t="shared" si="1"/>
        <v>-0.6010760142</v>
      </c>
      <c r="E282" s="264">
        <v>0.01758220591915881</v>
      </c>
      <c r="F282" s="264"/>
      <c r="G282" s="271">
        <v>279.0</v>
      </c>
      <c r="H282" s="270">
        <f t="shared" si="2"/>
        <v>-0.009366625188</v>
      </c>
    </row>
    <row r="283" ht="14.25" customHeight="1">
      <c r="B283" s="277">
        <v>45282.0</v>
      </c>
      <c r="C283" s="278">
        <v>1554.140869</v>
      </c>
      <c r="D283" s="279">
        <f t="shared" si="1"/>
        <v>-0.04435637917</v>
      </c>
      <c r="E283" s="264">
        <v>0.01751303789085528</v>
      </c>
      <c r="F283" s="264"/>
      <c r="G283" s="271">
        <v>280.0</v>
      </c>
      <c r="H283" s="270">
        <f t="shared" si="2"/>
        <v>-0.03798422445</v>
      </c>
    </row>
    <row r="284" ht="14.25" customHeight="1">
      <c r="B284" s="277">
        <v>44445.0</v>
      </c>
      <c r="C284" s="278">
        <v>1626.276611</v>
      </c>
      <c r="D284" s="279">
        <f t="shared" si="1"/>
        <v>3.058434327</v>
      </c>
      <c r="E284" s="264">
        <v>0.01749322433333852</v>
      </c>
      <c r="F284" s="264"/>
      <c r="G284" s="271">
        <v>281.0</v>
      </c>
      <c r="H284" s="270">
        <f t="shared" si="2"/>
        <v>-0.002136154146</v>
      </c>
    </row>
    <row r="285" ht="14.25" customHeight="1">
      <c r="B285" s="277">
        <v>42919.0</v>
      </c>
      <c r="C285" s="278">
        <v>400.715271</v>
      </c>
      <c r="D285" s="279">
        <f t="shared" si="1"/>
        <v>-0.613656727</v>
      </c>
      <c r="E285" s="264">
        <v>0.01747657762707133</v>
      </c>
      <c r="F285" s="264"/>
      <c r="G285" s="271">
        <v>282.0</v>
      </c>
      <c r="H285" s="270">
        <f t="shared" si="2"/>
        <v>0.03298634012</v>
      </c>
    </row>
    <row r="286" ht="14.25" customHeight="1">
      <c r="B286" s="277">
        <v>44120.0</v>
      </c>
      <c r="C286" s="278">
        <v>1037.200073</v>
      </c>
      <c r="D286" s="279">
        <f t="shared" si="1"/>
        <v>1.329924808</v>
      </c>
      <c r="E286" s="264">
        <v>0.01736980695121867</v>
      </c>
      <c r="F286" s="264"/>
      <c r="G286" s="271">
        <v>283.0</v>
      </c>
      <c r="H286" s="270">
        <f t="shared" si="2"/>
        <v>-0.02624439944</v>
      </c>
    </row>
    <row r="287" ht="14.25" customHeight="1">
      <c r="B287" s="277">
        <v>42417.0</v>
      </c>
      <c r="C287" s="278">
        <v>445.164612</v>
      </c>
      <c r="D287" s="279">
        <f t="shared" si="1"/>
        <v>-0.6425564155</v>
      </c>
      <c r="E287" s="264">
        <v>0.017328081019794175</v>
      </c>
      <c r="F287" s="264"/>
      <c r="G287" s="271">
        <v>284.0</v>
      </c>
      <c r="H287" s="270">
        <f t="shared" si="2"/>
        <v>-0.0009925837634</v>
      </c>
    </row>
    <row r="288" ht="14.25" customHeight="1">
      <c r="B288" s="277">
        <v>44216.0</v>
      </c>
      <c r="C288" s="278">
        <v>1245.412231</v>
      </c>
      <c r="D288" s="279">
        <f t="shared" si="1"/>
        <v>2.105491539</v>
      </c>
      <c r="E288" s="264">
        <v>0.017316811698767733</v>
      </c>
      <c r="F288" s="264"/>
      <c r="G288" s="271">
        <v>285.0</v>
      </c>
      <c r="H288" s="270">
        <f t="shared" si="2"/>
        <v>0.002981567022</v>
      </c>
    </row>
    <row r="289" ht="14.25" customHeight="1">
      <c r="B289" s="277">
        <v>42165.0</v>
      </c>
      <c r="C289" s="278">
        <v>401.035461</v>
      </c>
      <c r="D289" s="279">
        <f t="shared" si="1"/>
        <v>-0.7295405115</v>
      </c>
      <c r="E289" s="264">
        <v>0.017268072385692678</v>
      </c>
      <c r="F289" s="264"/>
      <c r="G289" s="271">
        <v>286.0</v>
      </c>
      <c r="H289" s="270">
        <f t="shared" si="2"/>
        <v>0.008090294817</v>
      </c>
    </row>
    <row r="290" ht="14.25" customHeight="1">
      <c r="B290" s="277">
        <v>45268.0</v>
      </c>
      <c r="C290" s="278">
        <v>1482.793091</v>
      </c>
      <c r="D290" s="279">
        <f t="shared" si="1"/>
        <v>2.409635899</v>
      </c>
      <c r="E290" s="264">
        <v>0.017224934335416688</v>
      </c>
      <c r="F290" s="264"/>
      <c r="G290" s="271">
        <v>287.0</v>
      </c>
      <c r="H290" s="270">
        <f t="shared" si="2"/>
        <v>-0.0142782901</v>
      </c>
    </row>
    <row r="291" ht="14.25" customHeight="1">
      <c r="B291" s="277">
        <v>42629.0</v>
      </c>
      <c r="C291" s="278">
        <v>434.883118</v>
      </c>
      <c r="D291" s="279">
        <f t="shared" si="1"/>
        <v>0.01898299839</v>
      </c>
      <c r="E291" s="264">
        <v>0.017223252303081502</v>
      </c>
      <c r="F291" s="264"/>
      <c r="G291" s="271">
        <v>288.0</v>
      </c>
      <c r="H291" s="270">
        <f t="shared" si="2"/>
        <v>0.0251274612</v>
      </c>
    </row>
    <row r="292" ht="14.25" customHeight="1">
      <c r="B292" s="277">
        <v>42612.0</v>
      </c>
      <c r="C292" s="278">
        <v>426.781525</v>
      </c>
      <c r="D292" s="279">
        <f t="shared" si="1"/>
        <v>0.01014633671</v>
      </c>
      <c r="E292" s="264">
        <v>0.017207779722595185</v>
      </c>
      <c r="F292" s="264"/>
      <c r="G292" s="271">
        <v>289.0</v>
      </c>
      <c r="H292" s="270">
        <f t="shared" si="2"/>
        <v>0.0148701137</v>
      </c>
    </row>
    <row r="293" ht="14.25" customHeight="1">
      <c r="B293" s="277">
        <v>42653.0</v>
      </c>
      <c r="C293" s="278">
        <v>422.494751</v>
      </c>
      <c r="D293" s="279">
        <f t="shared" si="1"/>
        <v>-0.7690433717</v>
      </c>
      <c r="E293" s="264">
        <v>0.017184330562463893</v>
      </c>
      <c r="F293" s="264"/>
      <c r="G293" s="271">
        <v>290.0</v>
      </c>
      <c r="H293" s="270">
        <f t="shared" si="2"/>
        <v>-0.01887673455</v>
      </c>
    </row>
    <row r="294" ht="14.25" customHeight="1">
      <c r="B294" s="277">
        <v>44575.0</v>
      </c>
      <c r="C294" s="278">
        <v>1829.325073</v>
      </c>
      <c r="D294" s="279">
        <f t="shared" si="1"/>
        <v>3.204756204</v>
      </c>
      <c r="E294" s="264">
        <v>0.017160379704251744</v>
      </c>
      <c r="F294" s="264"/>
      <c r="G294" s="271">
        <v>291.0</v>
      </c>
      <c r="H294" s="270">
        <f t="shared" si="2"/>
        <v>0.003402826636</v>
      </c>
    </row>
    <row r="295" ht="14.25" customHeight="1">
      <c r="B295" s="277">
        <v>42243.0</v>
      </c>
      <c r="C295" s="278">
        <v>435.060913</v>
      </c>
      <c r="D295" s="279">
        <f t="shared" si="1"/>
        <v>0.003010704165</v>
      </c>
      <c r="E295" s="264">
        <v>0.017095619442229478</v>
      </c>
      <c r="F295" s="264"/>
      <c r="G295" s="271">
        <v>292.0</v>
      </c>
      <c r="H295" s="270">
        <f t="shared" si="2"/>
        <v>-0.01618414871</v>
      </c>
    </row>
    <row r="296" ht="14.25" customHeight="1">
      <c r="B296" s="277">
        <v>42606.0</v>
      </c>
      <c r="C296" s="278">
        <v>433.755005</v>
      </c>
      <c r="D296" s="279">
        <f t="shared" si="1"/>
        <v>-0.02385193152</v>
      </c>
      <c r="E296" s="264">
        <v>0.017072786589028027</v>
      </c>
      <c r="F296" s="264"/>
      <c r="G296" s="271">
        <v>293.0</v>
      </c>
      <c r="H296" s="270">
        <f t="shared" si="2"/>
        <v>-0.01258849237</v>
      </c>
    </row>
    <row r="297" ht="14.25" customHeight="1">
      <c r="B297" s="277">
        <v>42354.0</v>
      </c>
      <c r="C297" s="278">
        <v>444.353699</v>
      </c>
      <c r="D297" s="279">
        <f t="shared" si="1"/>
        <v>-0.2965387224</v>
      </c>
      <c r="E297" s="264">
        <v>0.0169830777896343</v>
      </c>
      <c r="F297" s="264"/>
      <c r="G297" s="271">
        <v>294.0</v>
      </c>
      <c r="H297" s="270">
        <f t="shared" si="2"/>
        <v>-0.005616748415</v>
      </c>
    </row>
    <row r="298" ht="14.25" customHeight="1">
      <c r="B298" s="277">
        <v>43543.0</v>
      </c>
      <c r="C298" s="278">
        <v>631.667603</v>
      </c>
      <c r="D298" s="279">
        <f t="shared" si="1"/>
        <v>0.4238379064</v>
      </c>
      <c r="E298" s="264">
        <v>0.016967004591475182</v>
      </c>
      <c r="F298" s="264"/>
      <c r="G298" s="271">
        <v>295.0</v>
      </c>
      <c r="H298" s="270">
        <f t="shared" si="2"/>
        <v>0.0115169709</v>
      </c>
    </row>
    <row r="299" ht="14.25" customHeight="1">
      <c r="B299" s="277">
        <v>43091.0</v>
      </c>
      <c r="C299" s="278">
        <v>443.637299</v>
      </c>
      <c r="D299" s="279">
        <f t="shared" si="1"/>
        <v>-0.7307080415</v>
      </c>
      <c r="E299" s="264">
        <v>0.01692680665777991</v>
      </c>
      <c r="F299" s="264"/>
      <c r="G299" s="271">
        <v>296.0</v>
      </c>
      <c r="H299" s="270">
        <f t="shared" si="2"/>
        <v>-0.03690765086</v>
      </c>
    </row>
    <row r="300" ht="14.25" customHeight="1">
      <c r="B300" s="277">
        <v>44508.0</v>
      </c>
      <c r="C300" s="278">
        <v>1647.421265</v>
      </c>
      <c r="D300" s="279">
        <f t="shared" si="1"/>
        <v>1.718218527</v>
      </c>
      <c r="E300" s="264">
        <v>0.016854835239293504</v>
      </c>
      <c r="F300" s="264"/>
      <c r="G300" s="271">
        <v>297.0</v>
      </c>
      <c r="H300" s="270">
        <f t="shared" si="2"/>
        <v>0.01215751164</v>
      </c>
    </row>
    <row r="301" ht="14.25" customHeight="1">
      <c r="B301" s="277">
        <v>43325.0</v>
      </c>
      <c r="C301" s="278">
        <v>606.066528</v>
      </c>
      <c r="D301" s="279">
        <f t="shared" si="1"/>
        <v>-0.5235689983</v>
      </c>
      <c r="E301" s="264">
        <v>0.01681777786355832</v>
      </c>
      <c r="F301" s="264"/>
      <c r="G301" s="271">
        <v>298.0</v>
      </c>
      <c r="H301" s="270">
        <f t="shared" si="2"/>
        <v>0.009294222401</v>
      </c>
    </row>
    <row r="302" ht="14.25" customHeight="1">
      <c r="B302" s="277">
        <v>44265.0</v>
      </c>
      <c r="C302" s="278">
        <v>1272.097168</v>
      </c>
      <c r="D302" s="279">
        <f t="shared" si="1"/>
        <v>2.257590055</v>
      </c>
      <c r="E302" s="264">
        <v>0.016795981939450606</v>
      </c>
      <c r="F302" s="264"/>
      <c r="G302" s="271">
        <v>299.0</v>
      </c>
      <c r="H302" s="270">
        <f t="shared" si="2"/>
        <v>-0.007019449128</v>
      </c>
    </row>
    <row r="303" ht="14.25" customHeight="1">
      <c r="B303" s="277">
        <v>41942.0</v>
      </c>
      <c r="C303" s="278">
        <v>390.502533</v>
      </c>
      <c r="D303" s="279">
        <f t="shared" si="1"/>
        <v>-0.7059310747</v>
      </c>
      <c r="E303" s="264">
        <v>0.016772147956025905</v>
      </c>
      <c r="F303" s="264"/>
      <c r="G303" s="271">
        <v>300.0</v>
      </c>
      <c r="H303" s="270">
        <f t="shared" si="2"/>
        <v>-0.01061813497</v>
      </c>
    </row>
    <row r="304" ht="14.25" customHeight="1">
      <c r="B304" s="277">
        <v>44355.0</v>
      </c>
      <c r="C304" s="278">
        <v>1327.928589</v>
      </c>
      <c r="D304" s="279">
        <f t="shared" si="1"/>
        <v>-0.224569845</v>
      </c>
      <c r="E304" s="264">
        <v>0.01676670078311678</v>
      </c>
      <c r="F304" s="264"/>
      <c r="G304" s="271">
        <v>301.0</v>
      </c>
      <c r="H304" s="270">
        <f t="shared" si="2"/>
        <v>0.002655611579</v>
      </c>
    </row>
    <row r="305" ht="14.25" customHeight="1">
      <c r="B305" s="277">
        <v>44488.0</v>
      </c>
      <c r="C305" s="278">
        <v>1712.505737</v>
      </c>
      <c r="D305" s="279">
        <f t="shared" si="1"/>
        <v>2.879659823</v>
      </c>
      <c r="E305" s="264">
        <v>0.016739605342548865</v>
      </c>
      <c r="F305" s="264"/>
      <c r="G305" s="271">
        <v>302.0</v>
      </c>
      <c r="H305" s="270">
        <f t="shared" si="2"/>
        <v>0.01304358627</v>
      </c>
    </row>
    <row r="306" ht="14.25" customHeight="1">
      <c r="B306" s="277">
        <v>42041.0</v>
      </c>
      <c r="C306" s="278">
        <v>441.406158</v>
      </c>
      <c r="D306" s="279">
        <f t="shared" si="1"/>
        <v>0.03478025618</v>
      </c>
      <c r="E306" s="264">
        <v>0.01672886066665435</v>
      </c>
      <c r="F306" s="264"/>
      <c r="G306" s="271">
        <v>303.0</v>
      </c>
      <c r="H306" s="270">
        <f t="shared" si="2"/>
        <v>0.02390803305</v>
      </c>
    </row>
    <row r="307" ht="14.25" customHeight="1">
      <c r="B307" s="277">
        <v>42810.0</v>
      </c>
      <c r="C307" s="278">
        <v>426.569946</v>
      </c>
      <c r="D307" s="279">
        <f t="shared" si="1"/>
        <v>-0.7105279138</v>
      </c>
      <c r="E307" s="264">
        <v>0.016700462580535872</v>
      </c>
      <c r="F307" s="264"/>
      <c r="G307" s="271">
        <v>304.0</v>
      </c>
      <c r="H307" s="270">
        <f t="shared" si="2"/>
        <v>-0.01010494816</v>
      </c>
    </row>
    <row r="308" ht="14.25" customHeight="1">
      <c r="B308" s="277">
        <v>45181.0</v>
      </c>
      <c r="C308" s="278">
        <v>1473.613403</v>
      </c>
      <c r="D308" s="279">
        <f t="shared" si="1"/>
        <v>-0.0591984864</v>
      </c>
      <c r="E308" s="264">
        <v>0.016695433276572944</v>
      </c>
      <c r="F308" s="264"/>
      <c r="G308" s="271">
        <v>305.0</v>
      </c>
      <c r="H308" s="270">
        <f t="shared" si="2"/>
        <v>0.01501273181</v>
      </c>
    </row>
    <row r="309" ht="14.25" customHeight="1">
      <c r="B309" s="277">
        <v>44966.0</v>
      </c>
      <c r="C309" s="278">
        <v>1566.338257</v>
      </c>
      <c r="D309" s="279">
        <f t="shared" si="1"/>
        <v>2.960159661</v>
      </c>
      <c r="E309" s="264">
        <v>0.01666146917162472</v>
      </c>
      <c r="F309" s="264"/>
      <c r="G309" s="271">
        <v>306.0</v>
      </c>
      <c r="H309" s="270">
        <f t="shared" si="2"/>
        <v>0.001224628171</v>
      </c>
    </row>
    <row r="310" ht="14.25" customHeight="1">
      <c r="B310" s="277">
        <v>41992.0</v>
      </c>
      <c r="C310" s="278">
        <v>395.524017</v>
      </c>
      <c r="D310" s="279">
        <f t="shared" si="1"/>
        <v>-0.2477426246</v>
      </c>
      <c r="E310" s="264">
        <v>0.01665871381949337</v>
      </c>
      <c r="F310" s="264"/>
      <c r="G310" s="271">
        <v>307.0</v>
      </c>
      <c r="H310" s="270">
        <f t="shared" si="2"/>
        <v>0.01693669317</v>
      </c>
    </row>
    <row r="311" ht="14.25" customHeight="1">
      <c r="B311" s="277">
        <v>43251.0</v>
      </c>
      <c r="C311" s="278">
        <v>525.782837</v>
      </c>
      <c r="D311" s="279">
        <f t="shared" si="1"/>
        <v>0.2883049118</v>
      </c>
      <c r="E311" s="264">
        <v>0.01658843027333109</v>
      </c>
      <c r="F311" s="264"/>
      <c r="G311" s="271">
        <v>308.0</v>
      </c>
      <c r="H311" s="270">
        <f t="shared" si="2"/>
        <v>-0.002680364133</v>
      </c>
    </row>
    <row r="312" ht="14.25" customHeight="1">
      <c r="B312" s="277">
        <v>42779.0</v>
      </c>
      <c r="C312" s="278">
        <v>408.119873</v>
      </c>
      <c r="D312" s="279">
        <f t="shared" si="1"/>
        <v>-0.07032478336</v>
      </c>
      <c r="E312" s="264">
        <v>0.016575476033621604</v>
      </c>
      <c r="F312" s="264"/>
      <c r="G312" s="271">
        <v>309.0</v>
      </c>
      <c r="H312" s="270">
        <f t="shared" si="2"/>
        <v>0.01599437566</v>
      </c>
    </row>
    <row r="313" ht="14.25" customHeight="1">
      <c r="B313" s="277">
        <v>42075.0</v>
      </c>
      <c r="C313" s="278">
        <v>438.991882</v>
      </c>
      <c r="D313" s="279">
        <f t="shared" si="1"/>
        <v>0.0599236272</v>
      </c>
      <c r="E313" s="264">
        <v>0.016542963411702874</v>
      </c>
      <c r="F313" s="264"/>
      <c r="G313" s="271">
        <v>310.0</v>
      </c>
      <c r="H313" s="270">
        <f t="shared" si="2"/>
        <v>-0.008638302684</v>
      </c>
    </row>
    <row r="314" ht="14.25" customHeight="1">
      <c r="B314" s="277">
        <v>42731.0</v>
      </c>
      <c r="C314" s="278">
        <v>414.173126</v>
      </c>
      <c r="D314" s="279">
        <f t="shared" si="1"/>
        <v>-0.7316370993</v>
      </c>
      <c r="E314" s="264">
        <v>0.01648417019039013</v>
      </c>
      <c r="F314" s="264"/>
      <c r="G314" s="271">
        <v>311.0</v>
      </c>
      <c r="H314" s="270">
        <f t="shared" si="2"/>
        <v>-0.004872465606</v>
      </c>
    </row>
    <row r="315" ht="14.25" customHeight="1">
      <c r="B315" s="277">
        <v>44971.0</v>
      </c>
      <c r="C315" s="278">
        <v>1543.332275</v>
      </c>
      <c r="D315" s="279">
        <f t="shared" si="1"/>
        <v>0.02520593546</v>
      </c>
      <c r="E315" s="264">
        <v>0.016459795244189657</v>
      </c>
      <c r="F315" s="264"/>
      <c r="G315" s="271">
        <v>312.0</v>
      </c>
      <c r="H315" s="270">
        <f t="shared" si="2"/>
        <v>0.002222570299</v>
      </c>
    </row>
    <row r="316" ht="14.25" customHeight="1">
      <c r="B316" s="277">
        <v>44671.0</v>
      </c>
      <c r="C316" s="278">
        <v>1505.387573</v>
      </c>
      <c r="D316" s="279">
        <f t="shared" si="1"/>
        <v>0.773255169</v>
      </c>
      <c r="E316" s="264">
        <v>0.016453307649249006</v>
      </c>
      <c r="F316" s="264"/>
      <c r="G316" s="271">
        <v>313.0</v>
      </c>
      <c r="H316" s="270">
        <f t="shared" si="2"/>
        <v>0.01267031448</v>
      </c>
    </row>
    <row r="317" ht="14.25" customHeight="1">
      <c r="B317" s="277">
        <v>44036.0</v>
      </c>
      <c r="C317" s="278">
        <v>848.940186</v>
      </c>
      <c r="D317" s="279">
        <f t="shared" si="1"/>
        <v>0.2135135272</v>
      </c>
      <c r="E317" s="264">
        <v>0.016410429722117897</v>
      </c>
      <c r="F317" s="264"/>
      <c r="G317" s="271">
        <v>314.0</v>
      </c>
      <c r="H317" s="270">
        <f t="shared" si="2"/>
        <v>-0.007375935797</v>
      </c>
    </row>
    <row r="318" ht="14.25" customHeight="1">
      <c r="B318" s="277">
        <v>43685.0</v>
      </c>
      <c r="C318" s="278">
        <v>699.572083</v>
      </c>
      <c r="D318" s="279">
        <f t="shared" si="1"/>
        <v>0.6413106114</v>
      </c>
      <c r="E318" s="264">
        <v>0.0162993950731826</v>
      </c>
      <c r="F318" s="264"/>
      <c r="G318" s="271">
        <v>315.0</v>
      </c>
      <c r="H318" s="270">
        <f t="shared" si="2"/>
        <v>0.01437143501</v>
      </c>
    </row>
    <row r="319" ht="14.25" customHeight="1">
      <c r="B319" s="277">
        <v>42661.0</v>
      </c>
      <c r="C319" s="278">
        <v>426.227722</v>
      </c>
      <c r="D319" s="279">
        <f t="shared" si="1"/>
        <v>-0.7104397618</v>
      </c>
      <c r="E319" s="264">
        <v>0.016285371634451803</v>
      </c>
      <c r="F319" s="264"/>
      <c r="G319" s="271">
        <v>316.0</v>
      </c>
      <c r="H319" s="270">
        <f t="shared" si="2"/>
        <v>0.008655529028</v>
      </c>
    </row>
    <row r="320" ht="14.25" customHeight="1">
      <c r="B320" s="277">
        <v>44816.0</v>
      </c>
      <c r="C320" s="278">
        <v>1471.98291</v>
      </c>
      <c r="D320" s="279">
        <f t="shared" si="1"/>
        <v>-0.03343020583</v>
      </c>
      <c r="E320" s="264">
        <v>0.016240485426876932</v>
      </c>
      <c r="F320" s="264"/>
      <c r="G320" s="271">
        <v>317.0</v>
      </c>
      <c r="H320" s="270">
        <f t="shared" si="2"/>
        <v>-0.006329059922</v>
      </c>
    </row>
    <row r="321" ht="14.25" customHeight="1">
      <c r="B321" s="277">
        <v>44908.0</v>
      </c>
      <c r="C321" s="278">
        <v>1522.893555</v>
      </c>
      <c r="D321" s="279">
        <f t="shared" si="1"/>
        <v>0.02243690176</v>
      </c>
      <c r="E321" s="264">
        <v>0.016126010722214663</v>
      </c>
      <c r="F321" s="264"/>
      <c r="G321" s="271">
        <v>318.0</v>
      </c>
      <c r="H321" s="270">
        <f t="shared" si="2"/>
        <v>-0.01538460394</v>
      </c>
    </row>
    <row r="322" ht="14.25" customHeight="1">
      <c r="B322" s="277">
        <v>44865.0</v>
      </c>
      <c r="C322" s="278">
        <v>1489.474365</v>
      </c>
      <c r="D322" s="279">
        <f t="shared" si="1"/>
        <v>1.897831382</v>
      </c>
      <c r="E322" s="264">
        <v>0.01612421292141935</v>
      </c>
      <c r="F322" s="264"/>
      <c r="G322" s="271">
        <v>319.0</v>
      </c>
      <c r="H322" s="270">
        <f t="shared" si="2"/>
        <v>0.01674278521</v>
      </c>
    </row>
    <row r="323" ht="14.25" customHeight="1">
      <c r="B323" s="277">
        <v>42520.0</v>
      </c>
      <c r="C323" s="278">
        <v>513.996216</v>
      </c>
      <c r="D323" s="279">
        <f t="shared" si="1"/>
        <v>-0.1202397592</v>
      </c>
      <c r="E323" s="264">
        <v>0.016112339170769006</v>
      </c>
      <c r="F323" s="264"/>
      <c r="G323" s="271">
        <v>320.0</v>
      </c>
      <c r="H323" s="270">
        <f t="shared" si="2"/>
        <v>-0.01037519645</v>
      </c>
    </row>
    <row r="324" ht="14.25" customHeight="1">
      <c r="B324" s="277">
        <v>43472.0</v>
      </c>
      <c r="C324" s="278">
        <v>584.245789</v>
      </c>
      <c r="D324" s="279">
        <f t="shared" si="1"/>
        <v>0.4399307386</v>
      </c>
      <c r="E324" s="264">
        <v>0.016110911588060946</v>
      </c>
      <c r="F324" s="264"/>
      <c r="G324" s="271">
        <v>321.0</v>
      </c>
      <c r="H324" s="270">
        <f t="shared" si="2"/>
        <v>0.01270179858</v>
      </c>
    </row>
    <row r="325" ht="14.25" customHeight="1">
      <c r="B325" s="277">
        <v>42898.0</v>
      </c>
      <c r="C325" s="278">
        <v>405.745758</v>
      </c>
      <c r="D325" s="279">
        <f t="shared" si="1"/>
        <v>0.02872559983</v>
      </c>
      <c r="E325" s="264">
        <v>0.016076280317078296</v>
      </c>
      <c r="F325" s="264"/>
      <c r="G325" s="271">
        <v>322.0</v>
      </c>
      <c r="H325" s="270">
        <f t="shared" si="2"/>
        <v>0.02785953449</v>
      </c>
    </row>
    <row r="326" ht="14.25" customHeight="1">
      <c r="B326" s="277">
        <v>42142.0</v>
      </c>
      <c r="C326" s="278">
        <v>394.415924</v>
      </c>
      <c r="D326" s="279">
        <f t="shared" si="1"/>
        <v>-0.1559761314</v>
      </c>
      <c r="E326" s="264">
        <v>0.015955270779129317</v>
      </c>
      <c r="F326" s="264"/>
      <c r="G326" s="271">
        <v>323.0</v>
      </c>
      <c r="H326" s="270">
        <f t="shared" si="2"/>
        <v>0.0120432277</v>
      </c>
    </row>
    <row r="327" ht="14.25" customHeight="1">
      <c r="B327" s="277">
        <v>42445.0</v>
      </c>
      <c r="C327" s="278">
        <v>467.30423</v>
      </c>
      <c r="D327" s="279">
        <f t="shared" si="1"/>
        <v>-0.6563524311</v>
      </c>
      <c r="E327" s="264">
        <v>0.01591117947870345</v>
      </c>
      <c r="F327" s="264"/>
      <c r="G327" s="271">
        <v>324.0</v>
      </c>
      <c r="H327" s="270">
        <f t="shared" si="2"/>
        <v>-0.00544712698</v>
      </c>
    </row>
    <row r="328" ht="14.25" customHeight="1">
      <c r="B328" s="277">
        <v>44358.0</v>
      </c>
      <c r="C328" s="278">
        <v>1359.835693</v>
      </c>
      <c r="D328" s="279">
        <f t="shared" si="1"/>
        <v>2.135652518</v>
      </c>
      <c r="E328" s="264">
        <v>0.015867367534796305</v>
      </c>
      <c r="F328" s="264"/>
      <c r="G328" s="271">
        <v>325.0</v>
      </c>
      <c r="H328" s="270">
        <f t="shared" si="2"/>
        <v>0.02804564995</v>
      </c>
    </row>
    <row r="329" ht="14.25" customHeight="1">
      <c r="B329" s="277">
        <v>42352.0</v>
      </c>
      <c r="C329" s="278">
        <v>433.669128</v>
      </c>
      <c r="D329" s="279">
        <f t="shared" si="1"/>
        <v>-0.682998041</v>
      </c>
      <c r="E329" s="264">
        <v>0.01586251411319586</v>
      </c>
      <c r="F329" s="264"/>
      <c r="G329" s="271">
        <v>326.0</v>
      </c>
      <c r="H329" s="270">
        <f t="shared" si="2"/>
        <v>0.01055239695</v>
      </c>
    </row>
    <row r="330" ht="14.25" customHeight="1">
      <c r="B330" s="277">
        <v>45152.0</v>
      </c>
      <c r="C330" s="278">
        <v>1368.032959</v>
      </c>
      <c r="D330" s="279">
        <f t="shared" si="1"/>
        <v>0.8599097203</v>
      </c>
      <c r="E330" s="264">
        <v>0.01581820733979672</v>
      </c>
      <c r="F330" s="264"/>
      <c r="G330" s="271">
        <v>327.0</v>
      </c>
      <c r="H330" s="270">
        <f t="shared" si="2"/>
        <v>0.02754099839</v>
      </c>
    </row>
    <row r="331" ht="14.25" customHeight="1">
      <c r="B331" s="277">
        <v>43721.0</v>
      </c>
      <c r="C331" s="278">
        <v>735.537292</v>
      </c>
      <c r="D331" s="279">
        <f t="shared" si="1"/>
        <v>0.6477786268</v>
      </c>
      <c r="E331" s="264">
        <v>0.015800868721061845</v>
      </c>
      <c r="F331" s="264"/>
      <c r="G331" s="271">
        <v>328.0</v>
      </c>
      <c r="H331" s="270">
        <f t="shared" si="2"/>
        <v>0.01268484561</v>
      </c>
    </row>
    <row r="332" ht="14.25" customHeight="1">
      <c r="B332" s="277">
        <v>42361.0</v>
      </c>
      <c r="C332" s="278">
        <v>446.381134</v>
      </c>
      <c r="D332" s="279">
        <f t="shared" si="1"/>
        <v>-0.6773654444</v>
      </c>
      <c r="E332" s="264">
        <v>0.01577861221692061</v>
      </c>
      <c r="F332" s="264"/>
      <c r="G332" s="271">
        <v>329.0</v>
      </c>
      <c r="H332" s="270">
        <f t="shared" si="2"/>
        <v>-0.01523689836</v>
      </c>
    </row>
    <row r="333" ht="14.25" customHeight="1">
      <c r="B333" s="277">
        <v>45028.0</v>
      </c>
      <c r="C333" s="278">
        <v>1383.550293</v>
      </c>
      <c r="D333" s="279">
        <f t="shared" si="1"/>
        <v>1.009194858</v>
      </c>
      <c r="E333" s="264">
        <v>0.01575216345510744</v>
      </c>
      <c r="F333" s="264"/>
      <c r="G333" s="271">
        <v>330.0</v>
      </c>
      <c r="H333" s="270">
        <f t="shared" si="2"/>
        <v>-0.009689402767</v>
      </c>
    </row>
    <row r="334" ht="14.25" customHeight="1">
      <c r="B334" s="277">
        <v>43894.0</v>
      </c>
      <c r="C334" s="278">
        <v>688.609314</v>
      </c>
      <c r="D334" s="279">
        <f t="shared" si="1"/>
        <v>0.1622652463</v>
      </c>
      <c r="E334" s="264">
        <v>0.01572970101937491</v>
      </c>
      <c r="F334" s="264"/>
      <c r="G334" s="271">
        <v>331.0</v>
      </c>
      <c r="H334" s="270">
        <f t="shared" si="2"/>
        <v>-0.009698517111</v>
      </c>
    </row>
    <row r="335" ht="14.25" customHeight="1">
      <c r="B335" s="277">
        <v>43305.0</v>
      </c>
      <c r="C335" s="278">
        <v>592.471741</v>
      </c>
      <c r="D335" s="279">
        <f t="shared" si="1"/>
        <v>-0.6456354014</v>
      </c>
      <c r="E335" s="264">
        <v>0.015634847440555596</v>
      </c>
      <c r="F335" s="264"/>
      <c r="G335" s="271">
        <v>332.0</v>
      </c>
      <c r="H335" s="270">
        <f t="shared" si="2"/>
        <v>0.002285444588</v>
      </c>
    </row>
    <row r="336" ht="14.25" customHeight="1">
      <c r="B336" s="277">
        <v>45344.0</v>
      </c>
      <c r="C336" s="278">
        <v>1671.927002</v>
      </c>
      <c r="D336" s="279">
        <f t="shared" si="1"/>
        <v>2.708125001</v>
      </c>
      <c r="E336" s="264">
        <v>0.015583862948058832</v>
      </c>
      <c r="F336" s="264"/>
      <c r="G336" s="271">
        <v>333.0</v>
      </c>
      <c r="H336" s="270">
        <f t="shared" si="2"/>
        <v>-0.02779876727</v>
      </c>
    </row>
    <row r="337" ht="14.25" customHeight="1">
      <c r="B337" s="277">
        <v>42296.0</v>
      </c>
      <c r="C337" s="278">
        <v>450.88205</v>
      </c>
      <c r="D337" s="279">
        <f t="shared" si="1"/>
        <v>-0.06077358459</v>
      </c>
      <c r="E337" s="264">
        <v>0.01557208099089261</v>
      </c>
      <c r="F337" s="264"/>
      <c r="G337" s="271">
        <v>334.0</v>
      </c>
      <c r="H337" s="270">
        <f t="shared" si="2"/>
        <v>0.01232273418</v>
      </c>
    </row>
    <row r="338" ht="14.25" customHeight="1">
      <c r="B338" s="277">
        <v>42471.0</v>
      </c>
      <c r="C338" s="278">
        <v>480.056824</v>
      </c>
      <c r="D338" s="279">
        <f t="shared" si="1"/>
        <v>-0.6704128058</v>
      </c>
      <c r="E338" s="264">
        <v>0.015569219587835366</v>
      </c>
      <c r="F338" s="264"/>
      <c r="G338" s="271">
        <v>335.0</v>
      </c>
      <c r="H338" s="270">
        <f t="shared" si="2"/>
        <v>-0.01396993539</v>
      </c>
    </row>
    <row r="339" ht="14.25" customHeight="1">
      <c r="B339" s="277">
        <v>44939.0</v>
      </c>
      <c r="C339" s="278">
        <v>1456.539673</v>
      </c>
      <c r="D339" s="279">
        <f t="shared" si="1"/>
        <v>-0.1081159241</v>
      </c>
      <c r="E339" s="264">
        <v>0.015568136466216373</v>
      </c>
      <c r="F339" s="264"/>
      <c r="G339" s="271">
        <v>336.0</v>
      </c>
      <c r="H339" s="270">
        <f t="shared" si="2"/>
        <v>-0.02287040499</v>
      </c>
    </row>
    <row r="340" ht="14.25" customHeight="1">
      <c r="B340" s="277">
        <v>44525.0</v>
      </c>
      <c r="C340" s="278">
        <v>1633.104248</v>
      </c>
      <c r="D340" s="279">
        <f t="shared" si="1"/>
        <v>1.207642184</v>
      </c>
      <c r="E340" s="264">
        <v>0.015565991115535166</v>
      </c>
      <c r="F340" s="264"/>
      <c r="G340" s="271">
        <v>337.0</v>
      </c>
      <c r="H340" s="270">
        <f t="shared" si="2"/>
        <v>-0.0192249081</v>
      </c>
    </row>
    <row r="341" ht="14.25" customHeight="1">
      <c r="B341" s="277">
        <v>43713.0</v>
      </c>
      <c r="C341" s="278">
        <v>739.750427</v>
      </c>
      <c r="D341" s="279">
        <f t="shared" si="1"/>
        <v>0.488198604</v>
      </c>
      <c r="E341" s="264">
        <v>0.015524361023346075</v>
      </c>
      <c r="F341" s="264"/>
      <c r="G341" s="271">
        <v>338.0</v>
      </c>
      <c r="H341" s="270">
        <f t="shared" si="2"/>
        <v>0.02608235377</v>
      </c>
    </row>
    <row r="342" ht="14.25" customHeight="1">
      <c r="B342" s="277">
        <v>43179.0</v>
      </c>
      <c r="C342" s="278">
        <v>497.077759</v>
      </c>
      <c r="D342" s="279">
        <f t="shared" si="1"/>
        <v>-0.1040518592</v>
      </c>
      <c r="E342" s="264">
        <v>0.015522206782933685</v>
      </c>
      <c r="F342" s="264"/>
      <c r="G342" s="271">
        <v>339.0</v>
      </c>
      <c r="H342" s="270">
        <f t="shared" si="2"/>
        <v>-0.005779885645</v>
      </c>
    </row>
    <row r="343" ht="14.25" customHeight="1">
      <c r="B343" s="277">
        <v>43279.0</v>
      </c>
      <c r="C343" s="278">
        <v>554.806396</v>
      </c>
      <c r="D343" s="279">
        <f t="shared" si="1"/>
        <v>-0.3579171255</v>
      </c>
      <c r="E343" s="264">
        <v>0.015433334391887779</v>
      </c>
      <c r="F343" s="264"/>
      <c r="G343" s="271">
        <v>340.0</v>
      </c>
      <c r="H343" s="270">
        <f t="shared" si="2"/>
        <v>0.01464141915</v>
      </c>
    </row>
    <row r="344" ht="14.25" customHeight="1">
      <c r="B344" s="277">
        <v>44082.0</v>
      </c>
      <c r="C344" s="278">
        <v>864.072876</v>
      </c>
      <c r="D344" s="279">
        <f t="shared" si="1"/>
        <v>0.2762546887</v>
      </c>
      <c r="E344" s="264">
        <v>0.015404603825883262</v>
      </c>
      <c r="F344" s="264"/>
      <c r="G344" s="271">
        <v>341.0</v>
      </c>
      <c r="H344" s="270">
        <f t="shared" si="2"/>
        <v>0.0205357757</v>
      </c>
    </row>
    <row r="345" ht="14.25" customHeight="1">
      <c r="B345" s="277">
        <v>43833.0</v>
      </c>
      <c r="C345" s="278">
        <v>677.037964</v>
      </c>
      <c r="D345" s="279">
        <f t="shared" si="1"/>
        <v>-0.5067528401</v>
      </c>
      <c r="E345" s="264">
        <v>0.01538056779540025</v>
      </c>
      <c r="F345" s="264"/>
      <c r="G345" s="271">
        <v>342.0</v>
      </c>
      <c r="H345" s="270">
        <f t="shared" si="2"/>
        <v>0.004634365795</v>
      </c>
    </row>
    <row r="346" ht="14.25" customHeight="1">
      <c r="B346" s="277">
        <v>45226.0</v>
      </c>
      <c r="C346" s="278">
        <v>1372.614014</v>
      </c>
      <c r="D346" s="279">
        <f t="shared" si="1"/>
        <v>1.289474016</v>
      </c>
      <c r="E346" s="264">
        <v>0.015373932210781982</v>
      </c>
      <c r="F346" s="264"/>
      <c r="G346" s="271">
        <v>343.0</v>
      </c>
      <c r="H346" s="270">
        <f t="shared" si="2"/>
        <v>0.01766125157</v>
      </c>
    </row>
    <row r="347" ht="14.25" customHeight="1">
      <c r="B347" s="277">
        <v>43768.0</v>
      </c>
      <c r="C347" s="278">
        <v>599.532471</v>
      </c>
      <c r="D347" s="279">
        <f t="shared" si="1"/>
        <v>0.2418991695</v>
      </c>
      <c r="E347" s="264">
        <v>0.015292322670793659</v>
      </c>
      <c r="F347" s="264"/>
      <c r="G347" s="271">
        <v>344.0</v>
      </c>
      <c r="H347" s="270">
        <f t="shared" si="2"/>
        <v>0.0150480581</v>
      </c>
    </row>
    <row r="348" ht="14.25" customHeight="1">
      <c r="B348" s="277">
        <v>42550.0</v>
      </c>
      <c r="C348" s="278">
        <v>482.754547</v>
      </c>
      <c r="D348" s="279">
        <f t="shared" si="1"/>
        <v>-0.2730378012</v>
      </c>
      <c r="E348" s="264">
        <v>0.015269767959530263</v>
      </c>
      <c r="F348" s="264"/>
      <c r="G348" s="271">
        <v>345.0</v>
      </c>
      <c r="H348" s="270">
        <f t="shared" si="2"/>
        <v>0.008089579721</v>
      </c>
    </row>
    <row r="349" ht="14.25" customHeight="1">
      <c r="B349" s="277">
        <v>43560.0</v>
      </c>
      <c r="C349" s="278">
        <v>664.071045</v>
      </c>
      <c r="D349" s="279">
        <f t="shared" si="1"/>
        <v>0.2552692085</v>
      </c>
      <c r="E349" s="264">
        <v>0.015243005759973444</v>
      </c>
      <c r="F349" s="264"/>
      <c r="G349" s="271">
        <v>346.0</v>
      </c>
      <c r="H349" s="270">
        <f t="shared" si="2"/>
        <v>0.002507348117</v>
      </c>
    </row>
    <row r="350" ht="14.25" customHeight="1">
      <c r="B350" s="277">
        <v>43255.0</v>
      </c>
      <c r="C350" s="278">
        <v>529.026794</v>
      </c>
      <c r="D350" s="279">
        <f t="shared" si="1"/>
        <v>-0.6483054131</v>
      </c>
      <c r="E350" s="264">
        <v>0.015235962548203254</v>
      </c>
      <c r="F350" s="264"/>
      <c r="G350" s="271">
        <v>347.0</v>
      </c>
      <c r="H350" s="270">
        <f t="shared" si="2"/>
        <v>-0.01042367836</v>
      </c>
    </row>
    <row r="351" ht="14.25" customHeight="1">
      <c r="B351" s="277">
        <v>45295.0</v>
      </c>
      <c r="C351" s="278">
        <v>1504.222168</v>
      </c>
      <c r="D351" s="279">
        <f t="shared" si="1"/>
        <v>0.05580170995</v>
      </c>
      <c r="E351" s="264">
        <v>0.015234882008329153</v>
      </c>
      <c r="F351" s="264"/>
      <c r="G351" s="271">
        <v>348.0</v>
      </c>
      <c r="H351" s="270">
        <f t="shared" si="2"/>
        <v>-0.02238707405</v>
      </c>
    </row>
    <row r="352" ht="14.25" customHeight="1">
      <c r="B352" s="277">
        <v>45404.0</v>
      </c>
      <c r="C352" s="278">
        <v>1424.720337</v>
      </c>
      <c r="D352" s="279">
        <f t="shared" si="1"/>
        <v>0.1801819426</v>
      </c>
      <c r="E352" s="264">
        <v>0.01523472893776444</v>
      </c>
      <c r="F352" s="264"/>
      <c r="G352" s="271">
        <v>349.0</v>
      </c>
      <c r="H352" s="270">
        <f t="shared" si="2"/>
        <v>-0.003332017815</v>
      </c>
    </row>
    <row r="353" ht="14.25" customHeight="1">
      <c r="B353" s="277">
        <v>45043.0</v>
      </c>
      <c r="C353" s="278">
        <v>1207.203979</v>
      </c>
      <c r="D353" s="279">
        <f t="shared" si="1"/>
        <v>1.794477738</v>
      </c>
      <c r="E353" s="264">
        <v>0.015233405090834436</v>
      </c>
      <c r="F353" s="264"/>
      <c r="G353" s="271">
        <v>350.0</v>
      </c>
      <c r="H353" s="270">
        <f t="shared" si="2"/>
        <v>-0.01435016733</v>
      </c>
    </row>
    <row r="354" ht="14.25" customHeight="1">
      <c r="B354" s="277">
        <v>41970.0</v>
      </c>
      <c r="C354" s="278">
        <v>431.996277</v>
      </c>
      <c r="D354" s="279">
        <f t="shared" si="1"/>
        <v>-0.09185930303</v>
      </c>
      <c r="E354" s="264">
        <v>0.01521933831277956</v>
      </c>
      <c r="F354" s="264"/>
      <c r="G354" s="271">
        <v>351.0</v>
      </c>
      <c r="H354" s="270">
        <f t="shared" si="2"/>
        <v>-0.01312267687</v>
      </c>
    </row>
    <row r="355" ht="14.25" customHeight="1">
      <c r="B355" s="277">
        <v>43146.0</v>
      </c>
      <c r="C355" s="278">
        <v>475.693115</v>
      </c>
      <c r="D355" s="279">
        <f t="shared" si="1"/>
        <v>-0.4629407526</v>
      </c>
      <c r="E355" s="264">
        <v>0.015213437917239598</v>
      </c>
      <c r="F355" s="264"/>
      <c r="G355" s="271">
        <v>352.0</v>
      </c>
      <c r="H355" s="270">
        <f t="shared" si="2"/>
        <v>-0.007883441166</v>
      </c>
    </row>
    <row r="356" ht="14.25" customHeight="1">
      <c r="B356" s="277">
        <v>44040.0</v>
      </c>
      <c r="C356" s="278">
        <v>885.736755</v>
      </c>
      <c r="D356" s="279">
        <f t="shared" si="1"/>
        <v>-0.4765499657</v>
      </c>
      <c r="E356" s="264">
        <v>0.01518271286986339</v>
      </c>
      <c r="F356" s="264"/>
      <c r="G356" s="271">
        <v>353.0</v>
      </c>
      <c r="H356" s="270">
        <f t="shared" si="2"/>
        <v>0.02073989891</v>
      </c>
    </row>
    <row r="357" ht="14.25" customHeight="1">
      <c r="B357" s="277">
        <v>45338.0</v>
      </c>
      <c r="C357" s="278">
        <v>1692.113281</v>
      </c>
      <c r="D357" s="279">
        <f t="shared" si="1"/>
        <v>1.751336536</v>
      </c>
      <c r="E357" s="264">
        <v>0.015092310124028405</v>
      </c>
      <c r="F357" s="264"/>
      <c r="G357" s="271">
        <v>354.0</v>
      </c>
      <c r="H357" s="270">
        <f t="shared" si="2"/>
        <v>0.008288966242</v>
      </c>
    </row>
    <row r="358" ht="14.25" customHeight="1">
      <c r="B358" s="277">
        <v>43328.0</v>
      </c>
      <c r="C358" s="278">
        <v>615.015015</v>
      </c>
      <c r="D358" s="279">
        <f t="shared" si="1"/>
        <v>0.03824045377</v>
      </c>
      <c r="E358" s="264">
        <v>0.01508891680405104</v>
      </c>
      <c r="F358" s="264"/>
      <c r="G358" s="271">
        <v>355.0</v>
      </c>
      <c r="H358" s="270">
        <f t="shared" si="2"/>
        <v>0.03029640105</v>
      </c>
    </row>
    <row r="359" ht="14.25" customHeight="1">
      <c r="B359" s="277">
        <v>43917.0</v>
      </c>
      <c r="C359" s="278">
        <v>592.362793</v>
      </c>
      <c r="D359" s="279">
        <f t="shared" si="1"/>
        <v>-0.1734836104</v>
      </c>
      <c r="E359" s="264">
        <v>0.015085494905370417</v>
      </c>
      <c r="F359" s="264"/>
      <c r="G359" s="271">
        <v>356.0</v>
      </c>
      <c r="H359" s="270">
        <f t="shared" si="2"/>
        <v>-0.02897171928</v>
      </c>
    </row>
    <row r="360" ht="14.25" customHeight="1">
      <c r="B360" s="277">
        <v>43859.0</v>
      </c>
      <c r="C360" s="278">
        <v>716.698181</v>
      </c>
      <c r="D360" s="279">
        <f t="shared" si="1"/>
        <v>0.1140579998</v>
      </c>
      <c r="E360" s="264">
        <v>0.015038451020256687</v>
      </c>
      <c r="F360" s="264"/>
      <c r="G360" s="271">
        <v>357.0</v>
      </c>
      <c r="H360" s="270">
        <f t="shared" si="2"/>
        <v>0.0230778399</v>
      </c>
    </row>
    <row r="361" ht="14.25" customHeight="1">
      <c r="B361" s="277">
        <v>43803.0</v>
      </c>
      <c r="C361" s="278">
        <v>643.322144</v>
      </c>
      <c r="D361" s="279">
        <f t="shared" si="1"/>
        <v>0.641076304</v>
      </c>
      <c r="E361" s="264">
        <v>0.015035544940974135</v>
      </c>
      <c r="F361" s="264"/>
      <c r="G361" s="271">
        <v>358.0</v>
      </c>
      <c r="H361" s="270">
        <f t="shared" si="2"/>
        <v>-0.01813117438</v>
      </c>
    </row>
    <row r="362" ht="14.25" customHeight="1">
      <c r="B362" s="277">
        <v>42863.0</v>
      </c>
      <c r="C362" s="278">
        <v>392.012329</v>
      </c>
      <c r="D362" s="279">
        <f t="shared" si="1"/>
        <v>-0.7562820257</v>
      </c>
      <c r="E362" s="264">
        <v>0.015029564628620738</v>
      </c>
      <c r="F362" s="264"/>
      <c r="G362" s="271">
        <v>359.0</v>
      </c>
      <c r="H362" s="270">
        <f t="shared" si="2"/>
        <v>-0.0006559894826</v>
      </c>
    </row>
    <row r="363" ht="14.25" customHeight="1">
      <c r="B363" s="277">
        <v>44454.0</v>
      </c>
      <c r="C363" s="278">
        <v>1608.467041</v>
      </c>
      <c r="D363" s="279">
        <f t="shared" si="1"/>
        <v>2.284275357</v>
      </c>
      <c r="E363" s="264">
        <v>0.015004650775931846</v>
      </c>
      <c r="F363" s="264"/>
      <c r="G363" s="271">
        <v>360.0</v>
      </c>
      <c r="H363" s="270">
        <f t="shared" si="2"/>
        <v>0.002125891337</v>
      </c>
    </row>
    <row r="364" ht="14.25" customHeight="1">
      <c r="B364" s="277">
        <v>42452.0</v>
      </c>
      <c r="C364" s="278">
        <v>489.747925</v>
      </c>
      <c r="D364" s="279">
        <f t="shared" si="1"/>
        <v>-0.6857200399</v>
      </c>
      <c r="E364" s="264">
        <v>0.01500042058189502</v>
      </c>
      <c r="F364" s="264"/>
      <c r="G364" s="271">
        <v>361.0</v>
      </c>
      <c r="H364" s="270">
        <f t="shared" si="2"/>
        <v>-0.01058632696</v>
      </c>
    </row>
    <row r="365" ht="14.25" customHeight="1">
      <c r="B365" s="277">
        <v>45287.0</v>
      </c>
      <c r="C365" s="278">
        <v>1558.317383</v>
      </c>
      <c r="D365" s="279">
        <f t="shared" si="1"/>
        <v>0.2308916418</v>
      </c>
      <c r="E365" s="264">
        <v>0.014994012373965769</v>
      </c>
      <c r="F365" s="264"/>
      <c r="G365" s="271">
        <v>362.0</v>
      </c>
      <c r="H365" s="270">
        <f t="shared" si="2"/>
        <v>0.01988048607</v>
      </c>
    </row>
    <row r="366" ht="14.25" customHeight="1">
      <c r="B366" s="277">
        <v>44322.0</v>
      </c>
      <c r="C366" s="278">
        <v>1266.006958</v>
      </c>
      <c r="D366" s="279">
        <f t="shared" si="1"/>
        <v>2.134441335</v>
      </c>
      <c r="E366" s="264">
        <v>0.014983022469887208</v>
      </c>
      <c r="F366" s="264"/>
      <c r="G366" s="271">
        <v>363.0</v>
      </c>
      <c r="H366" s="270">
        <f t="shared" si="2"/>
        <v>0.02276785267</v>
      </c>
    </row>
    <row r="367" ht="14.25" customHeight="1">
      <c r="B367" s="277">
        <v>42181.0</v>
      </c>
      <c r="C367" s="278">
        <v>403.901947</v>
      </c>
      <c r="D367" s="279">
        <f t="shared" si="1"/>
        <v>-0.7533717942</v>
      </c>
      <c r="E367" s="264">
        <v>0.014942867221590068</v>
      </c>
      <c r="F367" s="264"/>
      <c r="G367" s="271">
        <v>364.0</v>
      </c>
      <c r="H367" s="270">
        <f t="shared" si="2"/>
        <v>-0.01291917725</v>
      </c>
    </row>
    <row r="368" ht="14.25" customHeight="1">
      <c r="B368" s="277">
        <v>44462.0</v>
      </c>
      <c r="C368" s="278">
        <v>1637.695679</v>
      </c>
      <c r="D368" s="279">
        <f t="shared" si="1"/>
        <v>2.368357534</v>
      </c>
      <c r="E368" s="264">
        <v>0.014939795799511274</v>
      </c>
      <c r="F368" s="264"/>
      <c r="G368" s="271">
        <v>365.0</v>
      </c>
      <c r="H368" s="270">
        <f t="shared" si="2"/>
        <v>-0.01284063388</v>
      </c>
    </row>
    <row r="369" ht="14.25" customHeight="1">
      <c r="B369" s="277">
        <v>42499.0</v>
      </c>
      <c r="C369" s="278">
        <v>486.200073</v>
      </c>
      <c r="D369" s="279">
        <f t="shared" si="1"/>
        <v>-0.7034125845</v>
      </c>
      <c r="E369" s="264">
        <v>0.014854241038812818</v>
      </c>
      <c r="F369" s="264"/>
      <c r="G369" s="271">
        <v>366.0</v>
      </c>
      <c r="H369" s="270">
        <f t="shared" si="2"/>
        <v>0.005480872871</v>
      </c>
    </row>
    <row r="370" ht="14.25" customHeight="1">
      <c r="B370" s="277">
        <v>44496.0</v>
      </c>
      <c r="C370" s="278">
        <v>1639.314575</v>
      </c>
      <c r="D370" s="279">
        <f t="shared" si="1"/>
        <v>2.636852212</v>
      </c>
      <c r="E370" s="264">
        <v>0.01482074546925158</v>
      </c>
      <c r="F370" s="264"/>
      <c r="G370" s="271">
        <v>367.0</v>
      </c>
      <c r="H370" s="270">
        <f t="shared" si="2"/>
        <v>0.03836031518</v>
      </c>
    </row>
    <row r="371" ht="14.25" customHeight="1">
      <c r="B371" s="277">
        <v>42276.0</v>
      </c>
      <c r="C371" s="278">
        <v>450.750946</v>
      </c>
      <c r="D371" s="279">
        <f t="shared" si="1"/>
        <v>0.1348208157</v>
      </c>
      <c r="E371" s="264">
        <v>0.014743598086124838</v>
      </c>
      <c r="F371" s="264"/>
      <c r="G371" s="271">
        <v>368.0</v>
      </c>
      <c r="H371" s="270">
        <f t="shared" si="2"/>
        <v>-0.02360774316</v>
      </c>
    </row>
    <row r="372" ht="14.25" customHeight="1">
      <c r="B372" s="277">
        <v>42906.0</v>
      </c>
      <c r="C372" s="278">
        <v>397.200104</v>
      </c>
      <c r="D372" s="279">
        <f t="shared" si="1"/>
        <v>-0.723835332</v>
      </c>
      <c r="E372" s="264">
        <v>0.014733354751559175</v>
      </c>
      <c r="F372" s="264"/>
      <c r="G372" s="271">
        <v>369.0</v>
      </c>
      <c r="H372" s="270">
        <f t="shared" si="2"/>
        <v>-0.009247199822</v>
      </c>
    </row>
    <row r="373" ht="14.25" customHeight="1">
      <c r="B373" s="277">
        <v>45173.0</v>
      </c>
      <c r="C373" s="278">
        <v>1438.272705</v>
      </c>
      <c r="D373" s="279">
        <f t="shared" si="1"/>
        <v>-0.04083180727</v>
      </c>
      <c r="E373" s="264">
        <v>0.014717644398689169</v>
      </c>
      <c r="F373" s="264"/>
      <c r="G373" s="271">
        <v>370.0</v>
      </c>
      <c r="H373" s="270">
        <f t="shared" si="2"/>
        <v>0.006308071355</v>
      </c>
    </row>
    <row r="374" ht="14.25" customHeight="1">
      <c r="B374" s="277">
        <v>44949.0</v>
      </c>
      <c r="C374" s="278">
        <v>1499.5</v>
      </c>
      <c r="D374" s="279">
        <f t="shared" si="1"/>
        <v>2.746743881</v>
      </c>
      <c r="E374" s="264">
        <v>0.014715974759464227</v>
      </c>
      <c r="F374" s="264"/>
      <c r="G374" s="271">
        <v>371.0</v>
      </c>
      <c r="H374" s="270">
        <f t="shared" si="2"/>
        <v>0.01159347099</v>
      </c>
    </row>
    <row r="375" ht="14.25" customHeight="1">
      <c r="B375" s="277">
        <v>42143.0</v>
      </c>
      <c r="C375" s="278">
        <v>400.214172</v>
      </c>
      <c r="D375" s="279">
        <f t="shared" si="1"/>
        <v>0.131881606</v>
      </c>
      <c r="E375" s="264">
        <v>0.014700846611862458</v>
      </c>
      <c r="F375" s="264"/>
      <c r="G375" s="271">
        <v>372.0</v>
      </c>
      <c r="H375" s="270">
        <f t="shared" si="2"/>
        <v>0.0197354781</v>
      </c>
    </row>
    <row r="376" ht="14.25" customHeight="1">
      <c r="B376" s="277">
        <v>41873.0</v>
      </c>
      <c r="C376" s="278">
        <v>353.583069</v>
      </c>
      <c r="D376" s="279">
        <f t="shared" si="1"/>
        <v>-0.2779710565</v>
      </c>
      <c r="E376" s="264">
        <v>0.014666597419625237</v>
      </c>
      <c r="F376" s="264"/>
      <c r="G376" s="271">
        <v>373.0</v>
      </c>
      <c r="H376" s="270">
        <f t="shared" si="2"/>
        <v>-0.01696607382</v>
      </c>
    </row>
    <row r="377" ht="14.25" customHeight="1">
      <c r="B377" s="277">
        <v>42564.0</v>
      </c>
      <c r="C377" s="278">
        <v>489.707611</v>
      </c>
      <c r="D377" s="279">
        <f t="shared" si="1"/>
        <v>-0.1379579298</v>
      </c>
      <c r="E377" s="264">
        <v>0.01466177567924314</v>
      </c>
      <c r="F377" s="264"/>
      <c r="G377" s="271">
        <v>374.0</v>
      </c>
      <c r="H377" s="270">
        <f t="shared" si="2"/>
        <v>0.00238773865</v>
      </c>
    </row>
    <row r="378" ht="14.25" customHeight="1">
      <c r="B378" s="277">
        <v>43292.0</v>
      </c>
      <c r="C378" s="278">
        <v>568.078552</v>
      </c>
      <c r="D378" s="279">
        <f t="shared" si="1"/>
        <v>-0.5709071081</v>
      </c>
      <c r="E378" s="264">
        <v>0.01463809037151663</v>
      </c>
      <c r="F378" s="264"/>
      <c r="G378" s="271">
        <v>375.0</v>
      </c>
      <c r="H378" s="270">
        <f t="shared" si="2"/>
        <v>0.01823594304</v>
      </c>
    </row>
    <row r="379" ht="14.25" customHeight="1">
      <c r="B379" s="277">
        <v>45118.0</v>
      </c>
      <c r="C379" s="278">
        <v>1323.905762</v>
      </c>
      <c r="D379" s="279">
        <f t="shared" si="1"/>
        <v>-0.1177686373</v>
      </c>
      <c r="E379" s="264">
        <v>0.014633334016241412</v>
      </c>
      <c r="F379" s="264"/>
      <c r="G379" s="271">
        <v>376.0</v>
      </c>
      <c r="H379" s="270">
        <f t="shared" si="2"/>
        <v>-0.01096372452</v>
      </c>
    </row>
    <row r="380" ht="14.25" customHeight="1">
      <c r="B380" s="277">
        <v>44776.0</v>
      </c>
      <c r="C380" s="278">
        <v>1500.633301</v>
      </c>
      <c r="D380" s="279">
        <f t="shared" si="1"/>
        <v>1.240039943</v>
      </c>
      <c r="E380" s="264">
        <v>0.014576484147501706</v>
      </c>
      <c r="F380" s="264"/>
      <c r="G380" s="271">
        <v>377.0</v>
      </c>
      <c r="H380" s="270">
        <f t="shared" si="2"/>
        <v>-0.01161834417</v>
      </c>
    </row>
    <row r="381" ht="14.25" customHeight="1">
      <c r="B381" s="277">
        <v>43840.0</v>
      </c>
      <c r="C381" s="278">
        <v>669.913635</v>
      </c>
      <c r="D381" s="279">
        <f t="shared" si="1"/>
        <v>0.0200828496</v>
      </c>
      <c r="E381" s="264">
        <v>0.014569549187581923</v>
      </c>
      <c r="F381" s="264"/>
      <c r="G381" s="271">
        <v>378.0</v>
      </c>
      <c r="H381" s="270">
        <f t="shared" si="2"/>
        <v>0.01584772022</v>
      </c>
    </row>
    <row r="382" ht="14.25" customHeight="1">
      <c r="B382" s="277">
        <v>44000.0</v>
      </c>
      <c r="C382" s="278">
        <v>656.724731</v>
      </c>
      <c r="D382" s="279">
        <f t="shared" si="1"/>
        <v>0.3624537234</v>
      </c>
      <c r="E382" s="264">
        <v>0.014566782664396361</v>
      </c>
      <c r="F382" s="264"/>
      <c r="G382" s="271">
        <v>379.0</v>
      </c>
      <c r="H382" s="270">
        <f t="shared" si="2"/>
        <v>-0.01030630502</v>
      </c>
    </row>
    <row r="383" ht="14.25" customHeight="1">
      <c r="B383" s="277">
        <v>42562.0</v>
      </c>
      <c r="C383" s="278">
        <v>482.016174</v>
      </c>
      <c r="D383" s="279">
        <f t="shared" si="1"/>
        <v>-0.6738075945</v>
      </c>
      <c r="E383" s="264">
        <v>0.014548360526235381</v>
      </c>
      <c r="F383" s="264"/>
      <c r="G383" s="271">
        <v>380.0</v>
      </c>
      <c r="H383" s="270">
        <f t="shared" si="2"/>
        <v>-0.0006742340461</v>
      </c>
    </row>
    <row r="384" ht="14.25" customHeight="1">
      <c r="B384" s="277">
        <v>44942.0</v>
      </c>
      <c r="C384" s="278">
        <v>1477.705078</v>
      </c>
      <c r="D384" s="279">
        <f t="shared" si="1"/>
        <v>1.434818741</v>
      </c>
      <c r="E384" s="264">
        <v>0.014531293168558935</v>
      </c>
      <c r="F384" s="264"/>
      <c r="G384" s="271">
        <v>381.0</v>
      </c>
      <c r="H384" s="270">
        <f t="shared" si="2"/>
        <v>0.005441506079</v>
      </c>
    </row>
    <row r="385" ht="14.25" customHeight="1">
      <c r="B385" s="277">
        <v>43390.0</v>
      </c>
      <c r="C385" s="278">
        <v>606.905579</v>
      </c>
      <c r="D385" s="279">
        <f t="shared" si="1"/>
        <v>-0.609857983</v>
      </c>
      <c r="E385" s="264">
        <v>0.014527368457145888</v>
      </c>
      <c r="F385" s="264"/>
      <c r="G385" s="271">
        <v>382.0</v>
      </c>
      <c r="H385" s="270">
        <f t="shared" si="2"/>
        <v>-0.001366874503</v>
      </c>
    </row>
    <row r="386" ht="14.25" customHeight="1">
      <c r="B386" s="277">
        <v>44411.0</v>
      </c>
      <c r="C386" s="278">
        <v>1555.601685</v>
      </c>
      <c r="D386" s="279">
        <f t="shared" si="1"/>
        <v>0.2525257679</v>
      </c>
      <c r="E386" s="264">
        <v>0.014495350953571582</v>
      </c>
      <c r="F386" s="264"/>
      <c r="G386" s="271">
        <v>383.0</v>
      </c>
      <c r="H386" s="270">
        <f t="shared" si="2"/>
        <v>0.02656301497</v>
      </c>
    </row>
    <row r="387" ht="14.25" customHeight="1">
      <c r="B387" s="277">
        <v>44263.0</v>
      </c>
      <c r="C387" s="278">
        <v>1241.971802</v>
      </c>
      <c r="D387" s="279">
        <f t="shared" si="1"/>
        <v>2.09727446</v>
      </c>
      <c r="E387" s="264">
        <v>0.014467952445011296</v>
      </c>
      <c r="F387" s="264"/>
      <c r="G387" s="271">
        <v>384.0</v>
      </c>
      <c r="H387" s="270">
        <f t="shared" si="2"/>
        <v>-0.004634436265</v>
      </c>
    </row>
    <row r="388" ht="14.25" customHeight="1">
      <c r="B388" s="277">
        <v>42836.0</v>
      </c>
      <c r="C388" s="278">
        <v>400.988617</v>
      </c>
      <c r="D388" s="279">
        <f t="shared" si="1"/>
        <v>-0.3619216621</v>
      </c>
      <c r="E388" s="264">
        <v>0.014422068480492906</v>
      </c>
      <c r="F388" s="264"/>
      <c r="G388" s="271">
        <v>385.0</v>
      </c>
      <c r="H388" s="270">
        <f t="shared" si="2"/>
        <v>-0.009112326183</v>
      </c>
    </row>
    <row r="389" ht="14.25" customHeight="1">
      <c r="B389" s="277">
        <v>43539.0</v>
      </c>
      <c r="C389" s="278">
        <v>628.431641</v>
      </c>
      <c r="D389" s="279">
        <f t="shared" si="1"/>
        <v>-0.5655942613</v>
      </c>
      <c r="E389" s="264">
        <v>0.014399610466917867</v>
      </c>
      <c r="F389" s="264"/>
      <c r="G389" s="271">
        <v>386.0</v>
      </c>
      <c r="H389" s="270">
        <f t="shared" si="2"/>
        <v>-0.01114708569</v>
      </c>
    </row>
    <row r="390" ht="14.25" customHeight="1">
      <c r="B390" s="277">
        <v>45434.0</v>
      </c>
      <c r="C390" s="278">
        <v>1446.646729</v>
      </c>
      <c r="D390" s="279">
        <f t="shared" si="1"/>
        <v>1.011991378</v>
      </c>
      <c r="E390" s="264">
        <v>0.014398709284480258</v>
      </c>
      <c r="F390" s="264"/>
      <c r="G390" s="271">
        <v>387.0</v>
      </c>
      <c r="H390" s="270">
        <f t="shared" si="2"/>
        <v>0.0100027305</v>
      </c>
    </row>
    <row r="391" ht="14.25" customHeight="1">
      <c r="B391" s="277">
        <v>43874.0</v>
      </c>
      <c r="C391" s="278">
        <v>719.01239</v>
      </c>
      <c r="D391" s="279">
        <f t="shared" si="1"/>
        <v>0.2345580928</v>
      </c>
      <c r="E391" s="264">
        <v>0.014339538672135192</v>
      </c>
      <c r="F391" s="264"/>
      <c r="G391" s="271">
        <v>388.0</v>
      </c>
      <c r="H391" s="270">
        <f t="shared" si="2"/>
        <v>0.01514086798</v>
      </c>
    </row>
    <row r="392" ht="14.25" customHeight="1">
      <c r="B392" s="277">
        <v>43284.0</v>
      </c>
      <c r="C392" s="278">
        <v>582.404663</v>
      </c>
      <c r="D392" s="279">
        <f t="shared" si="1"/>
        <v>-0.637436557</v>
      </c>
      <c r="E392" s="264">
        <v>0.014272989849284632</v>
      </c>
      <c r="F392" s="264"/>
      <c r="G392" s="271">
        <v>389.0</v>
      </c>
      <c r="H392" s="270">
        <f t="shared" si="2"/>
        <v>-0.002168684401</v>
      </c>
    </row>
    <row r="393" ht="14.25" customHeight="1">
      <c r="B393" s="277">
        <v>44482.0</v>
      </c>
      <c r="C393" s="278">
        <v>1606.352417</v>
      </c>
      <c r="D393" s="279">
        <f t="shared" si="1"/>
        <v>3.128983607</v>
      </c>
      <c r="E393" s="264">
        <v>0.014271689485991095</v>
      </c>
      <c r="F393" s="264"/>
      <c r="G393" s="271">
        <v>390.0</v>
      </c>
      <c r="H393" s="270">
        <f t="shared" si="2"/>
        <v>0.02555169407</v>
      </c>
    </row>
    <row r="394" ht="14.25" customHeight="1">
      <c r="B394" s="277">
        <v>41991.0</v>
      </c>
      <c r="C394" s="278">
        <v>389.04306</v>
      </c>
      <c r="D394" s="279">
        <f t="shared" si="1"/>
        <v>-0.1561982339</v>
      </c>
      <c r="E394" s="264">
        <v>0.01413477809317296</v>
      </c>
      <c r="F394" s="264"/>
      <c r="G394" s="271">
        <v>391.0</v>
      </c>
      <c r="H394" s="270">
        <f t="shared" si="2"/>
        <v>0.02692176182</v>
      </c>
    </row>
    <row r="395" ht="14.25" customHeight="1">
      <c r="B395" s="277">
        <v>42390.0</v>
      </c>
      <c r="C395" s="278">
        <v>461.059784</v>
      </c>
      <c r="D395" s="279">
        <f t="shared" si="1"/>
        <v>-0.2805718488</v>
      </c>
      <c r="E395" s="264">
        <v>0.01409142121365518</v>
      </c>
      <c r="F395" s="264"/>
      <c r="G395" s="271">
        <v>392.0</v>
      </c>
      <c r="H395" s="270">
        <f t="shared" si="2"/>
        <v>0.005694433541</v>
      </c>
    </row>
    <row r="396" ht="14.25" customHeight="1">
      <c r="B396" s="277">
        <v>43481.0</v>
      </c>
      <c r="C396" s="278">
        <v>640.869812</v>
      </c>
      <c r="D396" s="279">
        <f t="shared" si="1"/>
        <v>-0.5628557779</v>
      </c>
      <c r="E396" s="264">
        <v>0.014038037724001468</v>
      </c>
      <c r="F396" s="264"/>
      <c r="G396" s="271">
        <v>393.0</v>
      </c>
      <c r="H396" s="270">
        <f t="shared" si="2"/>
        <v>0.001720519348</v>
      </c>
    </row>
    <row r="397" ht="14.25" customHeight="1">
      <c r="B397" s="277">
        <v>45266.0</v>
      </c>
      <c r="C397" s="278">
        <v>1466.037476</v>
      </c>
      <c r="D397" s="279">
        <f t="shared" si="1"/>
        <v>2.776288964</v>
      </c>
      <c r="E397" s="264">
        <v>0.01399636243568076</v>
      </c>
      <c r="F397" s="264"/>
      <c r="G397" s="271">
        <v>394.0</v>
      </c>
      <c r="H397" s="270">
        <f t="shared" si="2"/>
        <v>-0.01348660485</v>
      </c>
    </row>
    <row r="398" ht="14.25" customHeight="1">
      <c r="B398" s="277">
        <v>42139.0</v>
      </c>
      <c r="C398" s="278">
        <v>388.221741</v>
      </c>
      <c r="D398" s="279">
        <f t="shared" si="1"/>
        <v>-0.7634198964</v>
      </c>
      <c r="E398" s="264">
        <v>0.013929156929234833</v>
      </c>
      <c r="F398" s="264"/>
      <c r="G398" s="271">
        <v>395.0</v>
      </c>
      <c r="H398" s="270">
        <f t="shared" si="2"/>
        <v>-0.01308289409</v>
      </c>
    </row>
    <row r="399" ht="14.25" customHeight="1">
      <c r="B399" s="277">
        <v>44613.0</v>
      </c>
      <c r="C399" s="278">
        <v>1640.973755</v>
      </c>
      <c r="D399" s="279">
        <f t="shared" si="1"/>
        <v>1.68187583</v>
      </c>
      <c r="E399" s="264">
        <v>0.013913686765917161</v>
      </c>
      <c r="F399" s="264"/>
      <c r="G399" s="271">
        <v>396.0</v>
      </c>
      <c r="H399" s="270">
        <f t="shared" si="2"/>
        <v>0.004971475422</v>
      </c>
    </row>
    <row r="400" ht="14.25" customHeight="1">
      <c r="B400" s="277">
        <v>43959.0</v>
      </c>
      <c r="C400" s="278">
        <v>611.875366</v>
      </c>
      <c r="D400" s="279">
        <f t="shared" si="1"/>
        <v>0.4374121737</v>
      </c>
      <c r="E400" s="264">
        <v>0.013910903964259223</v>
      </c>
      <c r="F400" s="264"/>
      <c r="G400" s="271">
        <v>397.0</v>
      </c>
      <c r="H400" s="270">
        <f t="shared" si="2"/>
        <v>0.01246130803</v>
      </c>
    </row>
    <row r="401" ht="14.25" customHeight="1">
      <c r="B401" s="277">
        <v>42947.0</v>
      </c>
      <c r="C401" s="278">
        <v>425.678436</v>
      </c>
      <c r="D401" s="279">
        <f t="shared" si="1"/>
        <v>-0.1523003332</v>
      </c>
      <c r="E401" s="264">
        <v>0.013887035572626962</v>
      </c>
      <c r="F401" s="264"/>
      <c r="G401" s="271">
        <v>398.0</v>
      </c>
      <c r="H401" s="270">
        <f t="shared" si="2"/>
        <v>0.005629015779</v>
      </c>
    </row>
    <row r="402" ht="14.25" customHeight="1">
      <c r="B402" s="277">
        <v>43216.0</v>
      </c>
      <c r="C402" s="278">
        <v>502.157135</v>
      </c>
      <c r="D402" s="279">
        <f t="shared" si="1"/>
        <v>0.2971618613</v>
      </c>
      <c r="E402" s="264">
        <v>0.013875228991162739</v>
      </c>
      <c r="F402" s="264"/>
      <c r="G402" s="271">
        <v>399.0</v>
      </c>
      <c r="H402" s="270">
        <f t="shared" si="2"/>
        <v>-0.03592888151</v>
      </c>
    </row>
    <row r="403" ht="14.25" customHeight="1">
      <c r="B403" s="277">
        <v>41925.0</v>
      </c>
      <c r="C403" s="278">
        <v>387.119873</v>
      </c>
      <c r="D403" s="279">
        <f t="shared" si="1"/>
        <v>-0.7197353148</v>
      </c>
      <c r="E403" s="264">
        <v>0.013860843096122967</v>
      </c>
      <c r="F403" s="264"/>
      <c r="G403" s="271">
        <v>400.0</v>
      </c>
      <c r="H403" s="270">
        <f t="shared" si="2"/>
        <v>0.01746286671</v>
      </c>
    </row>
    <row r="404" ht="14.25" customHeight="1">
      <c r="B404" s="277">
        <v>45233.0</v>
      </c>
      <c r="C404" s="278">
        <v>1381.265259</v>
      </c>
      <c r="D404" s="279">
        <f t="shared" si="1"/>
        <v>1.992558028</v>
      </c>
      <c r="E404" s="264">
        <v>0.01379410304169868</v>
      </c>
      <c r="F404" s="264"/>
      <c r="G404" s="271">
        <v>401.0</v>
      </c>
      <c r="H404" s="270">
        <f t="shared" si="2"/>
        <v>0.01020035843</v>
      </c>
    </row>
    <row r="405" ht="14.25" customHeight="1">
      <c r="B405" s="277">
        <v>42314.0</v>
      </c>
      <c r="C405" s="278">
        <v>461.566742</v>
      </c>
      <c r="D405" s="279">
        <f t="shared" si="1"/>
        <v>-0.6725447077</v>
      </c>
      <c r="E405" s="264">
        <v>0.013714545285574156</v>
      </c>
      <c r="F405" s="264"/>
      <c r="G405" s="271">
        <v>402.0</v>
      </c>
      <c r="H405" s="270">
        <f t="shared" si="2"/>
        <v>-0.0114974331</v>
      </c>
    </row>
    <row r="406" ht="14.25" customHeight="1">
      <c r="B406" s="277">
        <v>44769.0</v>
      </c>
      <c r="C406" s="278">
        <v>1409.556519</v>
      </c>
      <c r="D406" s="279">
        <f t="shared" si="1"/>
        <v>3.086355682</v>
      </c>
      <c r="E406" s="264">
        <v>0.013713250652691649</v>
      </c>
      <c r="F406" s="264"/>
      <c r="G406" s="271">
        <v>403.0</v>
      </c>
      <c r="H406" s="270">
        <f t="shared" si="2"/>
        <v>0.01798830128</v>
      </c>
    </row>
    <row r="407" ht="14.25" customHeight="1">
      <c r="B407" s="277">
        <v>41856.0</v>
      </c>
      <c r="C407" s="278">
        <v>344.9422</v>
      </c>
      <c r="D407" s="279">
        <f t="shared" si="1"/>
        <v>-0.4078406815</v>
      </c>
      <c r="E407" s="264">
        <v>0.013691980797480312</v>
      </c>
      <c r="F407" s="264"/>
      <c r="G407" s="271">
        <v>404.0</v>
      </c>
      <c r="H407" s="270">
        <f t="shared" si="2"/>
        <v>0.03339198135</v>
      </c>
    </row>
    <row r="408" ht="14.25" customHeight="1">
      <c r="B408" s="277">
        <v>43943.0</v>
      </c>
      <c r="C408" s="278">
        <v>582.515869</v>
      </c>
      <c r="D408" s="279">
        <f t="shared" si="1"/>
        <v>0.03580832667</v>
      </c>
      <c r="E408" s="264">
        <v>0.013660822625454084</v>
      </c>
      <c r="F408" s="264"/>
      <c r="G408" s="271">
        <v>405.0</v>
      </c>
      <c r="H408" s="270">
        <f t="shared" si="2"/>
        <v>0.01722562752</v>
      </c>
    </row>
    <row r="409" ht="14.25" customHeight="1">
      <c r="B409" s="277">
        <v>43280.0</v>
      </c>
      <c r="C409" s="278">
        <v>562.378052</v>
      </c>
      <c r="D409" s="279">
        <f t="shared" si="1"/>
        <v>0.514533204</v>
      </c>
      <c r="E409" s="264">
        <v>0.013647384122803221</v>
      </c>
      <c r="F409" s="264"/>
      <c r="G409" s="271">
        <v>406.0</v>
      </c>
      <c r="H409" s="270">
        <f t="shared" si="2"/>
        <v>-0.0342743867</v>
      </c>
    </row>
    <row r="410" ht="14.25" customHeight="1">
      <c r="B410" s="277">
        <v>41890.0</v>
      </c>
      <c r="C410" s="278">
        <v>371.321045</v>
      </c>
      <c r="D410" s="279">
        <f t="shared" si="1"/>
        <v>-0.2969994355</v>
      </c>
      <c r="E410" s="264">
        <v>0.013643570761537438</v>
      </c>
      <c r="F410" s="264"/>
      <c r="G410" s="271">
        <v>407.0</v>
      </c>
      <c r="H410" s="270">
        <f t="shared" si="2"/>
        <v>-0.04756280777</v>
      </c>
    </row>
    <row r="411" ht="14.25" customHeight="1">
      <c r="B411" s="277">
        <v>43257.0</v>
      </c>
      <c r="C411" s="278">
        <v>528.194519</v>
      </c>
      <c r="D411" s="279">
        <f t="shared" si="1"/>
        <v>-0.1010234833</v>
      </c>
      <c r="E411" s="264">
        <v>0.013597219653634564</v>
      </c>
      <c r="F411" s="264"/>
      <c r="G411" s="271">
        <v>408.0</v>
      </c>
      <c r="H411" s="270">
        <f t="shared" si="2"/>
        <v>0.00152783829</v>
      </c>
    </row>
    <row r="412" ht="14.25" customHeight="1">
      <c r="B412" s="277">
        <v>43411.0</v>
      </c>
      <c r="C412" s="278">
        <v>587.550964</v>
      </c>
      <c r="D412" s="279">
        <f t="shared" si="1"/>
        <v>-0.5581628911</v>
      </c>
      <c r="E412" s="264">
        <v>0.01357909288496199</v>
      </c>
      <c r="F412" s="264"/>
      <c r="G412" s="271">
        <v>409.0</v>
      </c>
      <c r="H412" s="270">
        <f t="shared" si="2"/>
        <v>0.005434415203</v>
      </c>
    </row>
    <row r="413" ht="14.25" customHeight="1">
      <c r="B413" s="277">
        <v>44293.0</v>
      </c>
      <c r="C413" s="278">
        <v>1329.790894</v>
      </c>
      <c r="D413" s="279">
        <f t="shared" si="1"/>
        <v>-0.1715637297</v>
      </c>
      <c r="E413" s="264">
        <v>0.013571448776358032</v>
      </c>
      <c r="F413" s="264"/>
      <c r="G413" s="271">
        <v>410.0</v>
      </c>
      <c r="H413" s="270">
        <f t="shared" si="2"/>
        <v>-0.001393985062</v>
      </c>
    </row>
    <row r="414" ht="14.25" customHeight="1">
      <c r="B414" s="277">
        <v>44896.0</v>
      </c>
      <c r="C414" s="278">
        <v>1605.181885</v>
      </c>
      <c r="D414" s="279">
        <f t="shared" si="1"/>
        <v>3.058663287</v>
      </c>
      <c r="E414" s="264">
        <v>0.01354783422330106</v>
      </c>
      <c r="F414" s="264"/>
      <c r="G414" s="271">
        <v>411.0</v>
      </c>
      <c r="H414" s="270">
        <f t="shared" si="2"/>
        <v>0.01713156172</v>
      </c>
    </row>
    <row r="415" ht="14.25" customHeight="1">
      <c r="B415" s="277">
        <v>43031.0</v>
      </c>
      <c r="C415" s="278">
        <v>395.495209</v>
      </c>
      <c r="D415" s="279">
        <f t="shared" si="1"/>
        <v>-0.5478255327</v>
      </c>
      <c r="E415" s="264">
        <v>0.01353876107093403</v>
      </c>
      <c r="F415" s="264"/>
      <c r="G415" s="271">
        <v>412.0</v>
      </c>
      <c r="H415" s="270">
        <f t="shared" si="2"/>
        <v>0.03271250148</v>
      </c>
    </row>
    <row r="416" ht="14.25" customHeight="1">
      <c r="B416" s="277">
        <v>44069.0</v>
      </c>
      <c r="C416" s="278">
        <v>874.651794</v>
      </c>
      <c r="D416" s="279">
        <f t="shared" si="1"/>
        <v>0.8930985409</v>
      </c>
      <c r="E416" s="264">
        <v>0.013537985613672147</v>
      </c>
      <c r="F416" s="264"/>
      <c r="G416" s="271">
        <v>413.0</v>
      </c>
      <c r="H416" s="270">
        <f t="shared" si="2"/>
        <v>-0.008585933513</v>
      </c>
    </row>
    <row r="417" ht="14.25" customHeight="1">
      <c r="B417" s="277">
        <v>42237.0</v>
      </c>
      <c r="C417" s="278">
        <v>462.021271</v>
      </c>
      <c r="D417" s="279">
        <f t="shared" si="1"/>
        <v>0.2102298402</v>
      </c>
      <c r="E417" s="264">
        <v>0.013529582381858581</v>
      </c>
      <c r="F417" s="264"/>
      <c r="G417" s="271">
        <v>414.0</v>
      </c>
      <c r="H417" s="270">
        <f t="shared" si="2"/>
        <v>0.01369551053</v>
      </c>
    </row>
    <row r="418" ht="14.25" customHeight="1">
      <c r="B418" s="277">
        <v>42198.0</v>
      </c>
      <c r="C418" s="278">
        <v>381.763245</v>
      </c>
      <c r="D418" s="279">
        <f t="shared" si="1"/>
        <v>-0.2358953013</v>
      </c>
      <c r="E418" s="264">
        <v>0.013493488119431693</v>
      </c>
      <c r="F418" s="264"/>
      <c r="G418" s="271">
        <v>415.0</v>
      </c>
      <c r="H418" s="270">
        <f t="shared" si="2"/>
        <v>-0.002127160271</v>
      </c>
    </row>
    <row r="419" ht="14.25" customHeight="1">
      <c r="B419" s="277">
        <v>42486.0</v>
      </c>
      <c r="C419" s="278">
        <v>499.621643</v>
      </c>
      <c r="D419" s="279">
        <f t="shared" si="1"/>
        <v>-0.6895162732</v>
      </c>
      <c r="E419" s="264">
        <v>0.01340629361371737</v>
      </c>
      <c r="F419" s="264"/>
      <c r="G419" s="271">
        <v>416.0</v>
      </c>
      <c r="H419" s="270">
        <f t="shared" si="2"/>
        <v>0.007092481435</v>
      </c>
    </row>
    <row r="420" ht="14.25" customHeight="1">
      <c r="B420" s="277">
        <v>44421.0</v>
      </c>
      <c r="C420" s="278">
        <v>1609.171753</v>
      </c>
      <c r="D420" s="279">
        <f t="shared" si="1"/>
        <v>0.09633597561</v>
      </c>
      <c r="E420" s="264">
        <v>0.01337588333132929</v>
      </c>
      <c r="F420" s="264"/>
      <c r="G420" s="271">
        <v>417.0</v>
      </c>
      <c r="H420" s="270">
        <f t="shared" si="2"/>
        <v>-0.009588726349</v>
      </c>
    </row>
    <row r="421" ht="14.25" customHeight="1">
      <c r="B421" s="277">
        <v>45209.0</v>
      </c>
      <c r="C421" s="278">
        <v>1467.772461</v>
      </c>
      <c r="D421" s="279">
        <f t="shared" si="1"/>
        <v>0.2052221921</v>
      </c>
      <c r="E421" s="264">
        <v>0.01335200055990447</v>
      </c>
      <c r="F421" s="264"/>
      <c r="G421" s="271">
        <v>418.0</v>
      </c>
      <c r="H421" s="270">
        <f t="shared" si="2"/>
        <v>-0.02076739893</v>
      </c>
    </row>
    <row r="422" ht="14.25" customHeight="1">
      <c r="B422" s="277">
        <v>44239.0</v>
      </c>
      <c r="C422" s="278">
        <v>1217.843872</v>
      </c>
      <c r="D422" s="279">
        <f t="shared" si="1"/>
        <v>0.4082982454</v>
      </c>
      <c r="E422" s="264">
        <v>0.013267388160441288</v>
      </c>
      <c r="F422" s="264"/>
      <c r="G422" s="271">
        <v>419.0</v>
      </c>
      <c r="H422" s="270">
        <f t="shared" si="2"/>
        <v>0.01070220192</v>
      </c>
    </row>
    <row r="423" ht="14.25" customHeight="1">
      <c r="B423" s="277">
        <v>44084.0</v>
      </c>
      <c r="C423" s="278">
        <v>864.762756</v>
      </c>
      <c r="D423" s="279">
        <f t="shared" si="1"/>
        <v>1.157872241</v>
      </c>
      <c r="E423" s="264">
        <v>0.013257917825942265</v>
      </c>
      <c r="F423" s="264"/>
      <c r="G423" s="271">
        <v>420.0</v>
      </c>
      <c r="H423" s="270">
        <f t="shared" si="2"/>
        <v>-0.01052433225</v>
      </c>
    </row>
    <row r="424" ht="14.25" customHeight="1">
      <c r="B424" s="277">
        <v>42186.0</v>
      </c>
      <c r="C424" s="278">
        <v>400.747894</v>
      </c>
      <c r="D424" s="279">
        <f t="shared" si="1"/>
        <v>-0.07318337697</v>
      </c>
      <c r="E424" s="264">
        <v>0.013257518398918965</v>
      </c>
      <c r="F424" s="264"/>
      <c r="G424" s="271">
        <v>421.0</v>
      </c>
      <c r="H424" s="270">
        <f t="shared" si="2"/>
        <v>-0.009527876966</v>
      </c>
    </row>
    <row r="425" ht="14.25" customHeight="1">
      <c r="B425" s="277">
        <v>42335.0</v>
      </c>
      <c r="C425" s="278">
        <v>432.391785</v>
      </c>
      <c r="D425" s="279">
        <f t="shared" si="1"/>
        <v>-0.6990283163</v>
      </c>
      <c r="E425" s="264">
        <v>0.013255349464208898</v>
      </c>
      <c r="F425" s="264"/>
      <c r="G425" s="271">
        <v>422.0</v>
      </c>
      <c r="H425" s="270">
        <f t="shared" si="2"/>
        <v>-0.02569306571</v>
      </c>
    </row>
    <row r="426" ht="14.25" customHeight="1">
      <c r="B426" s="277">
        <v>45204.0</v>
      </c>
      <c r="C426" s="278">
        <v>1436.65271</v>
      </c>
      <c r="D426" s="279">
        <f t="shared" si="1"/>
        <v>2.499376411</v>
      </c>
      <c r="E426" s="264">
        <v>0.013223843555041278</v>
      </c>
      <c r="F426" s="264"/>
      <c r="G426" s="271">
        <v>423.0</v>
      </c>
      <c r="H426" s="270">
        <f t="shared" si="2"/>
        <v>0.01035490612</v>
      </c>
    </row>
    <row r="427" ht="14.25" customHeight="1">
      <c r="B427" s="277">
        <v>42717.0</v>
      </c>
      <c r="C427" s="278">
        <v>410.545349</v>
      </c>
      <c r="D427" s="279">
        <f t="shared" si="1"/>
        <v>-0.4025817585</v>
      </c>
      <c r="E427" s="264">
        <v>0.01314781915665997</v>
      </c>
      <c r="F427" s="264"/>
      <c r="G427" s="271">
        <v>424.0</v>
      </c>
      <c r="H427" s="270">
        <f t="shared" si="2"/>
        <v>-0.0209576207</v>
      </c>
    </row>
    <row r="428" ht="14.25" customHeight="1">
      <c r="B428" s="277">
        <v>43691.0</v>
      </c>
      <c r="C428" s="278">
        <v>687.199219</v>
      </c>
      <c r="D428" s="279">
        <f t="shared" si="1"/>
        <v>0.7381441375</v>
      </c>
      <c r="E428" s="264">
        <v>0.0131413277956073</v>
      </c>
      <c r="F428" s="264"/>
      <c r="G428" s="271">
        <v>425.0</v>
      </c>
      <c r="H428" s="270">
        <f t="shared" si="2"/>
        <v>0.01194871974</v>
      </c>
    </row>
    <row r="429" ht="14.25" customHeight="1">
      <c r="B429" s="277">
        <v>42200.0</v>
      </c>
      <c r="C429" s="278">
        <v>395.36377</v>
      </c>
      <c r="D429" s="279">
        <f t="shared" si="1"/>
        <v>-0.7405683253</v>
      </c>
      <c r="E429" s="264">
        <v>0.013126964700531573</v>
      </c>
      <c r="F429" s="264"/>
      <c r="G429" s="271">
        <v>426.0</v>
      </c>
      <c r="H429" s="270">
        <f t="shared" si="2"/>
        <v>-0.007177101309</v>
      </c>
    </row>
    <row r="430" ht="14.25" customHeight="1">
      <c r="B430" s="277">
        <v>45296.0</v>
      </c>
      <c r="C430" s="278">
        <v>1523.96106</v>
      </c>
      <c r="D430" s="279">
        <f t="shared" si="1"/>
        <v>1.360733204</v>
      </c>
      <c r="E430" s="264">
        <v>0.01312232489316703</v>
      </c>
      <c r="F430" s="264"/>
      <c r="G430" s="271">
        <v>427.0</v>
      </c>
      <c r="H430" s="270">
        <f t="shared" si="2"/>
        <v>0.0000572058079</v>
      </c>
    </row>
    <row r="431" ht="14.25" customHeight="1">
      <c r="B431" s="277">
        <v>43812.0</v>
      </c>
      <c r="C431" s="278">
        <v>645.545654</v>
      </c>
      <c r="D431" s="279">
        <f t="shared" si="1"/>
        <v>0.4317917636</v>
      </c>
      <c r="E431" s="264">
        <v>0.013103576624807602</v>
      </c>
      <c r="F431" s="264"/>
      <c r="G431" s="271">
        <v>428.0</v>
      </c>
      <c r="H431" s="270">
        <f t="shared" si="2"/>
        <v>-0.0008482846901</v>
      </c>
    </row>
    <row r="432" ht="14.25" customHeight="1">
      <c r="B432" s="277">
        <v>42045.0</v>
      </c>
      <c r="C432" s="278">
        <v>450.865601</v>
      </c>
      <c r="D432" s="279">
        <f t="shared" si="1"/>
        <v>-0.7059651834</v>
      </c>
      <c r="E432" s="264">
        <v>0.01307302298315433</v>
      </c>
      <c r="F432" s="264"/>
      <c r="G432" s="271">
        <v>429.0</v>
      </c>
      <c r="H432" s="270">
        <f t="shared" si="2"/>
        <v>-0.01560628995</v>
      </c>
    </row>
    <row r="433" ht="14.25" customHeight="1">
      <c r="B433" s="277">
        <v>44410.0</v>
      </c>
      <c r="C433" s="278">
        <v>1533.374878</v>
      </c>
      <c r="D433" s="279">
        <f t="shared" si="1"/>
        <v>0.05776982589</v>
      </c>
      <c r="E433" s="264">
        <v>0.013070451510375274</v>
      </c>
      <c r="F433" s="264"/>
      <c r="G433" s="271">
        <v>430.0</v>
      </c>
      <c r="H433" s="270">
        <f t="shared" si="2"/>
        <v>-0.01746037539</v>
      </c>
    </row>
    <row r="434" ht="14.25" customHeight="1">
      <c r="B434" s="277">
        <v>45252.0</v>
      </c>
      <c r="C434" s="278">
        <v>1449.630005</v>
      </c>
      <c r="D434" s="279">
        <f t="shared" si="1"/>
        <v>1.195432939</v>
      </c>
      <c r="E434" s="264">
        <v>0.013064673127293727</v>
      </c>
      <c r="F434" s="264"/>
      <c r="G434" s="271">
        <v>431.0</v>
      </c>
      <c r="H434" s="270">
        <f t="shared" si="2"/>
        <v>-0.009731200546</v>
      </c>
    </row>
    <row r="435" ht="14.25" customHeight="1">
      <c r="B435" s="277">
        <v>43839.0</v>
      </c>
      <c r="C435" s="278">
        <v>660.293457</v>
      </c>
      <c r="D435" s="279">
        <f t="shared" si="1"/>
        <v>0.02300923645</v>
      </c>
      <c r="E435" s="264">
        <v>0.013018649055749173</v>
      </c>
      <c r="F435" s="264"/>
      <c r="G435" s="271">
        <v>432.0</v>
      </c>
      <c r="H435" s="270">
        <f t="shared" si="2"/>
        <v>0.02863802295</v>
      </c>
    </row>
    <row r="436" ht="14.25" customHeight="1">
      <c r="B436" s="277">
        <v>43581.0</v>
      </c>
      <c r="C436" s="278">
        <v>645.442322</v>
      </c>
      <c r="D436" s="279">
        <f t="shared" si="1"/>
        <v>-0.02990072999</v>
      </c>
      <c r="E436" s="264">
        <v>0.012971004358612787</v>
      </c>
      <c r="F436" s="264"/>
      <c r="G436" s="271">
        <v>433.0</v>
      </c>
      <c r="H436" s="270">
        <f t="shared" si="2"/>
        <v>0.04217024462</v>
      </c>
    </row>
    <row r="437" ht="14.25" customHeight="1">
      <c r="B437" s="277">
        <v>43634.0</v>
      </c>
      <c r="C437" s="278">
        <v>665.336365</v>
      </c>
      <c r="D437" s="279">
        <f t="shared" si="1"/>
        <v>0.2227368028</v>
      </c>
      <c r="E437" s="264">
        <v>0.012963503768766633</v>
      </c>
      <c r="F437" s="264"/>
      <c r="G437" s="271">
        <v>434.0</v>
      </c>
      <c r="H437" s="270">
        <f t="shared" si="2"/>
        <v>-0.01498125489</v>
      </c>
    </row>
    <row r="438" ht="14.25" customHeight="1">
      <c r="B438" s="277">
        <v>43264.0</v>
      </c>
      <c r="C438" s="278">
        <v>544.137024</v>
      </c>
      <c r="D438" s="279">
        <f t="shared" si="1"/>
        <v>0.3517729011</v>
      </c>
      <c r="E438" s="264">
        <v>0.012951831106978113</v>
      </c>
      <c r="F438" s="264"/>
      <c r="G438" s="271">
        <v>435.0</v>
      </c>
      <c r="H438" s="270">
        <f t="shared" si="2"/>
        <v>-0.01699023588</v>
      </c>
    </row>
    <row r="439" ht="14.25" customHeight="1">
      <c r="B439" s="277">
        <v>42202.0</v>
      </c>
      <c r="C439" s="278">
        <v>402.535828</v>
      </c>
      <c r="D439" s="279">
        <f t="shared" si="1"/>
        <v>-0.1576407878</v>
      </c>
      <c r="E439" s="264">
        <v>0.012941558418812744</v>
      </c>
      <c r="F439" s="264"/>
      <c r="G439" s="271">
        <v>436.0</v>
      </c>
      <c r="H439" s="270">
        <f t="shared" si="2"/>
        <v>-0.03118099387</v>
      </c>
    </row>
    <row r="440" ht="14.25" customHeight="1">
      <c r="B440" s="277">
        <v>42438.0</v>
      </c>
      <c r="C440" s="278">
        <v>477.867188</v>
      </c>
      <c r="D440" s="279">
        <f t="shared" si="1"/>
        <v>-0.6794103626</v>
      </c>
      <c r="E440" s="264">
        <v>0.012935691164966548</v>
      </c>
      <c r="F440" s="264"/>
      <c r="G440" s="271">
        <v>437.0</v>
      </c>
      <c r="H440" s="270">
        <f t="shared" si="2"/>
        <v>0.007712503508</v>
      </c>
    </row>
    <row r="441" ht="14.25" customHeight="1">
      <c r="B441" s="277">
        <v>44956.0</v>
      </c>
      <c r="C441" s="278">
        <v>1490.588379</v>
      </c>
      <c r="D441" s="279">
        <f t="shared" si="1"/>
        <v>1.405063142</v>
      </c>
      <c r="E441" s="264">
        <v>0.012934914099021224</v>
      </c>
      <c r="F441" s="264"/>
      <c r="G441" s="271">
        <v>438.0</v>
      </c>
      <c r="H441" s="270">
        <f t="shared" si="2"/>
        <v>0.002644096393</v>
      </c>
    </row>
    <row r="442" ht="14.25" customHeight="1">
      <c r="B442" s="277">
        <v>43962.0</v>
      </c>
      <c r="C442" s="278">
        <v>619.770996</v>
      </c>
      <c r="D442" s="279">
        <f t="shared" si="1"/>
        <v>0.4871752844</v>
      </c>
      <c r="E442" s="264">
        <v>0.012903984109731235</v>
      </c>
      <c r="F442" s="264"/>
      <c r="G442" s="271">
        <v>439.0</v>
      </c>
      <c r="H442" s="270">
        <f t="shared" si="2"/>
        <v>-0.002382544115</v>
      </c>
    </row>
    <row r="443" ht="14.25" customHeight="1">
      <c r="B443" s="277">
        <v>42720.0</v>
      </c>
      <c r="C443" s="278">
        <v>416.743744</v>
      </c>
      <c r="D443" s="279">
        <f t="shared" si="1"/>
        <v>0.04499477539</v>
      </c>
      <c r="E443" s="264">
        <v>0.012898569174651174</v>
      </c>
      <c r="F443" s="264"/>
      <c r="G443" s="271">
        <v>440.0</v>
      </c>
      <c r="H443" s="270">
        <f t="shared" si="2"/>
        <v>0.009910536548</v>
      </c>
    </row>
    <row r="444" ht="14.25" customHeight="1">
      <c r="B444" s="277">
        <v>43034.0</v>
      </c>
      <c r="C444" s="278">
        <v>398.799835</v>
      </c>
      <c r="D444" s="279">
        <f t="shared" si="1"/>
        <v>-0.4070292404</v>
      </c>
      <c r="E444" s="264">
        <v>0.012883698022031057</v>
      </c>
      <c r="F444" s="264"/>
      <c r="G444" s="271">
        <v>441.0</v>
      </c>
      <c r="H444" s="270">
        <f t="shared" si="2"/>
        <v>0.02175253667</v>
      </c>
    </row>
    <row r="445" ht="14.25" customHeight="1">
      <c r="B445" s="277">
        <v>43892.0</v>
      </c>
      <c r="C445" s="278">
        <v>672.545532</v>
      </c>
      <c r="D445" s="279">
        <f t="shared" si="1"/>
        <v>-0.5513476527</v>
      </c>
      <c r="E445" s="264">
        <v>0.0127783570837522</v>
      </c>
      <c r="F445" s="264"/>
      <c r="G445" s="271">
        <v>442.0</v>
      </c>
      <c r="H445" s="270">
        <f t="shared" si="2"/>
        <v>-0.001051726385</v>
      </c>
    </row>
    <row r="446" ht="14.25" customHeight="1">
      <c r="B446" s="277">
        <v>44677.0</v>
      </c>
      <c r="C446" s="278">
        <v>1499.034912</v>
      </c>
      <c r="D446" s="279">
        <f t="shared" si="1"/>
        <v>2.496956663</v>
      </c>
      <c r="E446" s="264">
        <v>0.01274749019722449</v>
      </c>
      <c r="F446" s="264"/>
      <c r="G446" s="271">
        <v>443.0</v>
      </c>
      <c r="H446" s="270">
        <f t="shared" si="2"/>
        <v>-0.02106855555</v>
      </c>
    </row>
    <row r="447" ht="14.25" customHeight="1">
      <c r="B447" s="277">
        <v>42619.0</v>
      </c>
      <c r="C447" s="278">
        <v>428.668427</v>
      </c>
      <c r="D447" s="279">
        <f t="shared" si="1"/>
        <v>-0.1218117498</v>
      </c>
      <c r="E447" s="264">
        <v>0.01274404865687538</v>
      </c>
      <c r="F447" s="264"/>
      <c r="G447" s="271">
        <v>444.0</v>
      </c>
      <c r="H447" s="270">
        <f t="shared" si="2"/>
        <v>-0.008697137238</v>
      </c>
    </row>
    <row r="448" ht="14.25" customHeight="1">
      <c r="B448" s="277">
        <v>42536.0</v>
      </c>
      <c r="C448" s="278">
        <v>488.128174</v>
      </c>
      <c r="D448" s="279">
        <f t="shared" si="1"/>
        <v>0.2601124421</v>
      </c>
      <c r="E448" s="264">
        <v>0.012723351246533805</v>
      </c>
      <c r="F448" s="264"/>
      <c r="G448" s="271">
        <v>445.0</v>
      </c>
      <c r="H448" s="270">
        <f t="shared" si="2"/>
        <v>-0.005319586233</v>
      </c>
    </row>
    <row r="449" ht="14.25" customHeight="1">
      <c r="B449" s="277">
        <v>42858.0</v>
      </c>
      <c r="C449" s="278">
        <v>387.368744</v>
      </c>
      <c r="D449" s="279">
        <f t="shared" si="1"/>
        <v>0.06883882394</v>
      </c>
      <c r="E449" s="264">
        <v>0.012681637564194678</v>
      </c>
      <c r="F449" s="264"/>
      <c r="G449" s="271">
        <v>446.0</v>
      </c>
      <c r="H449" s="270">
        <f t="shared" si="2"/>
        <v>-0.01589264714</v>
      </c>
    </row>
    <row r="450" ht="14.25" customHeight="1">
      <c r="B450" s="277">
        <v>41907.0</v>
      </c>
      <c r="C450" s="278">
        <v>362.420166</v>
      </c>
      <c r="D450" s="279">
        <f t="shared" si="1"/>
        <v>-0.1552702788</v>
      </c>
      <c r="E450" s="264">
        <v>0.012675643657805654</v>
      </c>
      <c r="F450" s="264"/>
      <c r="G450" s="271">
        <v>447.0</v>
      </c>
      <c r="H450" s="270">
        <f t="shared" si="2"/>
        <v>-0.000652374451</v>
      </c>
    </row>
    <row r="451" ht="14.25" customHeight="1">
      <c r="B451" s="277">
        <v>42808.0</v>
      </c>
      <c r="C451" s="278">
        <v>429.036835</v>
      </c>
      <c r="D451" s="279">
        <f t="shared" si="1"/>
        <v>-0.07631947479</v>
      </c>
      <c r="E451" s="264">
        <v>0.012673000741000596</v>
      </c>
      <c r="F451" s="264"/>
      <c r="G451" s="271">
        <v>448.0</v>
      </c>
      <c r="H451" s="270">
        <f t="shared" si="2"/>
        <v>-0.002668155372</v>
      </c>
    </row>
    <row r="452" ht="14.25" customHeight="1">
      <c r="B452" s="277">
        <v>42311.0</v>
      </c>
      <c r="C452" s="278">
        <v>464.486176</v>
      </c>
      <c r="D452" s="279">
        <f t="shared" si="1"/>
        <v>-0.2176102567</v>
      </c>
      <c r="E452" s="264">
        <v>0.012641483987700642</v>
      </c>
      <c r="F452" s="264"/>
      <c r="G452" s="271">
        <v>449.0</v>
      </c>
      <c r="H452" s="270">
        <f t="shared" si="2"/>
        <v>0.01386694621</v>
      </c>
    </row>
    <row r="453" ht="14.25" customHeight="1">
      <c r="B453" s="277">
        <v>43321.0</v>
      </c>
      <c r="C453" s="278">
        <v>593.676208</v>
      </c>
      <c r="D453" s="279">
        <f t="shared" si="1"/>
        <v>0.4380794202</v>
      </c>
      <c r="E453" s="264">
        <v>0.01262123559301369</v>
      </c>
      <c r="F453" s="264"/>
      <c r="G453" s="271">
        <v>450.0</v>
      </c>
      <c r="H453" s="270">
        <f t="shared" si="2"/>
        <v>0.01800174017</v>
      </c>
    </row>
    <row r="454" ht="14.25" customHeight="1">
      <c r="B454" s="277">
        <v>42881.0</v>
      </c>
      <c r="C454" s="278">
        <v>412.825745</v>
      </c>
      <c r="D454" s="279">
        <f t="shared" si="1"/>
        <v>-0.02872746411</v>
      </c>
      <c r="E454" s="264">
        <v>0.012610820098636595</v>
      </c>
      <c r="F454" s="264"/>
      <c r="G454" s="271">
        <v>451.0</v>
      </c>
      <c r="H454" s="270">
        <f t="shared" si="2"/>
        <v>-0.005337182786</v>
      </c>
    </row>
    <row r="455" ht="14.25" customHeight="1">
      <c r="B455" s="277">
        <v>42795.0</v>
      </c>
      <c r="C455" s="278">
        <v>425.03595</v>
      </c>
      <c r="D455" s="279">
        <f t="shared" si="1"/>
        <v>-0.06904446156</v>
      </c>
      <c r="E455" s="264">
        <v>0.012593974054543189</v>
      </c>
      <c r="F455" s="264"/>
      <c r="G455" s="271">
        <v>452.0</v>
      </c>
      <c r="H455" s="270">
        <f t="shared" si="2"/>
        <v>-0.0121109532</v>
      </c>
    </row>
    <row r="456" ht="14.25" customHeight="1">
      <c r="B456" s="277">
        <v>42297.0</v>
      </c>
      <c r="C456" s="278">
        <v>456.558807</v>
      </c>
      <c r="D456" s="279">
        <f t="shared" si="1"/>
        <v>-0.6455152027</v>
      </c>
      <c r="E456" s="264">
        <v>0.012590337095921226</v>
      </c>
      <c r="F456" s="264"/>
      <c r="G456" s="271">
        <v>453.0</v>
      </c>
      <c r="H456" s="270">
        <f t="shared" si="2"/>
        <v>-0.009317449286</v>
      </c>
    </row>
    <row r="457" ht="14.25" customHeight="1">
      <c r="B457" s="277">
        <v>44287.0</v>
      </c>
      <c r="C457" s="278">
        <v>1287.950317</v>
      </c>
      <c r="D457" s="279">
        <f t="shared" si="1"/>
        <v>-0.08927526839</v>
      </c>
      <c r="E457" s="264">
        <v>0.012536156796806844</v>
      </c>
      <c r="F457" s="264"/>
      <c r="G457" s="271">
        <v>454.0</v>
      </c>
      <c r="H457" s="270">
        <f t="shared" si="2"/>
        <v>-0.01508472158</v>
      </c>
    </row>
    <row r="458" ht="14.25" customHeight="1">
      <c r="B458" s="277">
        <v>44812.0</v>
      </c>
      <c r="C458" s="278">
        <v>1414.203735</v>
      </c>
      <c r="D458" s="279">
        <f t="shared" si="1"/>
        <v>2.382340448</v>
      </c>
      <c r="E458" s="264">
        <v>0.01252011973008066</v>
      </c>
      <c r="F458" s="264"/>
      <c r="G458" s="271">
        <v>455.0</v>
      </c>
      <c r="H458" s="270">
        <f t="shared" si="2"/>
        <v>-0.02952232763</v>
      </c>
    </row>
    <row r="459" ht="14.25" customHeight="1">
      <c r="B459" s="277">
        <v>41963.0</v>
      </c>
      <c r="C459" s="278">
        <v>418.113953</v>
      </c>
      <c r="D459" s="279">
        <f t="shared" si="1"/>
        <v>0.06176799717</v>
      </c>
      <c r="E459" s="264">
        <v>0.01252011629435869</v>
      </c>
      <c r="F459" s="264"/>
      <c r="G459" s="271">
        <v>456.0</v>
      </c>
      <c r="H459" s="270">
        <f t="shared" si="2"/>
        <v>-0.0168681106</v>
      </c>
    </row>
    <row r="460" ht="14.25" customHeight="1">
      <c r="B460" s="277">
        <v>43018.0</v>
      </c>
      <c r="C460" s="278">
        <v>393.790314</v>
      </c>
      <c r="D460" s="279">
        <f t="shared" si="1"/>
        <v>-0.542435844</v>
      </c>
      <c r="E460" s="264">
        <v>0.012501096474639536</v>
      </c>
      <c r="F460" s="264"/>
      <c r="G460" s="271">
        <v>457.0</v>
      </c>
      <c r="H460" s="270">
        <f t="shared" si="2"/>
        <v>0.018796012</v>
      </c>
    </row>
    <row r="461" ht="14.25" customHeight="1">
      <c r="B461" s="277">
        <v>44077.0</v>
      </c>
      <c r="C461" s="278">
        <v>860.623169</v>
      </c>
      <c r="D461" s="279">
        <f t="shared" si="1"/>
        <v>0.9950497463</v>
      </c>
      <c r="E461" s="264">
        <v>0.012499954264610558</v>
      </c>
      <c r="F461" s="264"/>
      <c r="G461" s="271">
        <v>458.0</v>
      </c>
      <c r="H461" s="270">
        <f t="shared" si="2"/>
        <v>-0.003808081513</v>
      </c>
    </row>
    <row r="462" ht="14.25" customHeight="1">
      <c r="B462" s="277">
        <v>42817.0</v>
      </c>
      <c r="C462" s="278">
        <v>431.379303</v>
      </c>
      <c r="D462" s="279">
        <f t="shared" si="1"/>
        <v>-0.7348061869</v>
      </c>
      <c r="E462" s="264">
        <v>0.012406120877702907</v>
      </c>
      <c r="F462" s="264"/>
      <c r="G462" s="271">
        <v>459.0</v>
      </c>
      <c r="H462" s="270">
        <f t="shared" si="2"/>
        <v>-0.00379837632</v>
      </c>
    </row>
    <row r="463" ht="14.25" customHeight="1">
      <c r="B463" s="277">
        <v>44620.0</v>
      </c>
      <c r="C463" s="278">
        <v>1626.656738</v>
      </c>
      <c r="D463" s="279">
        <f t="shared" si="1"/>
        <v>1.527732636</v>
      </c>
      <c r="E463" s="264">
        <v>0.012392289389121614</v>
      </c>
      <c r="F463" s="264"/>
      <c r="G463" s="271">
        <v>460.0</v>
      </c>
      <c r="H463" s="270">
        <f t="shared" si="2"/>
        <v>-0.009287592497</v>
      </c>
    </row>
    <row r="464" ht="14.25" customHeight="1">
      <c r="B464" s="277">
        <v>43983.0</v>
      </c>
      <c r="C464" s="278">
        <v>643.524048</v>
      </c>
      <c r="D464" s="279">
        <f t="shared" si="1"/>
        <v>0.5534706899</v>
      </c>
      <c r="E464" s="264">
        <v>0.012373260736743474</v>
      </c>
      <c r="F464" s="264"/>
      <c r="G464" s="271">
        <v>461.0</v>
      </c>
      <c r="H464" s="270">
        <f t="shared" si="2"/>
        <v>0.02094816174</v>
      </c>
    </row>
    <row r="465" ht="14.25" customHeight="1">
      <c r="B465" s="277">
        <v>42933.0</v>
      </c>
      <c r="C465" s="278">
        <v>414.249237</v>
      </c>
      <c r="D465" s="279">
        <f t="shared" si="1"/>
        <v>-0.7059708026</v>
      </c>
      <c r="E465" s="264">
        <v>0.012345223890987507</v>
      </c>
      <c r="F465" s="264"/>
      <c r="G465" s="271">
        <v>462.0</v>
      </c>
      <c r="H465" s="270">
        <f t="shared" si="2"/>
        <v>0.01902887298</v>
      </c>
    </row>
    <row r="466" ht="14.25" customHeight="1">
      <c r="B466" s="277">
        <v>45168.0</v>
      </c>
      <c r="C466" s="278">
        <v>1408.871094</v>
      </c>
      <c r="D466" s="279">
        <f t="shared" si="1"/>
        <v>2.47739178</v>
      </c>
      <c r="E466" s="264">
        <v>0.012344377798066197</v>
      </c>
      <c r="F466" s="264"/>
      <c r="G466" s="271">
        <v>463.0</v>
      </c>
      <c r="H466" s="270">
        <f t="shared" si="2"/>
        <v>0.01378519866</v>
      </c>
    </row>
    <row r="467" ht="14.25" customHeight="1">
      <c r="B467" s="277">
        <v>42144.0</v>
      </c>
      <c r="C467" s="278">
        <v>405.151672</v>
      </c>
      <c r="D467" s="279">
        <f t="shared" si="1"/>
        <v>-0.05885504822</v>
      </c>
      <c r="E467" s="264">
        <v>0.012337144322815234</v>
      </c>
      <c r="F467" s="264"/>
      <c r="G467" s="271">
        <v>464.0</v>
      </c>
      <c r="H467" s="270">
        <f t="shared" si="2"/>
        <v>-0.008169582128</v>
      </c>
    </row>
    <row r="468" ht="14.25" customHeight="1">
      <c r="B468" s="277">
        <v>42664.0</v>
      </c>
      <c r="C468" s="278">
        <v>430.488068</v>
      </c>
      <c r="D468" s="279">
        <f t="shared" si="1"/>
        <v>-0.7103961703</v>
      </c>
      <c r="E468" s="264">
        <v>0.012333893743674666</v>
      </c>
      <c r="F468" s="264"/>
      <c r="G468" s="271">
        <v>465.0</v>
      </c>
      <c r="H468" s="270">
        <f t="shared" si="2"/>
        <v>-0.007085862783</v>
      </c>
    </row>
    <row r="469" ht="14.25" customHeight="1">
      <c r="B469" s="277">
        <v>45391.0</v>
      </c>
      <c r="C469" s="278">
        <v>1486.47229</v>
      </c>
      <c r="D469" s="279">
        <f t="shared" si="1"/>
        <v>2.23112474</v>
      </c>
      <c r="E469" s="264">
        <v>0.012290959977872756</v>
      </c>
      <c r="F469" s="264"/>
      <c r="G469" s="271">
        <v>466.0</v>
      </c>
      <c r="H469" s="270">
        <f t="shared" si="2"/>
        <v>-0.002430681003</v>
      </c>
    </row>
    <row r="470" ht="14.25" customHeight="1">
      <c r="B470" s="277">
        <v>42054.0</v>
      </c>
      <c r="C470" s="278">
        <v>460.047943</v>
      </c>
      <c r="D470" s="279">
        <f t="shared" si="1"/>
        <v>0.1137273517</v>
      </c>
      <c r="E470" s="264">
        <v>0.01227949030332468</v>
      </c>
      <c r="F470" s="264"/>
      <c r="G470" s="271">
        <v>467.0</v>
      </c>
      <c r="H470" s="270">
        <f t="shared" si="2"/>
        <v>-0.00914835975</v>
      </c>
    </row>
    <row r="471" ht="14.25" customHeight="1">
      <c r="B471" s="277">
        <v>42957.0</v>
      </c>
      <c r="C471" s="278">
        <v>413.070526</v>
      </c>
      <c r="D471" s="279">
        <f t="shared" si="1"/>
        <v>-0.04968701885</v>
      </c>
      <c r="E471" s="264">
        <v>0.01227647905383862</v>
      </c>
      <c r="F471" s="264"/>
      <c r="G471" s="271">
        <v>468.0</v>
      </c>
      <c r="H471" s="270">
        <f t="shared" si="2"/>
        <v>0.02564999498</v>
      </c>
    </row>
    <row r="472" ht="14.25" customHeight="1">
      <c r="B472" s="277">
        <v>42026.0</v>
      </c>
      <c r="C472" s="278">
        <v>434.667877</v>
      </c>
      <c r="D472" s="279">
        <f t="shared" si="1"/>
        <v>-0.7377907891</v>
      </c>
      <c r="E472" s="264">
        <v>0.012235708942082648</v>
      </c>
      <c r="F472" s="264"/>
      <c r="G472" s="271">
        <v>469.0</v>
      </c>
      <c r="H472" s="270">
        <f t="shared" si="2"/>
        <v>0.004569021101</v>
      </c>
    </row>
    <row r="473" ht="14.25" customHeight="1">
      <c r="B473" s="277">
        <v>44463.0</v>
      </c>
      <c r="C473" s="278">
        <v>1657.713989</v>
      </c>
      <c r="D473" s="279">
        <f t="shared" si="1"/>
        <v>1.544889638</v>
      </c>
      <c r="E473" s="264">
        <v>0.01222346145055693</v>
      </c>
      <c r="F473" s="264"/>
      <c r="G473" s="271">
        <v>470.0</v>
      </c>
      <c r="H473" s="270">
        <f t="shared" si="2"/>
        <v>0.002015939743</v>
      </c>
    </row>
    <row r="474" ht="14.25" customHeight="1">
      <c r="B474" s="277">
        <v>43984.0</v>
      </c>
      <c r="C474" s="278">
        <v>651.389343</v>
      </c>
      <c r="D474" s="279">
        <f t="shared" si="1"/>
        <v>0.3528388423</v>
      </c>
      <c r="E474" s="264">
        <v>0.012222223900481277</v>
      </c>
      <c r="F474" s="264"/>
      <c r="G474" s="271">
        <v>471.0</v>
      </c>
      <c r="H474" s="270">
        <f t="shared" si="2"/>
        <v>-0.02213487591</v>
      </c>
    </row>
    <row r="475" ht="14.25" customHeight="1">
      <c r="B475" s="277">
        <v>43147.0</v>
      </c>
      <c r="C475" s="278">
        <v>481.498108</v>
      </c>
      <c r="D475" s="279">
        <f t="shared" si="1"/>
        <v>0.1881487327</v>
      </c>
      <c r="E475" s="264">
        <v>0.012203231068416923</v>
      </c>
      <c r="F475" s="264"/>
      <c r="G475" s="271">
        <v>472.0</v>
      </c>
      <c r="H475" s="270">
        <f t="shared" si="2"/>
        <v>0.009928965265</v>
      </c>
    </row>
    <row r="476" ht="14.25" customHeight="1">
      <c r="B476" s="277">
        <v>42156.0</v>
      </c>
      <c r="C476" s="278">
        <v>405.250702</v>
      </c>
      <c r="D476" s="279">
        <f t="shared" si="1"/>
        <v>-0.2047425036</v>
      </c>
      <c r="E476" s="264">
        <v>0.012184009344156789</v>
      </c>
      <c r="F476" s="264"/>
      <c r="G476" s="271">
        <v>473.0</v>
      </c>
      <c r="H476" s="270">
        <f t="shared" si="2"/>
        <v>-0.01519258151</v>
      </c>
    </row>
    <row r="477" ht="14.25" customHeight="1">
      <c r="B477" s="277">
        <v>43242.0</v>
      </c>
      <c r="C477" s="278">
        <v>509.584259</v>
      </c>
      <c r="D477" s="279">
        <f t="shared" si="1"/>
        <v>-0.456779292</v>
      </c>
      <c r="E477" s="264">
        <v>0.012166260713421032</v>
      </c>
      <c r="F477" s="264"/>
      <c r="G477" s="271">
        <v>474.0</v>
      </c>
      <c r="H477" s="270">
        <f t="shared" si="2"/>
        <v>-0.004716611895</v>
      </c>
    </row>
    <row r="478" ht="14.25" customHeight="1">
      <c r="B478" s="277">
        <v>44097.0</v>
      </c>
      <c r="C478" s="278">
        <v>938.07959</v>
      </c>
      <c r="D478" s="279">
        <f t="shared" si="1"/>
        <v>0.7547418399</v>
      </c>
      <c r="E478" s="264">
        <v>0.012158616804802043</v>
      </c>
      <c r="F478" s="264"/>
      <c r="G478" s="271">
        <v>475.0</v>
      </c>
      <c r="H478" s="270">
        <f t="shared" si="2"/>
        <v>-0.008468765497</v>
      </c>
    </row>
    <row r="479" ht="14.25" customHeight="1">
      <c r="B479" s="277">
        <v>43258.0</v>
      </c>
      <c r="C479" s="278">
        <v>534.596924</v>
      </c>
      <c r="D479" s="279">
        <f t="shared" si="1"/>
        <v>0.1966636521</v>
      </c>
      <c r="E479" s="264">
        <v>0.012121301470755947</v>
      </c>
      <c r="F479" s="264"/>
      <c r="G479" s="271">
        <v>476.0</v>
      </c>
      <c r="H479" s="270">
        <f t="shared" si="2"/>
        <v>-0.02314334393</v>
      </c>
    </row>
    <row r="480" ht="14.25" customHeight="1">
      <c r="B480" s="277">
        <v>42083.0</v>
      </c>
      <c r="C480" s="278">
        <v>446.739502</v>
      </c>
      <c r="D480" s="279">
        <f t="shared" si="1"/>
        <v>-0.6948809271</v>
      </c>
      <c r="E480" s="264">
        <v>0.01210515269981909</v>
      </c>
      <c r="F480" s="264"/>
      <c r="G480" s="271">
        <v>477.0</v>
      </c>
      <c r="H480" s="270">
        <f t="shared" si="2"/>
        <v>0.008956612335</v>
      </c>
    </row>
    <row r="481" ht="14.25" customHeight="1">
      <c r="B481" s="277">
        <v>45435.0</v>
      </c>
      <c r="C481" s="278">
        <v>1464.148071</v>
      </c>
      <c r="D481" s="279">
        <f t="shared" si="1"/>
        <v>1.85968738</v>
      </c>
      <c r="E481" s="264">
        <v>0.012097868573689646</v>
      </c>
      <c r="F481" s="264"/>
      <c r="G481" s="271">
        <v>478.0</v>
      </c>
      <c r="H481" s="270">
        <f t="shared" si="2"/>
        <v>-0.02284453937</v>
      </c>
    </row>
    <row r="482" ht="14.25" customHeight="1">
      <c r="B482" s="277">
        <v>43220.0</v>
      </c>
      <c r="C482" s="278">
        <v>511.99585</v>
      </c>
      <c r="D482" s="279">
        <f t="shared" si="1"/>
        <v>0.3346552801</v>
      </c>
      <c r="E482" s="264">
        <v>0.012065705965128268</v>
      </c>
      <c r="F482" s="264"/>
      <c r="G482" s="271">
        <v>479.0</v>
      </c>
      <c r="H482" s="270">
        <f t="shared" si="2"/>
        <v>-0.02157588365</v>
      </c>
    </row>
    <row r="483" ht="14.25" customHeight="1">
      <c r="B483" s="277">
        <v>42852.0</v>
      </c>
      <c r="C483" s="278">
        <v>383.616547</v>
      </c>
      <c r="D483" s="279">
        <f t="shared" si="1"/>
        <v>-0.6232249646</v>
      </c>
      <c r="E483" s="264">
        <v>0.012031816411882251</v>
      </c>
      <c r="F483" s="264"/>
      <c r="G483" s="271">
        <v>480.0</v>
      </c>
      <c r="H483" s="270">
        <f t="shared" si="2"/>
        <v>0.003849423937</v>
      </c>
    </row>
    <row r="484" ht="14.25" customHeight="1">
      <c r="B484" s="277">
        <v>44113.0</v>
      </c>
      <c r="C484" s="278">
        <v>1018.158081</v>
      </c>
      <c r="D484" s="279">
        <f t="shared" si="1"/>
        <v>-0.2817518269</v>
      </c>
      <c r="E484" s="264">
        <v>0.01197787544390304</v>
      </c>
      <c r="F484" s="264"/>
      <c r="G484" s="271">
        <v>481.0</v>
      </c>
      <c r="H484" s="270">
        <f t="shared" si="2"/>
        <v>0.04392043508</v>
      </c>
    </row>
    <row r="485" ht="14.25" customHeight="1">
      <c r="B485" s="277">
        <v>44743.0</v>
      </c>
      <c r="C485" s="278">
        <v>1417.557495</v>
      </c>
      <c r="D485" s="279">
        <f t="shared" si="1"/>
        <v>0.02746442276</v>
      </c>
      <c r="E485" s="264">
        <v>0.01197070454282957</v>
      </c>
      <c r="F485" s="264"/>
      <c r="G485" s="271">
        <v>482.0</v>
      </c>
      <c r="H485" s="270">
        <f t="shared" si="2"/>
        <v>-0.02258601559</v>
      </c>
    </row>
    <row r="486" ht="14.25" customHeight="1">
      <c r="B486" s="277">
        <v>45159.0</v>
      </c>
      <c r="C486" s="278">
        <v>1379.665771</v>
      </c>
      <c r="D486" s="279">
        <f t="shared" si="1"/>
        <v>1.102079217</v>
      </c>
      <c r="E486" s="264">
        <v>0.011952661066319346</v>
      </c>
      <c r="F486" s="264"/>
      <c r="G486" s="271">
        <v>483.0</v>
      </c>
      <c r="H486" s="270">
        <f t="shared" si="2"/>
        <v>-0.01066252398</v>
      </c>
    </row>
    <row r="487" ht="14.25" customHeight="1">
      <c r="B487" s="277">
        <v>43648.0</v>
      </c>
      <c r="C487" s="278">
        <v>656.333862</v>
      </c>
      <c r="D487" s="279">
        <f t="shared" si="1"/>
        <v>0.5222687216</v>
      </c>
      <c r="E487" s="264">
        <v>0.011896735454991512</v>
      </c>
      <c r="F487" s="264"/>
      <c r="G487" s="271">
        <v>484.0</v>
      </c>
      <c r="H487" s="270">
        <f t="shared" si="2"/>
        <v>-0.006789677856</v>
      </c>
    </row>
    <row r="488" ht="14.25" customHeight="1">
      <c r="B488" s="277">
        <v>42377.0</v>
      </c>
      <c r="C488" s="278">
        <v>431.15506</v>
      </c>
      <c r="D488" s="279">
        <f t="shared" si="1"/>
        <v>-0.2979341062</v>
      </c>
      <c r="E488" s="264">
        <v>0.011895498752051656</v>
      </c>
      <c r="F488" s="264"/>
      <c r="G488" s="271">
        <v>485.0</v>
      </c>
      <c r="H488" s="270">
        <f t="shared" si="2"/>
        <v>-0.007752282749</v>
      </c>
    </row>
    <row r="489" ht="14.25" customHeight="1">
      <c r="B489" s="277">
        <v>43448.0</v>
      </c>
      <c r="C489" s="278">
        <v>614.123352</v>
      </c>
      <c r="D489" s="279">
        <f t="shared" si="1"/>
        <v>0.3199124653</v>
      </c>
      <c r="E489" s="264">
        <v>0.011895187120118788</v>
      </c>
      <c r="F489" s="264"/>
      <c r="G489" s="271">
        <v>486.0</v>
      </c>
      <c r="H489" s="270">
        <f t="shared" si="2"/>
        <v>-0.02422855069</v>
      </c>
    </row>
    <row r="490" ht="14.25" customHeight="1">
      <c r="B490" s="277">
        <v>42229.0</v>
      </c>
      <c r="C490" s="278">
        <v>465.275818</v>
      </c>
      <c r="D490" s="279">
        <f t="shared" si="1"/>
        <v>0.07303713624</v>
      </c>
      <c r="E490" s="264">
        <v>0.011883837362020942</v>
      </c>
      <c r="F490" s="264"/>
      <c r="G490" s="271">
        <v>487.0</v>
      </c>
      <c r="H490" s="270">
        <f t="shared" si="2"/>
        <v>-0.0002987322708</v>
      </c>
    </row>
    <row r="491" ht="14.25" customHeight="1">
      <c r="B491" s="277">
        <v>43089.0</v>
      </c>
      <c r="C491" s="278">
        <v>433.606445</v>
      </c>
      <c r="D491" s="279">
        <f t="shared" si="1"/>
        <v>-0.3843978721</v>
      </c>
      <c r="E491" s="264">
        <v>0.011853030998506254</v>
      </c>
      <c r="F491" s="264"/>
      <c r="G491" s="271">
        <v>488.0</v>
      </c>
      <c r="H491" s="270">
        <f t="shared" si="2"/>
        <v>0.003088710933</v>
      </c>
    </row>
    <row r="492" ht="14.25" customHeight="1">
      <c r="B492" s="277">
        <v>43663.0</v>
      </c>
      <c r="C492" s="278">
        <v>704.361511</v>
      </c>
      <c r="D492" s="279">
        <f t="shared" si="1"/>
        <v>-0.4881794277</v>
      </c>
      <c r="E492" s="264">
        <v>0.011849331303358406</v>
      </c>
      <c r="F492" s="264"/>
      <c r="G492" s="271">
        <v>489.0</v>
      </c>
      <c r="H492" s="270">
        <f t="shared" si="2"/>
        <v>-0.01497484195</v>
      </c>
    </row>
    <row r="493" ht="14.25" customHeight="1">
      <c r="B493" s="277">
        <v>45002.0</v>
      </c>
      <c r="C493" s="278">
        <v>1376.188354</v>
      </c>
      <c r="D493" s="279">
        <f t="shared" si="1"/>
        <v>0.01006785545</v>
      </c>
      <c r="E493" s="264">
        <v>0.011822554749051561</v>
      </c>
      <c r="F493" s="264"/>
      <c r="G493" s="271">
        <v>490.0</v>
      </c>
      <c r="H493" s="270">
        <f t="shared" si="2"/>
        <v>0.004551284817</v>
      </c>
    </row>
    <row r="494" ht="14.25" customHeight="1">
      <c r="B494" s="277">
        <v>45232.0</v>
      </c>
      <c r="C494" s="278">
        <v>1362.471191</v>
      </c>
      <c r="D494" s="279">
        <f t="shared" si="1"/>
        <v>2.572748891</v>
      </c>
      <c r="E494" s="264">
        <v>0.011815582412870047</v>
      </c>
      <c r="F494" s="264"/>
      <c r="G494" s="271">
        <v>491.0</v>
      </c>
      <c r="H494" s="270">
        <f t="shared" si="2"/>
        <v>-0.0181047591</v>
      </c>
    </row>
    <row r="495" ht="14.25" customHeight="1">
      <c r="B495" s="277">
        <v>43004.0</v>
      </c>
      <c r="C495" s="278">
        <v>381.350952</v>
      </c>
      <c r="D495" s="279">
        <f t="shared" si="1"/>
        <v>-0.7857718344</v>
      </c>
      <c r="E495" s="264">
        <v>0.011783253809296016</v>
      </c>
      <c r="F495" s="264"/>
      <c r="G495" s="271">
        <v>492.0</v>
      </c>
      <c r="H495" s="270">
        <f t="shared" si="2"/>
        <v>0.01604370398</v>
      </c>
    </row>
    <row r="496" ht="14.25" customHeight="1">
      <c r="B496" s="277">
        <v>44573.0</v>
      </c>
      <c r="C496" s="278">
        <v>1780.115845</v>
      </c>
      <c r="D496" s="279">
        <f t="shared" si="1"/>
        <v>3.037354935</v>
      </c>
      <c r="E496" s="264">
        <v>0.011775208569000958</v>
      </c>
      <c r="F496" s="264"/>
      <c r="G496" s="271">
        <v>493.0</v>
      </c>
      <c r="H496" s="270">
        <f t="shared" si="2"/>
        <v>0.0183951003</v>
      </c>
    </row>
    <row r="497" ht="14.25" customHeight="1">
      <c r="B497" s="277">
        <v>42093.0</v>
      </c>
      <c r="C497" s="278">
        <v>440.911407</v>
      </c>
      <c r="D497" s="279">
        <f t="shared" si="1"/>
        <v>-0.2310755181</v>
      </c>
      <c r="E497" s="264">
        <v>0.011738597025777522</v>
      </c>
      <c r="F497" s="264"/>
      <c r="G497" s="271">
        <v>494.0</v>
      </c>
      <c r="H497" s="270">
        <f t="shared" si="2"/>
        <v>-0.01133349376</v>
      </c>
    </row>
    <row r="498" ht="14.25" customHeight="1">
      <c r="B498" s="277">
        <v>43297.0</v>
      </c>
      <c r="C498" s="278">
        <v>573.413147</v>
      </c>
      <c r="D498" s="279">
        <f t="shared" si="1"/>
        <v>-0.6049294994</v>
      </c>
      <c r="E498" s="264">
        <v>0.01172767514037209</v>
      </c>
      <c r="F498" s="264"/>
      <c r="G498" s="271">
        <v>495.0</v>
      </c>
      <c r="H498" s="270">
        <f t="shared" si="2"/>
        <v>0.007222594914</v>
      </c>
    </row>
    <row r="499" ht="14.25" customHeight="1">
      <c r="B499" s="277">
        <v>45259.0</v>
      </c>
      <c r="C499" s="278">
        <v>1451.4198</v>
      </c>
      <c r="D499" s="279">
        <f t="shared" si="1"/>
        <v>1.270629709</v>
      </c>
      <c r="E499" s="264">
        <v>0.011714155946821729</v>
      </c>
      <c r="F499" s="264"/>
      <c r="G499" s="271">
        <v>496.0</v>
      </c>
      <c r="H499" s="270">
        <f t="shared" si="2"/>
        <v>0.008922988085</v>
      </c>
    </row>
    <row r="500" ht="14.25" customHeight="1">
      <c r="B500" s="277">
        <v>43355.0</v>
      </c>
      <c r="C500" s="278">
        <v>639.214661</v>
      </c>
      <c r="D500" s="279">
        <f t="shared" si="1"/>
        <v>-0.64292058</v>
      </c>
      <c r="E500" s="264">
        <v>0.01171174944655703</v>
      </c>
      <c r="F500" s="264"/>
      <c r="G500" s="271">
        <v>497.0</v>
      </c>
      <c r="H500" s="270">
        <f t="shared" si="2"/>
        <v>-0.007749393853</v>
      </c>
    </row>
    <row r="501" ht="14.25" customHeight="1">
      <c r="B501" s="277">
        <v>44558.0</v>
      </c>
      <c r="C501" s="278">
        <v>1790.119019</v>
      </c>
      <c r="D501" s="279">
        <f t="shared" si="1"/>
        <v>0.08674383651</v>
      </c>
      <c r="E501" s="264">
        <v>0.011708638922193289</v>
      </c>
      <c r="F501" s="264"/>
      <c r="G501" s="271">
        <v>498.0</v>
      </c>
      <c r="H501" s="270">
        <f t="shared" si="2"/>
        <v>0.0001546908524</v>
      </c>
    </row>
    <row r="502" ht="14.25" customHeight="1">
      <c r="B502" s="277">
        <v>44601.0</v>
      </c>
      <c r="C502" s="278">
        <v>1647.231812</v>
      </c>
      <c r="D502" s="279">
        <f t="shared" si="1"/>
        <v>2.324679777</v>
      </c>
      <c r="E502" s="264">
        <v>0.01164619529188423</v>
      </c>
      <c r="F502" s="264"/>
      <c r="G502" s="271">
        <v>499.0</v>
      </c>
      <c r="H502" s="270">
        <f t="shared" si="2"/>
        <v>0.01785696993</v>
      </c>
    </row>
    <row r="503" ht="14.25" customHeight="1">
      <c r="B503" s="277">
        <v>43153.0</v>
      </c>
      <c r="C503" s="278">
        <v>495.45578</v>
      </c>
      <c r="D503" s="279">
        <f t="shared" si="1"/>
        <v>-0.2012055312</v>
      </c>
      <c r="E503" s="264">
        <v>0.011634822453717891</v>
      </c>
      <c r="F503" s="264"/>
      <c r="G503" s="271">
        <v>500.0</v>
      </c>
      <c r="H503" s="270">
        <f t="shared" si="2"/>
        <v>-0.0138028655</v>
      </c>
    </row>
    <row r="504" ht="14.25" customHeight="1">
      <c r="B504" s="277">
        <v>43609.0</v>
      </c>
      <c r="C504" s="278">
        <v>620.254395</v>
      </c>
      <c r="D504" s="279">
        <f t="shared" si="1"/>
        <v>-0.5777195615</v>
      </c>
      <c r="E504" s="264">
        <v>0.011625546126116073</v>
      </c>
      <c r="F504" s="264"/>
      <c r="G504" s="271">
        <v>501.0</v>
      </c>
      <c r="H504" s="270">
        <f t="shared" si="2"/>
        <v>0.02407224049</v>
      </c>
    </row>
    <row r="505" ht="14.25" customHeight="1">
      <c r="B505" s="277">
        <v>44763.0</v>
      </c>
      <c r="C505" s="278">
        <v>1468.821045</v>
      </c>
      <c r="D505" s="279">
        <f t="shared" si="1"/>
        <v>0.009915358603</v>
      </c>
      <c r="E505" s="264">
        <v>0.01161493342502752</v>
      </c>
      <c r="F505" s="264"/>
      <c r="G505" s="271">
        <v>502.0</v>
      </c>
      <c r="H505" s="270">
        <f t="shared" si="2"/>
        <v>0.01540680966</v>
      </c>
    </row>
    <row r="506" ht="14.25" customHeight="1">
      <c r="B506" s="277">
        <v>44858.0</v>
      </c>
      <c r="C506" s="278">
        <v>1454.400146</v>
      </c>
      <c r="D506" s="279">
        <f t="shared" si="1"/>
        <v>2.179876197</v>
      </c>
      <c r="E506" s="264">
        <v>0.011562831791436644</v>
      </c>
      <c r="F506" s="264"/>
      <c r="G506" s="271">
        <v>503.0</v>
      </c>
      <c r="H506" s="270">
        <f t="shared" si="2"/>
        <v>-0.00589004754</v>
      </c>
    </row>
    <row r="507" ht="14.25" customHeight="1">
      <c r="B507" s="277">
        <v>42047.0</v>
      </c>
      <c r="C507" s="278">
        <v>457.376343</v>
      </c>
      <c r="D507" s="279">
        <f t="shared" si="1"/>
        <v>-0.03534937112</v>
      </c>
      <c r="E507" s="264">
        <v>0.011532462392599623</v>
      </c>
      <c r="F507" s="264"/>
      <c r="G507" s="271">
        <v>504.0</v>
      </c>
      <c r="H507" s="270">
        <f t="shared" si="2"/>
        <v>0.02265943824</v>
      </c>
    </row>
    <row r="508" ht="14.25" customHeight="1">
      <c r="B508" s="277">
        <v>42432.0</v>
      </c>
      <c r="C508" s="278">
        <v>474.13678</v>
      </c>
      <c r="D508" s="279">
        <f t="shared" si="1"/>
        <v>-0.03586744873</v>
      </c>
      <c r="E508" s="264">
        <v>0.01150523228069588</v>
      </c>
      <c r="F508" s="264"/>
      <c r="G508" s="271">
        <v>505.0</v>
      </c>
      <c r="H508" s="270">
        <f t="shared" si="2"/>
        <v>0.01795051849</v>
      </c>
    </row>
    <row r="509" ht="14.25" customHeight="1">
      <c r="B509" s="277">
        <v>42500.0</v>
      </c>
      <c r="C509" s="278">
        <v>491.775513</v>
      </c>
      <c r="D509" s="279">
        <f t="shared" si="1"/>
        <v>0.08435872792</v>
      </c>
      <c r="E509" s="264">
        <v>0.011467377957386721</v>
      </c>
      <c r="F509" s="264"/>
      <c r="G509" s="271">
        <v>506.0</v>
      </c>
      <c r="H509" s="270">
        <f t="shared" si="2"/>
        <v>-0.008347487153</v>
      </c>
    </row>
    <row r="510" ht="14.25" customHeight="1">
      <c r="B510" s="277">
        <v>42065.0</v>
      </c>
      <c r="C510" s="278">
        <v>453.517365</v>
      </c>
      <c r="D510" s="279">
        <f t="shared" si="1"/>
        <v>0.1788578901</v>
      </c>
      <c r="E510" s="264">
        <v>0.011453197231455032</v>
      </c>
      <c r="F510" s="264"/>
      <c r="G510" s="271">
        <v>507.0</v>
      </c>
      <c r="H510" s="270">
        <f t="shared" si="2"/>
        <v>-0.0148253141</v>
      </c>
    </row>
    <row r="511" ht="14.25" customHeight="1">
      <c r="B511" s="277">
        <v>42131.0</v>
      </c>
      <c r="C511" s="278">
        <v>384.709106</v>
      </c>
      <c r="D511" s="279">
        <f t="shared" si="1"/>
        <v>-0.7489990746</v>
      </c>
      <c r="E511" s="264">
        <v>0.011419941199902547</v>
      </c>
      <c r="F511" s="264"/>
      <c r="G511" s="271">
        <v>508.0</v>
      </c>
      <c r="H511" s="270">
        <f t="shared" si="2"/>
        <v>0.009338000481</v>
      </c>
    </row>
    <row r="512" ht="14.25" customHeight="1">
      <c r="B512" s="277">
        <v>45464.0</v>
      </c>
      <c r="C512" s="278">
        <v>1532.699951</v>
      </c>
      <c r="D512" s="279">
        <f t="shared" si="1"/>
        <v>1.742910682</v>
      </c>
      <c r="E512" s="279">
        <v>0.011416079402147367</v>
      </c>
      <c r="F512" s="279"/>
      <c r="G512" s="271">
        <v>509.0</v>
      </c>
      <c r="H512" s="270">
        <f t="shared" si="2"/>
        <v>0.009707351305</v>
      </c>
    </row>
    <row r="513" ht="14.25" customHeight="1">
      <c r="B513" s="277">
        <v>43290.0</v>
      </c>
      <c r="C513" s="278">
        <v>558.78595</v>
      </c>
      <c r="D513" s="279">
        <f t="shared" si="1"/>
        <v>-0.6238850353</v>
      </c>
      <c r="E513" s="264">
        <v>0.01136856990812415</v>
      </c>
      <c r="F513" s="264"/>
      <c r="G513" s="271">
        <v>510.0</v>
      </c>
      <c r="H513" s="270">
        <f t="shared" si="2"/>
        <v>-0.01873967036</v>
      </c>
    </row>
    <row r="514" ht="14.25" customHeight="1">
      <c r="B514" s="277">
        <v>44377.0</v>
      </c>
      <c r="C514" s="278">
        <v>1485.678589</v>
      </c>
      <c r="D514" s="279">
        <f t="shared" si="1"/>
        <v>0.1796666853</v>
      </c>
      <c r="E514" s="264">
        <v>0.011355887708364624</v>
      </c>
      <c r="F514" s="264"/>
      <c r="G514" s="271">
        <v>511.0</v>
      </c>
      <c r="H514" s="270">
        <f t="shared" si="2"/>
        <v>0.01175835185</v>
      </c>
    </row>
    <row r="515" ht="14.25" customHeight="1">
      <c r="B515" s="277">
        <v>44337.0</v>
      </c>
      <c r="C515" s="278">
        <v>1259.405396</v>
      </c>
      <c r="D515" s="279">
        <f t="shared" si="1"/>
        <v>-0.05370173509</v>
      </c>
      <c r="E515" s="264">
        <v>0.011348974050969237</v>
      </c>
      <c r="F515" s="264"/>
      <c r="G515" s="271">
        <v>512.0</v>
      </c>
      <c r="H515" s="270">
        <f t="shared" si="2"/>
        <v>-0.007383631519</v>
      </c>
    </row>
    <row r="516" ht="14.25" customHeight="1">
      <c r="B516" s="277">
        <v>45138.0</v>
      </c>
      <c r="C516" s="278">
        <v>1330.875732</v>
      </c>
      <c r="D516" s="279">
        <f t="shared" si="1"/>
        <v>1.066298748</v>
      </c>
      <c r="E516" s="264">
        <v>0.011338926330312766</v>
      </c>
      <c r="F516" s="264"/>
      <c r="G516" s="271">
        <v>513.0</v>
      </c>
      <c r="H516" s="270">
        <f t="shared" si="2"/>
        <v>-0.01250279614</v>
      </c>
    </row>
    <row r="517" ht="14.25" customHeight="1">
      <c r="B517" s="277">
        <v>43579.0</v>
      </c>
      <c r="C517" s="278">
        <v>644.086792</v>
      </c>
      <c r="D517" s="279">
        <f t="shared" si="1"/>
        <v>-0.5713241025</v>
      </c>
      <c r="E517" s="264">
        <v>0.011329337948351446</v>
      </c>
      <c r="F517" s="264"/>
      <c r="G517" s="271">
        <v>514.0</v>
      </c>
      <c r="H517" s="270">
        <f t="shared" si="2"/>
        <v>0.001453676596</v>
      </c>
    </row>
    <row r="518" ht="14.25" customHeight="1">
      <c r="B518" s="277">
        <v>44958.0</v>
      </c>
      <c r="C518" s="278">
        <v>1502.50293</v>
      </c>
      <c r="D518" s="279">
        <f t="shared" si="1"/>
        <v>0.08850872649</v>
      </c>
      <c r="E518" s="264">
        <v>0.011312133148795643</v>
      </c>
      <c r="F518" s="264"/>
      <c r="G518" s="271">
        <v>515.0</v>
      </c>
      <c r="H518" s="270">
        <f t="shared" si="2"/>
        <v>-0.01231265613</v>
      </c>
    </row>
    <row r="519" ht="14.25" customHeight="1">
      <c r="B519" s="277">
        <v>44726.0</v>
      </c>
      <c r="C519" s="278">
        <v>1380.331543</v>
      </c>
      <c r="D519" s="279">
        <f t="shared" si="1"/>
        <v>2.572824773</v>
      </c>
      <c r="E519" s="264">
        <v>0.011267079133518475</v>
      </c>
      <c r="F519" s="264"/>
      <c r="G519" s="271">
        <v>516.0</v>
      </c>
      <c r="H519" s="270">
        <f t="shared" si="2"/>
        <v>0.009232309865</v>
      </c>
    </row>
    <row r="520" ht="14.25" customHeight="1">
      <c r="B520" s="277">
        <v>41999.0</v>
      </c>
      <c r="C520" s="278">
        <v>386.341797</v>
      </c>
      <c r="D520" s="279">
        <f t="shared" si="1"/>
        <v>-0.700455245</v>
      </c>
      <c r="E520" s="264">
        <v>0.011240498083334625</v>
      </c>
      <c r="F520" s="264"/>
      <c r="G520" s="271">
        <v>517.0</v>
      </c>
      <c r="H520" s="270">
        <f t="shared" si="2"/>
        <v>-0.002816574255</v>
      </c>
    </row>
    <row r="521" ht="14.25" customHeight="1">
      <c r="B521" s="277">
        <v>44209.0</v>
      </c>
      <c r="C521" s="278">
        <v>1289.763184</v>
      </c>
      <c r="D521" s="279">
        <f t="shared" si="1"/>
        <v>2.122664078</v>
      </c>
      <c r="E521" s="264">
        <v>0.01122655657784809</v>
      </c>
      <c r="F521" s="264"/>
      <c r="G521" s="271">
        <v>518.0</v>
      </c>
      <c r="H521" s="270">
        <f t="shared" si="2"/>
        <v>-0.007217085077</v>
      </c>
    </row>
    <row r="522" ht="14.25" customHeight="1">
      <c r="B522" s="277">
        <v>42885.0</v>
      </c>
      <c r="C522" s="278">
        <v>413.032959</v>
      </c>
      <c r="D522" s="279">
        <f t="shared" si="1"/>
        <v>-0.3812883562</v>
      </c>
      <c r="E522" s="264">
        <v>0.011216257512578114</v>
      </c>
      <c r="F522" s="264"/>
      <c r="G522" s="271">
        <v>519.0</v>
      </c>
      <c r="H522" s="270">
        <f t="shared" si="2"/>
        <v>0.006521632146</v>
      </c>
    </row>
    <row r="523" ht="14.25" customHeight="1">
      <c r="B523" s="277">
        <v>43502.0</v>
      </c>
      <c r="C523" s="278">
        <v>667.569397</v>
      </c>
      <c r="D523" s="279">
        <f t="shared" si="1"/>
        <v>0.5477459396</v>
      </c>
      <c r="E523" s="264">
        <v>0.011194417177810641</v>
      </c>
      <c r="F523" s="264"/>
      <c r="G523" s="271">
        <v>520.0</v>
      </c>
      <c r="H523" s="270">
        <f t="shared" si="2"/>
        <v>0.00206551541</v>
      </c>
    </row>
    <row r="524" ht="14.25" customHeight="1">
      <c r="B524" s="277">
        <v>42811.0</v>
      </c>
      <c r="C524" s="278">
        <v>431.317169</v>
      </c>
      <c r="D524" s="279">
        <f t="shared" si="1"/>
        <v>-0.6913723722</v>
      </c>
      <c r="E524" s="264">
        <v>0.01112882668953889</v>
      </c>
      <c r="F524" s="264"/>
      <c r="G524" s="271">
        <v>521.0</v>
      </c>
      <c r="H524" s="270">
        <f t="shared" si="2"/>
        <v>0.01765799904</v>
      </c>
    </row>
    <row r="525" ht="14.25" customHeight="1">
      <c r="B525" s="277">
        <v>45162.0</v>
      </c>
      <c r="C525" s="278">
        <v>1397.532593</v>
      </c>
      <c r="D525" s="279">
        <f t="shared" si="1"/>
        <v>2.263521788</v>
      </c>
      <c r="E525" s="264">
        <v>0.01111551861983601</v>
      </c>
      <c r="F525" s="264"/>
      <c r="G525" s="271">
        <v>522.0</v>
      </c>
      <c r="H525" s="270">
        <f t="shared" si="2"/>
        <v>-0.009647652217</v>
      </c>
    </row>
    <row r="526" ht="14.25" customHeight="1">
      <c r="B526" s="277">
        <v>42815.0</v>
      </c>
      <c r="C526" s="278">
        <v>428.228363</v>
      </c>
      <c r="D526" s="279">
        <f t="shared" si="1"/>
        <v>-0.6627240374</v>
      </c>
      <c r="E526" s="264">
        <v>0.011111194223574304</v>
      </c>
      <c r="F526" s="264"/>
      <c r="G526" s="271">
        <v>523.0</v>
      </c>
      <c r="H526" s="270">
        <f t="shared" si="2"/>
        <v>0.02319753391</v>
      </c>
    </row>
    <row r="527" ht="14.25" customHeight="1">
      <c r="B527" s="277">
        <v>45105.0</v>
      </c>
      <c r="C527" s="278">
        <v>1269.667603</v>
      </c>
      <c r="D527" s="279">
        <f t="shared" si="1"/>
        <v>0.9676611787</v>
      </c>
      <c r="E527" s="264">
        <v>0.011101086989593839</v>
      </c>
      <c r="F527" s="264"/>
      <c r="G527" s="271">
        <v>524.0</v>
      </c>
      <c r="H527" s="270">
        <f t="shared" si="2"/>
        <v>-0.04435616462</v>
      </c>
    </row>
    <row r="528" ht="14.25" customHeight="1">
      <c r="B528" s="277">
        <v>43552.0</v>
      </c>
      <c r="C528" s="278">
        <v>645.267395</v>
      </c>
      <c r="D528" s="279">
        <f t="shared" si="1"/>
        <v>0.03268307821</v>
      </c>
      <c r="E528" s="264">
        <v>0.011100328769153796</v>
      </c>
      <c r="F528" s="264"/>
      <c r="G528" s="271">
        <v>525.0</v>
      </c>
      <c r="H528" s="270">
        <f t="shared" si="2"/>
        <v>-0.01301795004</v>
      </c>
    </row>
    <row r="529" ht="14.25" customHeight="1">
      <c r="B529" s="277">
        <v>43368.0</v>
      </c>
      <c r="C529" s="278">
        <v>624.84552</v>
      </c>
      <c r="D529" s="279">
        <f t="shared" si="1"/>
        <v>0.353630245</v>
      </c>
      <c r="E529" s="264">
        <v>0.011068605058975209</v>
      </c>
      <c r="F529" s="264"/>
      <c r="G529" s="271">
        <v>526.0</v>
      </c>
      <c r="H529" s="270">
        <f t="shared" si="2"/>
        <v>-0.01428673121</v>
      </c>
    </row>
    <row r="530" ht="14.25" customHeight="1">
      <c r="B530" s="277">
        <v>42298.0</v>
      </c>
      <c r="C530" s="278">
        <v>461.607239</v>
      </c>
      <c r="D530" s="279">
        <f t="shared" si="1"/>
        <v>-0.5370119919</v>
      </c>
      <c r="E530" s="264">
        <v>0.01105757226144143</v>
      </c>
      <c r="F530" s="264"/>
      <c r="G530" s="271">
        <v>527.0</v>
      </c>
      <c r="H530" s="270">
        <f t="shared" si="2"/>
        <v>-0.01030631412</v>
      </c>
    </row>
    <row r="531" ht="14.25" customHeight="1">
      <c r="B531" s="277">
        <v>44137.0</v>
      </c>
      <c r="C531" s="278">
        <v>997.0177</v>
      </c>
      <c r="D531" s="279">
        <f t="shared" si="1"/>
        <v>1.416506487</v>
      </c>
      <c r="E531" s="264">
        <v>0.011031507635212427</v>
      </c>
      <c r="F531" s="264"/>
      <c r="G531" s="271">
        <v>528.0</v>
      </c>
      <c r="H531" s="270">
        <f t="shared" si="2"/>
        <v>0.01006142821</v>
      </c>
    </row>
    <row r="532" ht="14.25" customHeight="1">
      <c r="B532" s="277">
        <v>42937.0</v>
      </c>
      <c r="C532" s="278">
        <v>412.586395</v>
      </c>
      <c r="D532" s="279">
        <f t="shared" si="1"/>
        <v>-0.3831171816</v>
      </c>
      <c r="E532" s="264">
        <v>0.010985493913573457</v>
      </c>
      <c r="F532" s="264"/>
      <c r="G532" s="271">
        <v>529.0</v>
      </c>
      <c r="H532" s="270">
        <f t="shared" si="2"/>
        <v>0.04068546018</v>
      </c>
    </row>
    <row r="533" ht="14.25" customHeight="1">
      <c r="B533" s="277">
        <v>43826.0</v>
      </c>
      <c r="C533" s="278">
        <v>668.824585</v>
      </c>
      <c r="D533" s="279">
        <f t="shared" si="1"/>
        <v>0.3547028468</v>
      </c>
      <c r="E533" s="264">
        <v>0.010974653058133842</v>
      </c>
      <c r="F533" s="264"/>
      <c r="G533" s="271">
        <v>530.0</v>
      </c>
      <c r="H533" s="270">
        <f t="shared" si="2"/>
        <v>0.006440409992</v>
      </c>
    </row>
    <row r="534" ht="14.25" customHeight="1">
      <c r="B534" s="277">
        <v>43167.0</v>
      </c>
      <c r="C534" s="278">
        <v>493.70575</v>
      </c>
      <c r="D534" s="279">
        <f t="shared" si="1"/>
        <v>-0.2445578417</v>
      </c>
      <c r="E534" s="264">
        <v>0.01096948292795702</v>
      </c>
      <c r="F534" s="264"/>
      <c r="G534" s="271">
        <v>531.0</v>
      </c>
      <c r="H534" s="270">
        <f t="shared" si="2"/>
        <v>-0.001735935336</v>
      </c>
    </row>
    <row r="535" ht="14.25" customHeight="1">
      <c r="B535" s="277">
        <v>43776.0</v>
      </c>
      <c r="C535" s="278">
        <v>653.532166</v>
      </c>
      <c r="D535" s="279">
        <f t="shared" si="1"/>
        <v>-0.4452417541</v>
      </c>
      <c r="E535" s="264">
        <v>0.010950491316783459</v>
      </c>
      <c r="F535" s="264"/>
      <c r="G535" s="271">
        <v>532.0</v>
      </c>
      <c r="H535" s="270">
        <f t="shared" si="2"/>
        <v>0.01555024139</v>
      </c>
    </row>
    <row r="536" ht="14.25" customHeight="1">
      <c r="B536" s="277">
        <v>44256.0</v>
      </c>
      <c r="C536" s="278">
        <v>1178.048584</v>
      </c>
      <c r="D536" s="279">
        <f t="shared" si="1"/>
        <v>2.054231862</v>
      </c>
      <c r="E536" s="264">
        <v>0.01093123519736006</v>
      </c>
      <c r="F536" s="264"/>
      <c r="G536" s="271">
        <v>533.0</v>
      </c>
      <c r="H536" s="270">
        <f t="shared" si="2"/>
        <v>0.003201159131</v>
      </c>
    </row>
    <row r="537" ht="14.25" customHeight="1">
      <c r="B537" s="277">
        <v>42698.0</v>
      </c>
      <c r="C537" s="278">
        <v>385.710266</v>
      </c>
      <c r="D537" s="279">
        <f t="shared" si="1"/>
        <v>-0.7515124981</v>
      </c>
      <c r="E537" s="264">
        <v>0.010920846852456213</v>
      </c>
      <c r="F537" s="264"/>
      <c r="G537" s="271">
        <v>534.0</v>
      </c>
      <c r="H537" s="270">
        <f t="shared" si="2"/>
        <v>-0.002793695061</v>
      </c>
    </row>
    <row r="538" ht="14.25" customHeight="1">
      <c r="B538" s="277">
        <v>44784.0</v>
      </c>
      <c r="C538" s="278">
        <v>1552.232056</v>
      </c>
      <c r="D538" s="279">
        <f t="shared" si="1"/>
        <v>2.079870637</v>
      </c>
      <c r="E538" s="264">
        <v>0.01092068181655441</v>
      </c>
      <c r="F538" s="264"/>
      <c r="G538" s="271">
        <v>535.0</v>
      </c>
      <c r="H538" s="270">
        <f t="shared" si="2"/>
        <v>0.01354563498</v>
      </c>
    </row>
    <row r="539" ht="14.25" customHeight="1">
      <c r="B539" s="277">
        <v>43231.0</v>
      </c>
      <c r="C539" s="278">
        <v>503.992615</v>
      </c>
      <c r="D539" s="279">
        <f t="shared" si="1"/>
        <v>-0.2209741119</v>
      </c>
      <c r="E539" s="264">
        <v>0.010916357717208513</v>
      </c>
      <c r="F539" s="264"/>
      <c r="G539" s="271">
        <v>536.0</v>
      </c>
      <c r="H539" s="270">
        <f t="shared" si="2"/>
        <v>-0.02214801139</v>
      </c>
    </row>
    <row r="540" ht="14.25" customHeight="1">
      <c r="B540" s="277">
        <v>43788.0</v>
      </c>
      <c r="C540" s="278">
        <v>646.952332</v>
      </c>
      <c r="D540" s="279">
        <f t="shared" si="1"/>
        <v>-0.5108303709</v>
      </c>
      <c r="E540" s="264">
        <v>0.01084798080683554</v>
      </c>
      <c r="F540" s="264"/>
      <c r="G540" s="271">
        <v>537.0</v>
      </c>
      <c r="H540" s="270">
        <f t="shared" si="2"/>
        <v>-0.01070075232</v>
      </c>
    </row>
    <row r="541" ht="14.25" customHeight="1">
      <c r="B541" s="277">
        <v>44830.0</v>
      </c>
      <c r="C541" s="278">
        <v>1322.552124</v>
      </c>
      <c r="D541" s="279">
        <f t="shared" si="1"/>
        <v>1.614535848</v>
      </c>
      <c r="E541" s="264">
        <v>0.010838879511875421</v>
      </c>
      <c r="F541" s="264"/>
      <c r="G541" s="271">
        <v>538.0</v>
      </c>
      <c r="H541" s="270">
        <f t="shared" si="2"/>
        <v>-0.01361288136</v>
      </c>
    </row>
    <row r="542" ht="14.25" customHeight="1">
      <c r="B542" s="277">
        <v>42517.0</v>
      </c>
      <c r="C542" s="278">
        <v>505.845856</v>
      </c>
      <c r="D542" s="279">
        <f t="shared" si="1"/>
        <v>0.1853856557</v>
      </c>
      <c r="E542" s="264">
        <v>0.010817302470863035</v>
      </c>
      <c r="F542" s="264"/>
      <c r="G542" s="271">
        <v>539.0</v>
      </c>
      <c r="H542" s="270">
        <f t="shared" si="2"/>
        <v>0.005215706447</v>
      </c>
    </row>
    <row r="543" ht="14.25" customHeight="1">
      <c r="B543" s="277">
        <v>42334.0</v>
      </c>
      <c r="C543" s="278">
        <v>426.73526</v>
      </c>
      <c r="D543" s="279">
        <f t="shared" si="1"/>
        <v>-0.4979574722</v>
      </c>
      <c r="E543" s="264">
        <v>0.010805506292103246</v>
      </c>
      <c r="F543" s="264"/>
      <c r="G543" s="271">
        <v>540.0</v>
      </c>
      <c r="H543" s="270">
        <f t="shared" si="2"/>
        <v>-0.0187251584</v>
      </c>
    </row>
    <row r="544" ht="14.25" customHeight="1">
      <c r="B544" s="277">
        <v>44076.0</v>
      </c>
      <c r="C544" s="278">
        <v>849.99823</v>
      </c>
      <c r="D544" s="279">
        <f t="shared" si="1"/>
        <v>1.098605143</v>
      </c>
      <c r="E544" s="264">
        <v>0.010775071394670193</v>
      </c>
      <c r="F544" s="264"/>
      <c r="G544" s="271">
        <v>541.0</v>
      </c>
      <c r="H544" s="270">
        <f t="shared" si="2"/>
        <v>-0.0105069693</v>
      </c>
    </row>
    <row r="545" ht="14.25" customHeight="1">
      <c r="B545" s="277">
        <v>42920.0</v>
      </c>
      <c r="C545" s="278">
        <v>405.03009</v>
      </c>
      <c r="D545" s="279">
        <f t="shared" si="1"/>
        <v>-0.7362036699</v>
      </c>
      <c r="E545" s="264">
        <v>0.010767792775234663</v>
      </c>
      <c r="F545" s="264"/>
      <c r="G545" s="271">
        <v>542.0</v>
      </c>
      <c r="H545" s="270">
        <f t="shared" si="2"/>
        <v>0.01496895072</v>
      </c>
    </row>
    <row r="546" ht="14.25" customHeight="1">
      <c r="B546" s="277">
        <v>44887.0</v>
      </c>
      <c r="C546" s="278">
        <v>1535.389404</v>
      </c>
      <c r="D546" s="279">
        <f t="shared" si="1"/>
        <v>2.567426956</v>
      </c>
      <c r="E546" s="264">
        <v>0.010744926659887424</v>
      </c>
      <c r="F546" s="264"/>
      <c r="G546" s="271">
        <v>543.0</v>
      </c>
      <c r="H546" s="270">
        <f t="shared" si="2"/>
        <v>0.006312262928</v>
      </c>
    </row>
    <row r="547" ht="14.25" customHeight="1">
      <c r="B547" s="277">
        <v>42647.0</v>
      </c>
      <c r="C547" s="278">
        <v>430.391266</v>
      </c>
      <c r="D547" s="279">
        <f t="shared" si="1"/>
        <v>-0.6749681975</v>
      </c>
      <c r="E547" s="264">
        <v>0.010692381939205806</v>
      </c>
      <c r="F547" s="264"/>
      <c r="G547" s="271">
        <v>544.0</v>
      </c>
      <c r="H547" s="270">
        <f t="shared" si="2"/>
        <v>-0.01750806211</v>
      </c>
    </row>
    <row r="548" ht="14.25" customHeight="1">
      <c r="B548" s="277">
        <v>45133.0</v>
      </c>
      <c r="C548" s="278">
        <v>1324.151245</v>
      </c>
      <c r="D548" s="279">
        <f t="shared" si="1"/>
        <v>2.175533504</v>
      </c>
      <c r="E548" s="264">
        <v>0.010677314357720938</v>
      </c>
      <c r="F548" s="264"/>
      <c r="G548" s="271">
        <v>545.0</v>
      </c>
      <c r="H548" s="270">
        <f t="shared" si="2"/>
        <v>-0.03150531394</v>
      </c>
    </row>
    <row r="549" ht="14.25" customHeight="1">
      <c r="B549" s="277">
        <v>42940.0</v>
      </c>
      <c r="C549" s="278">
        <v>416.985443</v>
      </c>
      <c r="D549" s="279">
        <f t="shared" si="1"/>
        <v>-0.7079251759</v>
      </c>
      <c r="E549" s="264">
        <v>0.01066212568642743</v>
      </c>
      <c r="F549" s="264"/>
      <c r="G549" s="271">
        <v>546.0</v>
      </c>
      <c r="H549" s="270">
        <f t="shared" si="2"/>
        <v>-0.00524472008</v>
      </c>
    </row>
    <row r="550" ht="14.25" customHeight="1">
      <c r="B550" s="277">
        <v>44851.0</v>
      </c>
      <c r="C550" s="278">
        <v>1427.666504</v>
      </c>
      <c r="D550" s="279">
        <f t="shared" si="1"/>
        <v>-0.001139656637</v>
      </c>
      <c r="E550" s="264">
        <v>0.010649569203681769</v>
      </c>
      <c r="F550" s="264"/>
      <c r="G550" s="271">
        <v>547.0</v>
      </c>
      <c r="H550" s="270">
        <f t="shared" si="2"/>
        <v>-0.001833292859</v>
      </c>
    </row>
    <row r="551" ht="14.25" customHeight="1">
      <c r="B551" s="277">
        <v>44748.0</v>
      </c>
      <c r="C551" s="278">
        <v>1429.29541</v>
      </c>
      <c r="D551" s="279">
        <f t="shared" si="1"/>
        <v>0.04519401095</v>
      </c>
      <c r="E551" s="264">
        <v>0.010637303248081825</v>
      </c>
      <c r="F551" s="264"/>
      <c r="G551" s="271">
        <v>548.0</v>
      </c>
      <c r="H551" s="270">
        <f t="shared" si="2"/>
        <v>0.03551699523</v>
      </c>
    </row>
    <row r="552" ht="14.25" customHeight="1">
      <c r="B552" s="277">
        <v>45145.0</v>
      </c>
      <c r="C552" s="278">
        <v>1367.49292</v>
      </c>
      <c r="D552" s="279">
        <f t="shared" si="1"/>
        <v>2.071779753</v>
      </c>
      <c r="E552" s="264">
        <v>0.010628717900591835</v>
      </c>
      <c r="F552" s="264"/>
      <c r="G552" s="271">
        <v>549.0</v>
      </c>
      <c r="H552" s="270">
        <f t="shared" si="2"/>
        <v>-0.009830879175</v>
      </c>
    </row>
    <row r="553" ht="14.25" customHeight="1">
      <c r="B553" s="277">
        <v>42583.0</v>
      </c>
      <c r="C553" s="278">
        <v>445.179352</v>
      </c>
      <c r="D553" s="279">
        <f t="shared" si="1"/>
        <v>-0.727157453</v>
      </c>
      <c r="E553" s="264">
        <v>0.010615957429446798</v>
      </c>
      <c r="F553" s="264"/>
      <c r="G553" s="271">
        <v>550.0</v>
      </c>
      <c r="H553" s="270">
        <f t="shared" si="2"/>
        <v>-0.01529912644</v>
      </c>
    </row>
    <row r="554" ht="14.25" customHeight="1">
      <c r="B554" s="277">
        <v>44623.0</v>
      </c>
      <c r="C554" s="278">
        <v>1631.634644</v>
      </c>
      <c r="D554" s="279">
        <f t="shared" si="1"/>
        <v>0.2047235353</v>
      </c>
      <c r="E554" s="264">
        <v>0.010600211770878231</v>
      </c>
      <c r="F554" s="264"/>
      <c r="G554" s="271">
        <v>551.0</v>
      </c>
      <c r="H554" s="270">
        <f t="shared" si="2"/>
        <v>-0.02314412192</v>
      </c>
    </row>
    <row r="555" ht="14.25" customHeight="1">
      <c r="B555" s="277">
        <v>44834.0</v>
      </c>
      <c r="C555" s="278">
        <v>1354.36438</v>
      </c>
      <c r="D555" s="279">
        <f t="shared" si="1"/>
        <v>-0.0268510434</v>
      </c>
      <c r="E555" s="264">
        <v>0.010581687112796345</v>
      </c>
      <c r="F555" s="264"/>
      <c r="G555" s="271">
        <v>552.0</v>
      </c>
      <c r="H555" s="270">
        <f t="shared" si="2"/>
        <v>0.01122836498</v>
      </c>
    </row>
    <row r="556" ht="14.25" customHeight="1">
      <c r="B556" s="277">
        <v>44735.0</v>
      </c>
      <c r="C556" s="278">
        <v>1391.733887</v>
      </c>
      <c r="D556" s="279">
        <f t="shared" si="1"/>
        <v>0.1417715044</v>
      </c>
      <c r="E556" s="264">
        <v>0.01057564351954691</v>
      </c>
      <c r="F556" s="264"/>
      <c r="G556" s="271">
        <v>553.0</v>
      </c>
      <c r="H556" s="270">
        <f t="shared" si="2"/>
        <v>0.003391194669</v>
      </c>
    </row>
    <row r="557" ht="14.25" customHeight="1">
      <c r="B557" s="277">
        <v>45061.0</v>
      </c>
      <c r="C557" s="278">
        <v>1218.925049</v>
      </c>
      <c r="D557" s="279">
        <f t="shared" si="1"/>
        <v>-0.1493147192</v>
      </c>
      <c r="E557" s="264">
        <v>0.010560684339721182</v>
      </c>
      <c r="F557" s="264"/>
      <c r="G557" s="271">
        <v>554.0</v>
      </c>
      <c r="H557" s="270">
        <f t="shared" si="2"/>
        <v>-0.003299589012</v>
      </c>
    </row>
    <row r="558" ht="14.25" customHeight="1">
      <c r="B558" s="277">
        <v>45419.0</v>
      </c>
      <c r="C558" s="278">
        <v>1432.874268</v>
      </c>
      <c r="D558" s="279">
        <f t="shared" si="1"/>
        <v>0.1996005728</v>
      </c>
      <c r="E558" s="264">
        <v>0.010554683171767044</v>
      </c>
      <c r="F558" s="264"/>
      <c r="G558" s="271">
        <v>555.0</v>
      </c>
      <c r="H558" s="270">
        <f t="shared" si="2"/>
        <v>0.008807671694</v>
      </c>
    </row>
    <row r="559" ht="14.25" customHeight="1">
      <c r="B559" s="277">
        <v>44230.0</v>
      </c>
      <c r="C559" s="278">
        <v>1194.459473</v>
      </c>
      <c r="D559" s="279">
        <f t="shared" si="1"/>
        <v>-0.176883242</v>
      </c>
      <c r="E559" s="264">
        <v>0.010540905003392182</v>
      </c>
      <c r="F559" s="264"/>
      <c r="G559" s="271">
        <v>556.0</v>
      </c>
      <c r="H559" s="270">
        <f t="shared" si="2"/>
        <v>0.02533660454</v>
      </c>
    </row>
    <row r="560" ht="14.25" customHeight="1">
      <c r="B560" s="277">
        <v>44750.0</v>
      </c>
      <c r="C560" s="278">
        <v>1451.142212</v>
      </c>
      <c r="D560" s="279">
        <f t="shared" si="1"/>
        <v>0.6303863987</v>
      </c>
      <c r="E560" s="264">
        <v>0.010509067284930633</v>
      </c>
      <c r="F560" s="264"/>
      <c r="G560" s="271">
        <v>557.0</v>
      </c>
      <c r="H560" s="270">
        <f t="shared" si="2"/>
        <v>-0.009480338024</v>
      </c>
    </row>
    <row r="561" ht="14.25" customHeight="1">
      <c r="B561" s="277">
        <v>44061.0</v>
      </c>
      <c r="C561" s="278">
        <v>890.060303</v>
      </c>
      <c r="D561" s="279">
        <f t="shared" si="1"/>
        <v>-0.3970810327</v>
      </c>
      <c r="E561" s="264">
        <v>0.010495951780165947</v>
      </c>
      <c r="F561" s="264"/>
      <c r="G561" s="271">
        <v>558.0</v>
      </c>
      <c r="H561" s="270">
        <f t="shared" si="2"/>
        <v>-0.02260753989</v>
      </c>
    </row>
    <row r="562" ht="14.25" customHeight="1">
      <c r="B562" s="277">
        <v>44928.0</v>
      </c>
      <c r="C562" s="278">
        <v>1476.251953</v>
      </c>
      <c r="D562" s="279">
        <f t="shared" si="1"/>
        <v>1.19999958</v>
      </c>
      <c r="E562" s="264">
        <v>0.010476119296653456</v>
      </c>
      <c r="F562" s="264"/>
      <c r="G562" s="271">
        <v>559.0</v>
      </c>
      <c r="H562" s="270">
        <f t="shared" si="2"/>
        <v>0.01341776849</v>
      </c>
    </row>
    <row r="563" ht="14.25" customHeight="1">
      <c r="B563" s="277">
        <v>43563.0</v>
      </c>
      <c r="C563" s="278">
        <v>671.023743</v>
      </c>
      <c r="D563" s="279">
        <f t="shared" si="1"/>
        <v>-0.5668215681</v>
      </c>
      <c r="E563" s="264">
        <v>0.010469810500471287</v>
      </c>
      <c r="F563" s="264"/>
      <c r="G563" s="271">
        <v>560.0</v>
      </c>
      <c r="H563" s="270">
        <f t="shared" si="2"/>
        <v>0.01697796214</v>
      </c>
    </row>
    <row r="564" ht="14.25" customHeight="1">
      <c r="B564" s="277">
        <v>44778.0</v>
      </c>
      <c r="C564" s="278">
        <v>1549.070068</v>
      </c>
      <c r="D564" s="279">
        <f t="shared" si="1"/>
        <v>2.448942232</v>
      </c>
      <c r="E564" s="264">
        <v>0.010469401075053236</v>
      </c>
      <c r="F564" s="264"/>
      <c r="G564" s="271">
        <v>561.0</v>
      </c>
      <c r="H564" s="270">
        <f t="shared" si="2"/>
        <v>-0.01968567318</v>
      </c>
    </row>
    <row r="565" ht="14.25" customHeight="1">
      <c r="B565" s="277">
        <v>43110.0</v>
      </c>
      <c r="C565" s="278">
        <v>449.143524</v>
      </c>
      <c r="D565" s="279">
        <f t="shared" si="1"/>
        <v>0.2549983415</v>
      </c>
      <c r="E565" s="264">
        <v>0.010467157592428647</v>
      </c>
      <c r="F565" s="264"/>
      <c r="G565" s="271">
        <v>562.0</v>
      </c>
      <c r="H565" s="270">
        <f t="shared" si="2"/>
        <v>-0.003069905228</v>
      </c>
    </row>
    <row r="566" ht="14.25" customHeight="1">
      <c r="B566" s="277">
        <v>41906.0</v>
      </c>
      <c r="C566" s="278">
        <v>357.883759</v>
      </c>
      <c r="D566" s="279">
        <f t="shared" si="1"/>
        <v>-0.3906159676</v>
      </c>
      <c r="E566" s="264">
        <v>0.010451467362248014</v>
      </c>
      <c r="F566" s="264"/>
      <c r="G566" s="271">
        <v>563.0</v>
      </c>
      <c r="H566" s="270">
        <f t="shared" si="2"/>
        <v>0.02375036923</v>
      </c>
    </row>
    <row r="567" ht="14.25" customHeight="1">
      <c r="B567" s="277">
        <v>43312.0</v>
      </c>
      <c r="C567" s="278">
        <v>587.28772</v>
      </c>
      <c r="D567" s="279">
        <f t="shared" si="1"/>
        <v>-0.1665799502</v>
      </c>
      <c r="E567" s="264">
        <v>0.010436918446166921</v>
      </c>
      <c r="F567" s="264"/>
      <c r="G567" s="271">
        <v>564.0</v>
      </c>
      <c r="H567" s="270">
        <f t="shared" si="2"/>
        <v>-0.002701220615</v>
      </c>
    </row>
    <row r="568" ht="14.25" customHeight="1">
      <c r="B568" s="277">
        <v>43671.0</v>
      </c>
      <c r="C568" s="278">
        <v>704.671936</v>
      </c>
      <c r="D568" s="279">
        <f t="shared" si="1"/>
        <v>-0.5566002376</v>
      </c>
      <c r="E568" s="264">
        <v>0.010428588941807627</v>
      </c>
      <c r="F568" s="264"/>
      <c r="G568" s="271">
        <v>565.0</v>
      </c>
      <c r="H568" s="270">
        <f t="shared" si="2"/>
        <v>0.004403979513</v>
      </c>
    </row>
    <row r="569" ht="14.25" customHeight="1">
      <c r="B569" s="277">
        <v>44476.0</v>
      </c>
      <c r="C569" s="278">
        <v>1589.247437</v>
      </c>
      <c r="D569" s="279">
        <f t="shared" si="1"/>
        <v>0.09480688256</v>
      </c>
      <c r="E569" s="264">
        <v>0.010426808303677235</v>
      </c>
      <c r="F569" s="264"/>
      <c r="G569" s="271">
        <v>566.0</v>
      </c>
      <c r="H569" s="270">
        <f t="shared" si="2"/>
        <v>0.005201383889</v>
      </c>
    </row>
    <row r="570" ht="14.25" customHeight="1">
      <c r="B570" s="277">
        <v>45205.0</v>
      </c>
      <c r="C570" s="278">
        <v>1451.623535</v>
      </c>
      <c r="D570" s="279">
        <f t="shared" si="1"/>
        <v>0.009362472265</v>
      </c>
      <c r="E570" s="264">
        <v>0.010420629074649416</v>
      </c>
      <c r="F570" s="264"/>
      <c r="G570" s="271">
        <v>567.0</v>
      </c>
      <c r="H570" s="270">
        <f t="shared" si="2"/>
        <v>-0.01164820284</v>
      </c>
    </row>
    <row r="571" ht="14.25" customHeight="1">
      <c r="B571" s="277">
        <v>44854.0</v>
      </c>
      <c r="C571" s="278">
        <v>1438.158813</v>
      </c>
      <c r="D571" s="279">
        <f t="shared" si="1"/>
        <v>0.9866451888</v>
      </c>
      <c r="E571" s="264">
        <v>0.010401007678135092</v>
      </c>
      <c r="F571" s="264"/>
      <c r="G571" s="271">
        <v>568.0</v>
      </c>
      <c r="H571" s="270">
        <f t="shared" si="2"/>
        <v>0.005297248776</v>
      </c>
    </row>
    <row r="572" ht="14.25" customHeight="1">
      <c r="B572" s="277">
        <v>43879.0</v>
      </c>
      <c r="C572" s="278">
        <v>723.913269</v>
      </c>
      <c r="D572" s="279">
        <f t="shared" si="1"/>
        <v>0.1156811091</v>
      </c>
      <c r="E572" s="264">
        <v>0.010387042019098295</v>
      </c>
      <c r="F572" s="264"/>
      <c r="G572" s="271">
        <v>569.0</v>
      </c>
      <c r="H572" s="270">
        <f t="shared" si="2"/>
        <v>-0.002505661325</v>
      </c>
    </row>
    <row r="573" ht="14.25" customHeight="1">
      <c r="B573" s="277">
        <v>43525.0</v>
      </c>
      <c r="C573" s="278">
        <v>648.85321</v>
      </c>
      <c r="D573" s="279">
        <f t="shared" si="1"/>
        <v>0.5300953492</v>
      </c>
      <c r="E573" s="264">
        <v>0.010350022070787297</v>
      </c>
      <c r="F573" s="264"/>
      <c r="G573" s="271">
        <v>570.0</v>
      </c>
      <c r="H573" s="270">
        <f t="shared" si="2"/>
        <v>0.00002039513832</v>
      </c>
    </row>
    <row r="574" ht="14.25" customHeight="1">
      <c r="B574" s="277">
        <v>42039.0</v>
      </c>
      <c r="C574" s="278">
        <v>424.060638</v>
      </c>
      <c r="D574" s="279">
        <f t="shared" si="1"/>
        <v>0.00877980378</v>
      </c>
      <c r="E574" s="264">
        <v>0.010349603976716233</v>
      </c>
      <c r="F574" s="264"/>
      <c r="G574" s="271">
        <v>571.0</v>
      </c>
      <c r="H574" s="270">
        <f t="shared" si="2"/>
        <v>-0.004765398341</v>
      </c>
    </row>
    <row r="575" ht="14.25" customHeight="1">
      <c r="B575" s="277">
        <v>42024.0</v>
      </c>
      <c r="C575" s="278">
        <v>420.369873</v>
      </c>
      <c r="D575" s="279">
        <f t="shared" si="1"/>
        <v>-0.766261565</v>
      </c>
      <c r="E575" s="264">
        <v>0.01032113883177454</v>
      </c>
      <c r="F575" s="264"/>
      <c r="G575" s="271">
        <v>572.0</v>
      </c>
      <c r="H575" s="270">
        <f t="shared" si="2"/>
        <v>-0.01584337033</v>
      </c>
    </row>
    <row r="576" ht="14.25" customHeight="1">
      <c r="B576" s="277">
        <v>44574.0</v>
      </c>
      <c r="C576" s="278">
        <v>1798.462769</v>
      </c>
      <c r="D576" s="279">
        <f t="shared" si="1"/>
        <v>0.7187155828</v>
      </c>
      <c r="E576" s="264">
        <v>0.010306589906231605</v>
      </c>
      <c r="F576" s="264"/>
      <c r="G576" s="271">
        <v>573.0</v>
      </c>
      <c r="H576" s="270">
        <f t="shared" si="2"/>
        <v>0.009689740274</v>
      </c>
    </row>
    <row r="577" ht="14.25" customHeight="1">
      <c r="B577" s="277">
        <v>44124.0</v>
      </c>
      <c r="C577" s="278">
        <v>1046.399292</v>
      </c>
      <c r="D577" s="279">
        <f t="shared" si="1"/>
        <v>-0.2266715539</v>
      </c>
      <c r="E577" s="264">
        <v>0.010302795657449244</v>
      </c>
      <c r="F577" s="264"/>
      <c r="G577" s="271">
        <v>574.0</v>
      </c>
      <c r="H577" s="270">
        <f t="shared" si="2"/>
        <v>0.007206749202</v>
      </c>
    </row>
    <row r="578" ht="14.25" customHeight="1">
      <c r="B578" s="277">
        <v>45142.0</v>
      </c>
      <c r="C578" s="278">
        <v>1353.111084</v>
      </c>
      <c r="D578" s="279">
        <f t="shared" si="1"/>
        <v>-0.01508775445</v>
      </c>
      <c r="E578" s="264">
        <v>0.01029831698140695</v>
      </c>
      <c r="F578" s="264"/>
      <c r="G578" s="271">
        <v>575.0</v>
      </c>
      <c r="H578" s="270">
        <f t="shared" si="2"/>
        <v>-0.005975236269</v>
      </c>
    </row>
    <row r="579" ht="14.25" customHeight="1">
      <c r="B579" s="277">
        <v>44361.0</v>
      </c>
      <c r="C579" s="278">
        <v>1373.839233</v>
      </c>
      <c r="D579" s="279">
        <f t="shared" si="1"/>
        <v>2.060351541</v>
      </c>
      <c r="E579" s="264">
        <v>0.010297964726242798</v>
      </c>
      <c r="F579" s="264"/>
      <c r="G579" s="271">
        <v>576.0</v>
      </c>
      <c r="H579" s="270">
        <f t="shared" si="2"/>
        <v>-0.02426235462</v>
      </c>
    </row>
    <row r="580" ht="14.25" customHeight="1">
      <c r="B580" s="277">
        <v>42355.0</v>
      </c>
      <c r="C580" s="278">
        <v>448.915497</v>
      </c>
      <c r="D580" s="279">
        <f t="shared" si="1"/>
        <v>-0.6782971903</v>
      </c>
      <c r="E580" s="264">
        <v>0.010266141612562587</v>
      </c>
      <c r="F580" s="264"/>
      <c r="G580" s="271">
        <v>577.0</v>
      </c>
      <c r="H580" s="270">
        <f t="shared" si="2"/>
        <v>0.009163656165</v>
      </c>
    </row>
    <row r="581" ht="14.25" customHeight="1">
      <c r="B581" s="277">
        <v>45236.0</v>
      </c>
      <c r="C581" s="278">
        <v>1395.435425</v>
      </c>
      <c r="D581" s="279">
        <f t="shared" si="1"/>
        <v>1.824735085</v>
      </c>
      <c r="E581" s="264">
        <v>0.010258830378647698</v>
      </c>
      <c r="F581" s="264"/>
      <c r="G581" s="271">
        <v>578.0</v>
      </c>
      <c r="H581" s="270">
        <f t="shared" si="2"/>
        <v>0.02510568946</v>
      </c>
    </row>
    <row r="582" ht="14.25" customHeight="1">
      <c r="B582" s="277">
        <v>42460.0</v>
      </c>
      <c r="C582" s="278">
        <v>494.005768</v>
      </c>
      <c r="D582" s="279">
        <f t="shared" si="1"/>
        <v>-0.496493873</v>
      </c>
      <c r="E582" s="264">
        <v>0.01024096920814321</v>
      </c>
      <c r="F582" s="264"/>
      <c r="G582" s="271">
        <v>579.0</v>
      </c>
      <c r="H582" s="270">
        <f t="shared" si="2"/>
        <v>0.01702155661</v>
      </c>
    </row>
    <row r="583" ht="14.25" customHeight="1">
      <c r="B583" s="277">
        <v>44111.0</v>
      </c>
      <c r="C583" s="278">
        <v>981.131592</v>
      </c>
      <c r="D583" s="279">
        <f t="shared" si="1"/>
        <v>0.9984242471</v>
      </c>
      <c r="E583" s="264">
        <v>0.010229837021092475</v>
      </c>
      <c r="F583" s="264"/>
      <c r="G583" s="271">
        <v>580.0</v>
      </c>
      <c r="H583" s="270">
        <f t="shared" si="2"/>
        <v>0.006520833375</v>
      </c>
    </row>
    <row r="584" ht="14.25" customHeight="1">
      <c r="B584" s="277">
        <v>43158.0</v>
      </c>
      <c r="C584" s="278">
        <v>490.952606</v>
      </c>
      <c r="D584" s="279">
        <f t="shared" si="1"/>
        <v>0.1588153002</v>
      </c>
      <c r="E584" s="264">
        <v>0.010188136176465043</v>
      </c>
      <c r="F584" s="264"/>
      <c r="G584" s="271">
        <v>581.0</v>
      </c>
      <c r="H584" s="270">
        <f t="shared" si="2"/>
        <v>0.01447306656</v>
      </c>
    </row>
    <row r="585" ht="14.25" customHeight="1">
      <c r="B585" s="277">
        <v>42804.0</v>
      </c>
      <c r="C585" s="278">
        <v>423.667694</v>
      </c>
      <c r="D585" s="279">
        <f t="shared" si="1"/>
        <v>0.01148228081</v>
      </c>
      <c r="E585" s="264">
        <v>0.010182490828634237</v>
      </c>
      <c r="F585" s="264"/>
      <c r="G585" s="271">
        <v>582.0</v>
      </c>
      <c r="H585" s="270">
        <f t="shared" si="2"/>
        <v>0.009629912276</v>
      </c>
    </row>
    <row r="586" ht="14.25" customHeight="1">
      <c r="B586" s="277">
        <v>42786.0</v>
      </c>
      <c r="C586" s="278">
        <v>418.858246</v>
      </c>
      <c r="D586" s="279">
        <f t="shared" si="1"/>
        <v>0.06791758653</v>
      </c>
      <c r="E586" s="264">
        <v>0.010149149872462796</v>
      </c>
      <c r="F586" s="264"/>
      <c r="G586" s="271">
        <v>583.0</v>
      </c>
      <c r="H586" s="270">
        <f t="shared" si="2"/>
        <v>0.001320898087</v>
      </c>
    </row>
    <row r="587" ht="14.25" customHeight="1">
      <c r="B587" s="277">
        <v>42775.0</v>
      </c>
      <c r="C587" s="278">
        <v>392.219635</v>
      </c>
      <c r="D587" s="279">
        <f t="shared" si="1"/>
        <v>-0.04864783897</v>
      </c>
      <c r="E587" s="264">
        <v>0.010144315869222712</v>
      </c>
      <c r="F587" s="264"/>
      <c r="G587" s="271">
        <v>584.0</v>
      </c>
      <c r="H587" s="270">
        <f t="shared" si="2"/>
        <v>0.003673214913</v>
      </c>
    </row>
    <row r="588" ht="14.25" customHeight="1">
      <c r="B588" s="277">
        <v>41950.0</v>
      </c>
      <c r="C588" s="278">
        <v>412.27597</v>
      </c>
      <c r="D588" s="279">
        <f t="shared" si="1"/>
        <v>-0.7501208016</v>
      </c>
      <c r="E588" s="264">
        <v>0.010133817969705519</v>
      </c>
      <c r="F588" s="264"/>
      <c r="G588" s="271">
        <v>585.0</v>
      </c>
      <c r="H588" s="270">
        <f t="shared" si="2"/>
        <v>0.00148031829</v>
      </c>
    </row>
    <row r="589" ht="14.25" customHeight="1">
      <c r="B589" s="277">
        <v>45310.0</v>
      </c>
      <c r="C589" s="278">
        <v>1649.901123</v>
      </c>
      <c r="D589" s="279">
        <f t="shared" si="1"/>
        <v>2.538507674</v>
      </c>
      <c r="E589" s="264">
        <v>0.01010592443251453</v>
      </c>
      <c r="F589" s="264"/>
      <c r="G589" s="271">
        <v>586.0</v>
      </c>
      <c r="H589" s="270">
        <f t="shared" si="2"/>
        <v>-0.008932362439</v>
      </c>
    </row>
    <row r="590" ht="14.25" customHeight="1">
      <c r="B590" s="277">
        <v>42300.0</v>
      </c>
      <c r="C590" s="278">
        <v>466.270325</v>
      </c>
      <c r="D590" s="279">
        <f t="shared" si="1"/>
        <v>-0.332947359</v>
      </c>
      <c r="E590" s="264">
        <v>0.010101847644551392</v>
      </c>
      <c r="F590" s="264"/>
      <c r="G590" s="271">
        <v>587.0</v>
      </c>
      <c r="H590" s="270">
        <f t="shared" si="2"/>
        <v>-0.01959772803</v>
      </c>
    </row>
    <row r="591" ht="14.25" customHeight="1">
      <c r="B591" s="277">
        <v>43852.0</v>
      </c>
      <c r="C591" s="278">
        <v>699.000793</v>
      </c>
      <c r="D591" s="279">
        <f t="shared" si="1"/>
        <v>0.4064141479</v>
      </c>
      <c r="E591" s="264">
        <v>0.01009840033643445</v>
      </c>
      <c r="F591" s="264"/>
      <c r="G591" s="271">
        <v>588.0</v>
      </c>
      <c r="H591" s="270">
        <f t="shared" si="2"/>
        <v>-0.01254124551</v>
      </c>
    </row>
    <row r="592" ht="14.25" customHeight="1">
      <c r="B592" s="277">
        <v>42544.0</v>
      </c>
      <c r="C592" s="278">
        <v>497.009216</v>
      </c>
      <c r="D592" s="279">
        <f t="shared" si="1"/>
        <v>-0.6074198385</v>
      </c>
      <c r="E592" s="264">
        <v>0.01008741573390205</v>
      </c>
      <c r="F592" s="264"/>
      <c r="G592" s="271">
        <v>589.0</v>
      </c>
      <c r="H592" s="270">
        <f t="shared" si="2"/>
        <v>0.015303268</v>
      </c>
    </row>
    <row r="593" ht="14.25" customHeight="1">
      <c r="B593" s="277">
        <v>44341.0</v>
      </c>
      <c r="C593" s="278">
        <v>1266.006958</v>
      </c>
      <c r="D593" s="279">
        <f t="shared" si="1"/>
        <v>-0.007966206982</v>
      </c>
      <c r="E593" s="264">
        <v>0.010051597691673941</v>
      </c>
      <c r="F593" s="264"/>
      <c r="G593" s="271">
        <v>590.0</v>
      </c>
      <c r="H593" s="270">
        <f t="shared" si="2"/>
        <v>0.02850776044</v>
      </c>
    </row>
    <row r="594" ht="14.25" customHeight="1">
      <c r="B594" s="277">
        <v>45072.0</v>
      </c>
      <c r="C594" s="278">
        <v>1276.173218</v>
      </c>
      <c r="D594" s="279">
        <f t="shared" si="1"/>
        <v>1.115802545</v>
      </c>
      <c r="E594" s="264">
        <v>0.01004312847244075</v>
      </c>
      <c r="F594" s="264"/>
      <c r="G594" s="271">
        <v>591.0</v>
      </c>
      <c r="H594" s="270">
        <f t="shared" si="2"/>
        <v>0.02716317873</v>
      </c>
    </row>
    <row r="595" ht="14.25" customHeight="1">
      <c r="B595" s="277">
        <v>43948.0</v>
      </c>
      <c r="C595" s="278">
        <v>603.16272</v>
      </c>
      <c r="D595" s="279">
        <f t="shared" si="1"/>
        <v>0.3631027182</v>
      </c>
      <c r="E595" s="264">
        <v>0.010030272421281173</v>
      </c>
      <c r="F595" s="264"/>
      <c r="G595" s="271">
        <v>592.0</v>
      </c>
      <c r="H595" s="270">
        <f t="shared" si="2"/>
        <v>0.01217488808</v>
      </c>
    </row>
    <row r="596" ht="14.25" customHeight="1">
      <c r="B596" s="277">
        <v>42590.0</v>
      </c>
      <c r="C596" s="278">
        <v>442.492493</v>
      </c>
      <c r="D596" s="279">
        <f t="shared" si="1"/>
        <v>-0.3316864696</v>
      </c>
      <c r="E596" s="264">
        <v>0.010018621133332703</v>
      </c>
      <c r="F596" s="264"/>
      <c r="G596" s="271">
        <v>593.0</v>
      </c>
      <c r="H596" s="270">
        <f t="shared" si="2"/>
        <v>0.005268223743</v>
      </c>
    </row>
    <row r="597" ht="14.25" customHeight="1">
      <c r="B597" s="277">
        <v>43497.0</v>
      </c>
      <c r="C597" s="278">
        <v>662.103149</v>
      </c>
      <c r="D597" s="279">
        <f t="shared" si="1"/>
        <v>-0.543902221</v>
      </c>
      <c r="E597" s="264">
        <v>0.010006024586349454</v>
      </c>
      <c r="F597" s="264"/>
      <c r="G597" s="271">
        <v>594.0</v>
      </c>
      <c r="H597" s="270">
        <f t="shared" si="2"/>
        <v>-0.004803767857</v>
      </c>
    </row>
    <row r="598" ht="14.25" customHeight="1">
      <c r="B598" s="277">
        <v>44721.0</v>
      </c>
      <c r="C598" s="278">
        <v>1451.669312</v>
      </c>
      <c r="D598" s="279">
        <f t="shared" si="1"/>
        <v>1.06278998</v>
      </c>
      <c r="E598" s="264">
        <v>0.010000058686578472</v>
      </c>
      <c r="F598" s="264"/>
      <c r="G598" s="271">
        <v>595.0</v>
      </c>
      <c r="H598" s="270">
        <f t="shared" si="2"/>
        <v>0.02510055286</v>
      </c>
    </row>
    <row r="599" ht="14.25" customHeight="1">
      <c r="B599" s="277">
        <v>43742.0</v>
      </c>
      <c r="C599" s="278">
        <v>703.740723</v>
      </c>
      <c r="D599" s="279">
        <f t="shared" si="1"/>
        <v>-0.4506132735</v>
      </c>
      <c r="E599" s="264">
        <v>0.00999227846239532</v>
      </c>
      <c r="F599" s="264"/>
      <c r="G599" s="271">
        <v>596.0</v>
      </c>
      <c r="H599" s="270">
        <f t="shared" si="2"/>
        <v>0.007256060361</v>
      </c>
    </row>
    <row r="600" ht="14.25" customHeight="1">
      <c r="B600" s="277">
        <v>45090.0</v>
      </c>
      <c r="C600" s="278">
        <v>1280.956909</v>
      </c>
      <c r="D600" s="279">
        <f t="shared" si="1"/>
        <v>-0.08849676124</v>
      </c>
      <c r="E600" s="264">
        <v>0.009984930210425621</v>
      </c>
      <c r="F600" s="264"/>
      <c r="G600" s="271">
        <v>597.0</v>
      </c>
      <c r="H600" s="270">
        <f t="shared" si="2"/>
        <v>-0.0279100028</v>
      </c>
    </row>
    <row r="601" ht="14.25" customHeight="1">
      <c r="B601" s="277">
        <v>44364.0</v>
      </c>
      <c r="C601" s="278">
        <v>1405.323486</v>
      </c>
      <c r="D601" s="279">
        <f t="shared" si="1"/>
        <v>1.206604589</v>
      </c>
      <c r="E601" s="264">
        <v>0.009928563009800407</v>
      </c>
      <c r="F601" s="264"/>
      <c r="G601" s="271">
        <v>598.0</v>
      </c>
      <c r="H601" s="270">
        <f t="shared" si="2"/>
        <v>-0.01840340756</v>
      </c>
    </row>
    <row r="602" ht="14.25" customHeight="1">
      <c r="B602" s="277">
        <v>43578.0</v>
      </c>
      <c r="C602" s="278">
        <v>636.87146</v>
      </c>
      <c r="D602" s="279">
        <f t="shared" si="1"/>
        <v>-0.5889268023</v>
      </c>
      <c r="E602" s="264">
        <v>0.009916332206683061</v>
      </c>
      <c r="F602" s="264"/>
      <c r="G602" s="271">
        <v>599.0</v>
      </c>
      <c r="H602" s="270">
        <f t="shared" si="2"/>
        <v>-0.01759694829</v>
      </c>
    </row>
    <row r="603" ht="14.25" customHeight="1">
      <c r="B603" s="277">
        <v>44960.0</v>
      </c>
      <c r="C603" s="278">
        <v>1549.289673</v>
      </c>
      <c r="D603" s="279">
        <f t="shared" si="1"/>
        <v>0.2534020301</v>
      </c>
      <c r="E603" s="264">
        <v>0.00988168613882605</v>
      </c>
      <c r="F603" s="264"/>
      <c r="G603" s="271">
        <v>600.0</v>
      </c>
      <c r="H603" s="270">
        <f t="shared" si="2"/>
        <v>0.01520528775</v>
      </c>
    </row>
    <row r="604" ht="14.25" customHeight="1">
      <c r="B604" s="277">
        <v>44333.0</v>
      </c>
      <c r="C604" s="278">
        <v>1236.067627</v>
      </c>
      <c r="D604" s="279">
        <f t="shared" si="1"/>
        <v>0.7101916424</v>
      </c>
      <c r="E604" s="264">
        <v>0.009875286661947395</v>
      </c>
      <c r="F604" s="264"/>
      <c r="G604" s="271">
        <v>601.0</v>
      </c>
      <c r="H604" s="270">
        <f t="shared" si="2"/>
        <v>-0.01076688256</v>
      </c>
    </row>
    <row r="605" ht="14.25" customHeight="1">
      <c r="B605" s="277">
        <v>43707.0</v>
      </c>
      <c r="C605" s="278">
        <v>722.765564</v>
      </c>
      <c r="D605" s="279">
        <f t="shared" si="1"/>
        <v>0.4881918407</v>
      </c>
      <c r="E605" s="264">
        <v>0.009851987669019277</v>
      </c>
      <c r="F605" s="264"/>
      <c r="G605" s="271">
        <v>602.0</v>
      </c>
      <c r="H605" s="270">
        <f t="shared" si="2"/>
        <v>0.01448141431</v>
      </c>
    </row>
    <row r="606" ht="14.25" customHeight="1">
      <c r="B606" s="277">
        <v>42555.0</v>
      </c>
      <c r="C606" s="278">
        <v>485.666931</v>
      </c>
      <c r="D606" s="279">
        <f t="shared" si="1"/>
        <v>-0.6977325058</v>
      </c>
      <c r="E606" s="264">
        <v>0.009851395811126474</v>
      </c>
      <c r="F606" s="264"/>
      <c r="G606" s="271">
        <v>603.0</v>
      </c>
      <c r="H606" s="270">
        <f t="shared" si="2"/>
        <v>-0.007923269069</v>
      </c>
    </row>
    <row r="607" ht="14.25" customHeight="1">
      <c r="B607" s="277">
        <v>44617.0</v>
      </c>
      <c r="C607" s="278">
        <v>1606.745483</v>
      </c>
      <c r="D607" s="279">
        <f t="shared" si="1"/>
        <v>3.277036842</v>
      </c>
      <c r="E607" s="264">
        <v>0.009802537606878915</v>
      </c>
      <c r="F607" s="264"/>
      <c r="G607" s="271">
        <v>604.0</v>
      </c>
      <c r="H607" s="270">
        <f t="shared" si="2"/>
        <v>0.02092545944</v>
      </c>
    </row>
    <row r="608" ht="14.25" customHeight="1">
      <c r="B608" s="277">
        <v>42992.0</v>
      </c>
      <c r="C608" s="278">
        <v>375.667908</v>
      </c>
      <c r="D608" s="279">
        <f t="shared" si="1"/>
        <v>-0.1736524668</v>
      </c>
      <c r="E608" s="264">
        <v>0.00978789820242675</v>
      </c>
      <c r="F608" s="264"/>
      <c r="G608" s="271">
        <v>605.0</v>
      </c>
      <c r="H608" s="270">
        <f t="shared" si="2"/>
        <v>-0.006834143188</v>
      </c>
    </row>
    <row r="609" ht="14.25" customHeight="1">
      <c r="B609" s="277">
        <v>42426.0</v>
      </c>
      <c r="C609" s="278">
        <v>454.612488</v>
      </c>
      <c r="D609" s="279">
        <f t="shared" si="1"/>
        <v>-0.05264617153</v>
      </c>
      <c r="E609" s="264">
        <v>0.009771848606955335</v>
      </c>
      <c r="F609" s="264"/>
      <c r="G609" s="271">
        <v>606.0</v>
      </c>
      <c r="H609" s="270">
        <f t="shared" si="2"/>
        <v>0.002887517461</v>
      </c>
    </row>
    <row r="610" ht="14.25" customHeight="1">
      <c r="B610" s="277">
        <v>43201.0</v>
      </c>
      <c r="C610" s="278">
        <v>479.876129</v>
      </c>
      <c r="D610" s="279">
        <f t="shared" si="1"/>
        <v>-0.2017812256</v>
      </c>
      <c r="E610" s="264">
        <v>0.009745052614910729</v>
      </c>
      <c r="F610" s="264"/>
      <c r="G610" s="271">
        <v>607.0</v>
      </c>
      <c r="H610" s="270">
        <f t="shared" si="2"/>
        <v>0.01204087172</v>
      </c>
    </row>
    <row r="611" ht="14.25" customHeight="1">
      <c r="B611" s="277">
        <v>43335.0</v>
      </c>
      <c r="C611" s="278">
        <v>601.183716</v>
      </c>
      <c r="D611" s="279">
        <f t="shared" si="1"/>
        <v>-0.1518860848</v>
      </c>
      <c r="E611" s="264">
        <v>0.009718720267380842</v>
      </c>
      <c r="F611" s="264"/>
      <c r="G611" s="271">
        <v>608.0</v>
      </c>
      <c r="H611" s="270">
        <f t="shared" si="2"/>
        <v>-0.01849602242</v>
      </c>
    </row>
    <row r="612" ht="14.25" customHeight="1">
      <c r="B612" s="277">
        <v>43873.0</v>
      </c>
      <c r="C612" s="278">
        <v>708.847839</v>
      </c>
      <c r="D612" s="279">
        <f t="shared" si="1"/>
        <v>-0.5402912795</v>
      </c>
      <c r="E612" s="264">
        <v>0.009695674830149645</v>
      </c>
      <c r="F612" s="264"/>
      <c r="G612" s="271">
        <v>609.0</v>
      </c>
      <c r="H612" s="270">
        <f t="shared" si="2"/>
        <v>0.01355783894</v>
      </c>
    </row>
    <row r="613" ht="14.25" customHeight="1">
      <c r="B613" s="277">
        <v>45468.0</v>
      </c>
      <c r="C613" s="278">
        <v>1541.949951</v>
      </c>
      <c r="D613" s="279">
        <f t="shared" si="1"/>
        <v>1.656020008</v>
      </c>
      <c r="E613" s="279">
        <v>0.009691206998271982</v>
      </c>
      <c r="F613" s="279"/>
      <c r="G613" s="271">
        <v>610.0</v>
      </c>
      <c r="H613" s="270">
        <f t="shared" si="2"/>
        <v>0.001181230233</v>
      </c>
    </row>
    <row r="614" ht="14.25" customHeight="1">
      <c r="B614" s="277">
        <v>43434.0</v>
      </c>
      <c r="C614" s="278">
        <v>580.549072</v>
      </c>
      <c r="D614" s="279">
        <f t="shared" si="1"/>
        <v>-0.06909713449</v>
      </c>
      <c r="E614" s="264">
        <v>0.009681640634850872</v>
      </c>
      <c r="F614" s="264"/>
      <c r="G614" s="271">
        <v>611.0</v>
      </c>
      <c r="H614" s="270">
        <f t="shared" si="2"/>
        <v>0.01154460416</v>
      </c>
    </row>
    <row r="615" ht="14.25" customHeight="1">
      <c r="B615" s="277">
        <v>43370.0</v>
      </c>
      <c r="C615" s="278">
        <v>623.640869</v>
      </c>
      <c r="D615" s="279">
        <f t="shared" si="1"/>
        <v>-0.5938863711</v>
      </c>
      <c r="E615" s="264">
        <v>0.00968155587624569</v>
      </c>
      <c r="F615" s="264"/>
      <c r="G615" s="271">
        <v>612.0</v>
      </c>
      <c r="H615" s="270">
        <f t="shared" si="2"/>
        <v>-0.003696445508</v>
      </c>
    </row>
    <row r="616" ht="14.25" customHeight="1">
      <c r="B616" s="277">
        <v>44879.0</v>
      </c>
      <c r="C616" s="278">
        <v>1535.63147</v>
      </c>
      <c r="D616" s="279">
        <f t="shared" si="1"/>
        <v>2.517123615</v>
      </c>
      <c r="E616" s="264">
        <v>0.0096809806642869</v>
      </c>
      <c r="F616" s="264"/>
      <c r="G616" s="271">
        <v>613.0</v>
      </c>
      <c r="H616" s="270">
        <f t="shared" si="2"/>
        <v>-0.0161928313</v>
      </c>
    </row>
    <row r="617" ht="14.25" customHeight="1">
      <c r="B617" s="277">
        <v>43084.0</v>
      </c>
      <c r="C617" s="278">
        <v>436.615723</v>
      </c>
      <c r="D617" s="279">
        <f t="shared" si="1"/>
        <v>0.05334277329</v>
      </c>
      <c r="E617" s="264">
        <v>0.009673213688375303</v>
      </c>
      <c r="F617" s="264"/>
      <c r="G617" s="271">
        <v>614.0</v>
      </c>
      <c r="H617" s="270">
        <f t="shared" si="2"/>
        <v>-0.01209815635</v>
      </c>
    </row>
    <row r="618" ht="14.25" customHeight="1">
      <c r="B618" s="277">
        <v>42718.0</v>
      </c>
      <c r="C618" s="278">
        <v>414.504883</v>
      </c>
      <c r="D618" s="279">
        <f t="shared" si="1"/>
        <v>-0.7445917942</v>
      </c>
      <c r="E618" s="264">
        <v>0.00964457156717179</v>
      </c>
      <c r="F618" s="264"/>
      <c r="G618" s="271">
        <v>615.0</v>
      </c>
      <c r="H618" s="270">
        <f t="shared" si="2"/>
        <v>-0.01084568581</v>
      </c>
    </row>
    <row r="619" ht="14.25" customHeight="1">
      <c r="B619" s="277">
        <v>44537.0</v>
      </c>
      <c r="C619" s="278">
        <v>1622.911377</v>
      </c>
      <c r="D619" s="279">
        <f t="shared" si="1"/>
        <v>0.2153942309</v>
      </c>
      <c r="E619" s="264">
        <v>0.009644289935312748</v>
      </c>
      <c r="F619" s="264"/>
      <c r="G619" s="271">
        <v>616.0</v>
      </c>
      <c r="H619" s="270">
        <f t="shared" si="2"/>
        <v>0.01072101919</v>
      </c>
    </row>
    <row r="620" ht="14.25" customHeight="1">
      <c r="B620" s="277">
        <v>44831.0</v>
      </c>
      <c r="C620" s="278">
        <v>1335.296265</v>
      </c>
      <c r="D620" s="279">
        <f t="shared" si="1"/>
        <v>0.002337712102</v>
      </c>
      <c r="E620" s="264">
        <v>0.009636021725522479</v>
      </c>
      <c r="F620" s="264"/>
      <c r="G620" s="271">
        <v>617.0</v>
      </c>
      <c r="H620" s="270">
        <f t="shared" si="2"/>
        <v>0.004724491937</v>
      </c>
    </row>
    <row r="621" ht="14.25" customHeight="1">
      <c r="B621" s="277">
        <v>44823.0</v>
      </c>
      <c r="C621" s="278">
        <v>1332.182007</v>
      </c>
      <c r="D621" s="279">
        <f t="shared" si="1"/>
        <v>-0.09955811377</v>
      </c>
      <c r="E621" s="264">
        <v>0.00962196292013309</v>
      </c>
      <c r="F621" s="264"/>
      <c r="G621" s="271">
        <v>618.0</v>
      </c>
      <c r="H621" s="270">
        <f t="shared" si="2"/>
        <v>-0.002985583872</v>
      </c>
    </row>
    <row r="622" ht="14.25" customHeight="1">
      <c r="B622" s="277">
        <v>44372.0</v>
      </c>
      <c r="C622" s="278">
        <v>1479.47583</v>
      </c>
      <c r="D622" s="279">
        <f t="shared" si="1"/>
        <v>2.132310639</v>
      </c>
      <c r="E622" s="264">
        <v>0.009620405896881111</v>
      </c>
      <c r="F622" s="264"/>
      <c r="G622" s="271">
        <v>619.0</v>
      </c>
      <c r="H622" s="270">
        <f t="shared" si="2"/>
        <v>0.01355619628</v>
      </c>
    </row>
    <row r="623" ht="14.25" customHeight="1">
      <c r="B623" s="277">
        <v>42235.0</v>
      </c>
      <c r="C623" s="278">
        <v>472.327301</v>
      </c>
      <c r="D623" s="279">
        <f t="shared" si="1"/>
        <v>-0.5642176163</v>
      </c>
      <c r="E623" s="264">
        <v>0.009619264335638672</v>
      </c>
      <c r="F623" s="264"/>
      <c r="G623" s="271">
        <v>620.0</v>
      </c>
      <c r="H623" s="270">
        <f t="shared" si="2"/>
        <v>0.00340959978</v>
      </c>
    </row>
    <row r="624" ht="14.25" customHeight="1">
      <c r="B624" s="277">
        <v>44181.0</v>
      </c>
      <c r="C624" s="278">
        <v>1083.860474</v>
      </c>
      <c r="D624" s="279">
        <f t="shared" si="1"/>
        <v>-0.3325405341</v>
      </c>
      <c r="E624" s="264">
        <v>0.009613804929219484</v>
      </c>
      <c r="F624" s="264"/>
      <c r="G624" s="271">
        <v>621.0</v>
      </c>
      <c r="H624" s="270">
        <f t="shared" si="2"/>
        <v>0.0002813703535</v>
      </c>
    </row>
    <row r="625" ht="14.25" customHeight="1">
      <c r="B625" s="277">
        <v>44530.0</v>
      </c>
      <c r="C625" s="278">
        <v>1623.859619</v>
      </c>
      <c r="D625" s="279">
        <f t="shared" si="1"/>
        <v>-0.01563357334</v>
      </c>
      <c r="E625" s="264">
        <v>0.009608796332945577</v>
      </c>
      <c r="F625" s="264"/>
      <c r="G625" s="271">
        <v>622.0</v>
      </c>
      <c r="H625" s="270">
        <f t="shared" si="2"/>
        <v>0.02615211542</v>
      </c>
    </row>
    <row r="626" ht="14.25" customHeight="1">
      <c r="B626" s="277">
        <v>44627.0</v>
      </c>
      <c r="C626" s="278">
        <v>1649.649536</v>
      </c>
      <c r="D626" s="279">
        <f t="shared" si="1"/>
        <v>2.734344255</v>
      </c>
      <c r="E626" s="264">
        <v>0.009603762637147876</v>
      </c>
      <c r="F626" s="264"/>
      <c r="G626" s="271">
        <v>623.0</v>
      </c>
      <c r="H626" s="270">
        <f t="shared" si="2"/>
        <v>-0.02927409074</v>
      </c>
    </row>
    <row r="627" ht="14.25" customHeight="1">
      <c r="B627" s="277">
        <v>42249.0</v>
      </c>
      <c r="C627" s="278">
        <v>441.750793</v>
      </c>
      <c r="D627" s="279">
        <f t="shared" si="1"/>
        <v>0.03513747524</v>
      </c>
      <c r="E627" s="264">
        <v>0.009596026741797855</v>
      </c>
      <c r="F627" s="264"/>
      <c r="G627" s="271">
        <v>624.0</v>
      </c>
      <c r="H627" s="270">
        <f t="shared" si="2"/>
        <v>0.04449666107</v>
      </c>
    </row>
    <row r="628" ht="14.25" customHeight="1">
      <c r="B628" s="277">
        <v>43076.0</v>
      </c>
      <c r="C628" s="278">
        <v>426.755676</v>
      </c>
      <c r="D628" s="279">
        <f t="shared" si="1"/>
        <v>-0.6839143803</v>
      </c>
      <c r="E628" s="264">
        <v>0.009592911883796209</v>
      </c>
      <c r="F628" s="264"/>
      <c r="G628" s="271">
        <v>625.0</v>
      </c>
      <c r="H628" s="270">
        <f t="shared" si="2"/>
        <v>-0.003696297003</v>
      </c>
    </row>
    <row r="629" ht="14.25" customHeight="1">
      <c r="B629" s="277">
        <v>44707.0</v>
      </c>
      <c r="C629" s="278">
        <v>1350.126831</v>
      </c>
      <c r="D629" s="279">
        <f t="shared" si="1"/>
        <v>-0.09366440043</v>
      </c>
      <c r="E629" s="264">
        <v>0.00957127756999049</v>
      </c>
      <c r="F629" s="264"/>
      <c r="G629" s="271">
        <v>626.0</v>
      </c>
      <c r="H629" s="270">
        <f t="shared" si="2"/>
        <v>-0.02374946961</v>
      </c>
    </row>
    <row r="630" ht="14.25" customHeight="1">
      <c r="B630" s="277">
        <v>45379.0</v>
      </c>
      <c r="C630" s="278">
        <v>1489.654419</v>
      </c>
      <c r="D630" s="279">
        <f t="shared" si="1"/>
        <v>2.768559926</v>
      </c>
      <c r="E630" s="264">
        <v>0.009569744656824973</v>
      </c>
      <c r="F630" s="264"/>
      <c r="G630" s="271">
        <v>627.0</v>
      </c>
      <c r="H630" s="270">
        <f t="shared" si="2"/>
        <v>0.010316678</v>
      </c>
    </row>
    <row r="631" ht="14.25" customHeight="1">
      <c r="B631" s="277">
        <v>43024.0</v>
      </c>
      <c r="C631" s="278">
        <v>395.28479</v>
      </c>
      <c r="D631" s="279">
        <f t="shared" si="1"/>
        <v>-0.1613289164</v>
      </c>
      <c r="E631" s="264">
        <v>0.00956895960620455</v>
      </c>
      <c r="F631" s="264"/>
      <c r="G631" s="271">
        <v>628.0</v>
      </c>
      <c r="H631" s="270">
        <f t="shared" si="2"/>
        <v>0.01450688078</v>
      </c>
    </row>
    <row r="632" ht="14.25" customHeight="1">
      <c r="B632" s="277">
        <v>42278.0</v>
      </c>
      <c r="C632" s="278">
        <v>471.322784</v>
      </c>
      <c r="D632" s="279">
        <f t="shared" si="1"/>
        <v>-0.5538323156</v>
      </c>
      <c r="E632" s="264">
        <v>0.009552712957045472</v>
      </c>
      <c r="F632" s="264"/>
      <c r="G632" s="271">
        <v>629.0</v>
      </c>
      <c r="H632" s="270">
        <f t="shared" si="2"/>
        <v>0.03598259817</v>
      </c>
    </row>
    <row r="633" ht="14.25" customHeight="1">
      <c r="B633" s="277">
        <v>44125.0</v>
      </c>
      <c r="C633" s="278">
        <v>1056.380371</v>
      </c>
      <c r="D633" s="279">
        <f t="shared" si="1"/>
        <v>1.410423474</v>
      </c>
      <c r="E633" s="264">
        <v>0.009538499381935656</v>
      </c>
      <c r="F633" s="264"/>
      <c r="G633" s="271">
        <v>630.0</v>
      </c>
      <c r="H633" s="270">
        <f t="shared" si="2"/>
        <v>0.01220432644</v>
      </c>
    </row>
    <row r="634" ht="14.25" customHeight="1">
      <c r="B634" s="277">
        <v>42258.0</v>
      </c>
      <c r="C634" s="278">
        <v>438.255096</v>
      </c>
      <c r="D634" s="279">
        <f t="shared" si="1"/>
        <v>0.07378631204</v>
      </c>
      <c r="E634" s="264">
        <v>0.009532771782411674</v>
      </c>
      <c r="F634" s="264"/>
      <c r="G634" s="271">
        <v>631.0</v>
      </c>
      <c r="H634" s="270">
        <f t="shared" si="2"/>
        <v>-0.0221040706</v>
      </c>
    </row>
    <row r="635" ht="14.25" customHeight="1">
      <c r="B635" s="277">
        <v>41948.0</v>
      </c>
      <c r="C635" s="278">
        <v>408.139954</v>
      </c>
      <c r="D635" s="279">
        <f t="shared" si="1"/>
        <v>-0.7739139867</v>
      </c>
      <c r="E635" s="264">
        <v>0.009520598539967466</v>
      </c>
      <c r="F635" s="264"/>
      <c r="G635" s="271">
        <v>632.0</v>
      </c>
      <c r="H635" s="270">
        <f t="shared" si="2"/>
        <v>0.0080962355</v>
      </c>
    </row>
    <row r="636" ht="14.25" customHeight="1">
      <c r="B636" s="277">
        <v>44650.0</v>
      </c>
      <c r="C636" s="278">
        <v>1805.241943</v>
      </c>
      <c r="D636" s="279">
        <f t="shared" si="1"/>
        <v>3.585007251</v>
      </c>
      <c r="E636" s="264">
        <v>0.009517431703985791</v>
      </c>
      <c r="F636" s="264"/>
      <c r="G636" s="271">
        <v>633.0</v>
      </c>
      <c r="H636" s="270">
        <f t="shared" si="2"/>
        <v>0.01103485273</v>
      </c>
    </row>
    <row r="637" ht="14.25" customHeight="1">
      <c r="B637" s="277">
        <v>43033.0</v>
      </c>
      <c r="C637" s="278">
        <v>393.727173</v>
      </c>
      <c r="D637" s="279">
        <f t="shared" si="1"/>
        <v>-0.03716298772</v>
      </c>
      <c r="E637" s="264">
        <v>0.009498082938530515</v>
      </c>
      <c r="F637" s="264"/>
      <c r="G637" s="271">
        <v>634.0</v>
      </c>
      <c r="H637" s="270">
        <f t="shared" si="2"/>
        <v>-0.02515956286</v>
      </c>
    </row>
    <row r="638" ht="14.25" customHeight="1">
      <c r="B638" s="277">
        <v>42887.0</v>
      </c>
      <c r="C638" s="278">
        <v>408.924011</v>
      </c>
      <c r="D638" s="279">
        <f t="shared" si="1"/>
        <v>-0.3508947735</v>
      </c>
      <c r="E638" s="264">
        <v>0.00945653915406946</v>
      </c>
      <c r="F638" s="264"/>
      <c r="G638" s="271">
        <v>635.0</v>
      </c>
      <c r="H638" s="270">
        <f t="shared" si="2"/>
        <v>0.005338644431</v>
      </c>
    </row>
    <row r="639" ht="14.25" customHeight="1">
      <c r="B639" s="277">
        <v>43964.0</v>
      </c>
      <c r="C639" s="278">
        <v>629.981079</v>
      </c>
      <c r="D639" s="279">
        <f t="shared" si="1"/>
        <v>-0.566074925</v>
      </c>
      <c r="E639" s="264">
        <v>0.009452458624946442</v>
      </c>
      <c r="F639" s="264"/>
      <c r="G639" s="271">
        <v>636.0</v>
      </c>
      <c r="H639" s="270">
        <f t="shared" si="2"/>
        <v>-0.006136673141</v>
      </c>
    </row>
    <row r="640" ht="14.25" customHeight="1">
      <c r="B640" s="277">
        <v>45174.0</v>
      </c>
      <c r="C640" s="278">
        <v>1451.819946</v>
      </c>
      <c r="D640" s="279">
        <f t="shared" si="1"/>
        <v>2.640929718</v>
      </c>
      <c r="E640" s="264">
        <v>0.009419104564040229</v>
      </c>
      <c r="F640" s="264"/>
      <c r="G640" s="271">
        <v>637.0</v>
      </c>
      <c r="H640" s="270">
        <f t="shared" si="2"/>
        <v>0.02039892997</v>
      </c>
    </row>
    <row r="641" ht="14.25" customHeight="1">
      <c r="B641" s="277">
        <v>42873.0</v>
      </c>
      <c r="C641" s="278">
        <v>398.749786</v>
      </c>
      <c r="D641" s="279">
        <f t="shared" si="1"/>
        <v>-0.1728282143</v>
      </c>
      <c r="E641" s="264">
        <v>0.009393541580483633</v>
      </c>
      <c r="F641" s="264"/>
      <c r="G641" s="271">
        <v>638.0</v>
      </c>
      <c r="H641" s="270">
        <f t="shared" si="2"/>
        <v>-0.006622398805</v>
      </c>
    </row>
    <row r="642" ht="14.25" customHeight="1">
      <c r="B642" s="277">
        <v>42494.0</v>
      </c>
      <c r="C642" s="278">
        <v>482.064056</v>
      </c>
      <c r="D642" s="279">
        <f t="shared" si="1"/>
        <v>-0.6734433843</v>
      </c>
      <c r="E642" s="264">
        <v>0.00938179463691904</v>
      </c>
      <c r="F642" s="264"/>
      <c r="G642" s="271">
        <v>639.0</v>
      </c>
      <c r="H642" s="270">
        <f t="shared" si="2"/>
        <v>-0.02014347782</v>
      </c>
    </row>
    <row r="643" ht="14.25" customHeight="1">
      <c r="B643" s="277">
        <v>44861.0</v>
      </c>
      <c r="C643" s="278">
        <v>1476.203613</v>
      </c>
      <c r="D643" s="279">
        <f t="shared" si="1"/>
        <v>1.266694082</v>
      </c>
      <c r="E643" s="264">
        <v>0.009372013989744275</v>
      </c>
      <c r="F643" s="264"/>
      <c r="G643" s="271">
        <v>640.0</v>
      </c>
      <c r="H643" s="270">
        <f t="shared" si="2"/>
        <v>-0.0253097135</v>
      </c>
    </row>
    <row r="644" ht="14.25" customHeight="1">
      <c r="B644" s="277">
        <v>43619.0</v>
      </c>
      <c r="C644" s="278">
        <v>651.258423</v>
      </c>
      <c r="D644" s="279">
        <f t="shared" si="1"/>
        <v>-0.3043210492</v>
      </c>
      <c r="E644" s="264">
        <v>0.009352925281755029</v>
      </c>
      <c r="F644" s="264"/>
      <c r="G644" s="271">
        <v>641.0</v>
      </c>
      <c r="H644" s="270">
        <f t="shared" si="2"/>
        <v>-0.02587808599</v>
      </c>
    </row>
    <row r="645" ht="14.25" customHeight="1">
      <c r="B645" s="277">
        <v>44105.0</v>
      </c>
      <c r="C645" s="278">
        <v>936.147949</v>
      </c>
      <c r="D645" s="279">
        <f t="shared" si="1"/>
        <v>1.164840748</v>
      </c>
      <c r="E645" s="264">
        <v>0.009323137655486043</v>
      </c>
      <c r="F645" s="264"/>
      <c r="G645" s="271">
        <v>642.0</v>
      </c>
      <c r="H645" s="270">
        <f t="shared" si="2"/>
        <v>0.0004974568062</v>
      </c>
    </row>
    <row r="646" ht="14.25" customHeight="1">
      <c r="B646" s="277">
        <v>43083.0</v>
      </c>
      <c r="C646" s="278">
        <v>432.432709</v>
      </c>
      <c r="D646" s="279">
        <f t="shared" si="1"/>
        <v>-0.2524435463</v>
      </c>
      <c r="E646" s="264">
        <v>0.00931514812291465</v>
      </c>
      <c r="F646" s="264"/>
      <c r="G646" s="271">
        <v>643.0</v>
      </c>
      <c r="H646" s="270">
        <f t="shared" si="2"/>
        <v>0.01537030597</v>
      </c>
    </row>
    <row r="647" ht="14.25" customHeight="1">
      <c r="B647" s="277">
        <v>43466.0</v>
      </c>
      <c r="C647" s="278">
        <v>578.461609</v>
      </c>
      <c r="D647" s="279">
        <f t="shared" si="1"/>
        <v>0.02512529276</v>
      </c>
      <c r="E647" s="264">
        <v>0.009256929194025858</v>
      </c>
      <c r="F647" s="264"/>
      <c r="G647" s="271">
        <v>644.0</v>
      </c>
      <c r="H647" s="270">
        <f t="shared" si="2"/>
        <v>-0.02534549153</v>
      </c>
    </row>
    <row r="648" ht="14.25" customHeight="1">
      <c r="B648" s="277">
        <v>43398.0</v>
      </c>
      <c r="C648" s="278">
        <v>564.283813</v>
      </c>
      <c r="D648" s="279">
        <f t="shared" si="1"/>
        <v>-0.3932631219</v>
      </c>
      <c r="E648" s="264">
        <v>0.009256550283474805</v>
      </c>
      <c r="F648" s="264"/>
      <c r="G648" s="271">
        <v>645.0</v>
      </c>
      <c r="H648" s="270">
        <f t="shared" si="2"/>
        <v>0.02028050379</v>
      </c>
    </row>
    <row r="649" ht="14.25" customHeight="1">
      <c r="B649" s="277">
        <v>44091.0</v>
      </c>
      <c r="C649" s="278">
        <v>930.030518</v>
      </c>
      <c r="D649" s="279">
        <f t="shared" si="1"/>
        <v>-0.3545226982</v>
      </c>
      <c r="E649" s="264">
        <v>0.009233879879679564</v>
      </c>
      <c r="F649" s="264"/>
      <c r="G649" s="271">
        <v>646.0</v>
      </c>
      <c r="H649" s="270">
        <f t="shared" si="2"/>
        <v>0.0230750829</v>
      </c>
    </row>
    <row r="650" ht="14.25" customHeight="1">
      <c r="B650" s="277">
        <v>44852.0</v>
      </c>
      <c r="C650" s="278">
        <v>1440.841553</v>
      </c>
      <c r="D650" s="279">
        <f t="shared" si="1"/>
        <v>1.941948702</v>
      </c>
      <c r="E650" s="264">
        <v>0.009228379991466092</v>
      </c>
      <c r="F650" s="264"/>
      <c r="G650" s="271">
        <v>647.0</v>
      </c>
      <c r="H650" s="270">
        <f t="shared" si="2"/>
        <v>0.01785224587</v>
      </c>
    </row>
    <row r="651" ht="14.25" customHeight="1">
      <c r="B651" s="277">
        <v>43152.0</v>
      </c>
      <c r="C651" s="278">
        <v>489.757538</v>
      </c>
      <c r="D651" s="279">
        <f t="shared" si="1"/>
        <v>-0.5228823524</v>
      </c>
      <c r="E651" s="264">
        <v>0.009191616987024717</v>
      </c>
      <c r="F651" s="264"/>
      <c r="G651" s="271">
        <v>648.0</v>
      </c>
      <c r="H651" s="270">
        <f t="shared" si="2"/>
        <v>0.03034746251</v>
      </c>
    </row>
    <row r="652" ht="14.25" customHeight="1">
      <c r="B652" s="277">
        <v>44140.0</v>
      </c>
      <c r="C652" s="278">
        <v>1026.492188</v>
      </c>
      <c r="D652" s="279">
        <f t="shared" si="1"/>
        <v>-0.3116640879</v>
      </c>
      <c r="E652" s="264">
        <v>0.009187008449679826</v>
      </c>
      <c r="F652" s="264"/>
      <c r="G652" s="271">
        <v>649.0</v>
      </c>
      <c r="H652" s="270">
        <f t="shared" si="2"/>
        <v>0.01672434007</v>
      </c>
    </row>
    <row r="653" ht="14.25" customHeight="1">
      <c r="B653" s="277">
        <v>44943.0</v>
      </c>
      <c r="C653" s="278">
        <v>1491.266357</v>
      </c>
      <c r="D653" s="279">
        <f t="shared" si="1"/>
        <v>2.887045374</v>
      </c>
      <c r="E653" s="264">
        <v>0.009177256816600053</v>
      </c>
      <c r="F653" s="264"/>
      <c r="G653" s="271">
        <v>650.0</v>
      </c>
      <c r="H653" s="270">
        <f t="shared" si="2"/>
        <v>0.01053013703</v>
      </c>
    </row>
    <row r="654" ht="14.25" customHeight="1">
      <c r="B654" s="277">
        <v>41985.0</v>
      </c>
      <c r="C654" s="278">
        <v>383.65036</v>
      </c>
      <c r="D654" s="279">
        <f t="shared" si="1"/>
        <v>-0.7555416589</v>
      </c>
      <c r="E654" s="264">
        <v>0.009161759753187435</v>
      </c>
      <c r="F654" s="264"/>
      <c r="G654" s="271">
        <v>651.0</v>
      </c>
      <c r="H654" s="270">
        <f t="shared" si="2"/>
        <v>0.007783699721</v>
      </c>
    </row>
    <row r="655" ht="14.25" customHeight="1">
      <c r="B655" s="277">
        <v>44903.0</v>
      </c>
      <c r="C655" s="278">
        <v>1569.389526</v>
      </c>
      <c r="D655" s="279">
        <f t="shared" si="1"/>
        <v>0.1272142719</v>
      </c>
      <c r="E655" s="264">
        <v>0.009124826840122797</v>
      </c>
      <c r="F655" s="264"/>
      <c r="G655" s="271">
        <v>652.0</v>
      </c>
      <c r="H655" s="270">
        <f t="shared" si="2"/>
        <v>0.00466299541</v>
      </c>
    </row>
    <row r="656" ht="14.25" customHeight="1">
      <c r="B656" s="277">
        <v>44704.0</v>
      </c>
      <c r="C656" s="278">
        <v>1392.272583</v>
      </c>
      <c r="D656" s="279">
        <f t="shared" si="1"/>
        <v>0.1162126918</v>
      </c>
      <c r="E656" s="264">
        <v>0.00910570910525051</v>
      </c>
      <c r="F656" s="264"/>
      <c r="G656" s="271">
        <v>653.0</v>
      </c>
      <c r="H656" s="270">
        <f t="shared" si="2"/>
        <v>0.006481981466</v>
      </c>
    </row>
    <row r="657" ht="14.25" customHeight="1">
      <c r="B657" s="277">
        <v>44321.0</v>
      </c>
      <c r="C657" s="278">
        <v>1247.318359</v>
      </c>
      <c r="D657" s="279">
        <f t="shared" si="1"/>
        <v>0.9060654773</v>
      </c>
      <c r="E657" s="264">
        <v>0.009102035968134128</v>
      </c>
      <c r="F657" s="264"/>
      <c r="G657" s="271">
        <v>654.0</v>
      </c>
      <c r="H657" s="270">
        <f t="shared" si="2"/>
        <v>-0.04596926969</v>
      </c>
    </row>
    <row r="658" ht="14.25" customHeight="1">
      <c r="B658" s="277">
        <v>43810.0</v>
      </c>
      <c r="C658" s="278">
        <v>654.394287</v>
      </c>
      <c r="D658" s="279">
        <f t="shared" si="1"/>
        <v>-0.5511973294</v>
      </c>
      <c r="E658" s="264">
        <v>0.009096517052455946</v>
      </c>
      <c r="F658" s="264"/>
      <c r="G658" s="271">
        <v>655.0</v>
      </c>
      <c r="H658" s="270">
        <f t="shared" si="2"/>
        <v>-0.01757203756</v>
      </c>
    </row>
    <row r="659" ht="14.25" customHeight="1">
      <c r="B659" s="277">
        <v>44715.0</v>
      </c>
      <c r="C659" s="278">
        <v>1458.089111</v>
      </c>
      <c r="D659" s="279">
        <f t="shared" si="1"/>
        <v>1.027673207</v>
      </c>
      <c r="E659" s="264">
        <v>0.009084890045314044</v>
      </c>
      <c r="F659" s="264"/>
      <c r="G659" s="271">
        <v>656.0</v>
      </c>
      <c r="H659" s="270">
        <f t="shared" si="2"/>
        <v>0.01363307001</v>
      </c>
    </row>
    <row r="660" ht="14.25" customHeight="1">
      <c r="B660" s="277">
        <v>44021.0</v>
      </c>
      <c r="C660" s="278">
        <v>719.094727</v>
      </c>
      <c r="D660" s="279">
        <f t="shared" si="1"/>
        <v>0.222798537</v>
      </c>
      <c r="E660" s="264">
        <v>0.00903560049495289</v>
      </c>
      <c r="F660" s="264"/>
      <c r="G660" s="271">
        <v>657.0</v>
      </c>
      <c r="H660" s="270">
        <f t="shared" si="2"/>
        <v>-0.003965607945</v>
      </c>
    </row>
    <row r="661" ht="14.25" customHeight="1">
      <c r="B661" s="277">
        <v>43474.0</v>
      </c>
      <c r="C661" s="278">
        <v>588.072937</v>
      </c>
      <c r="D661" s="279">
        <f t="shared" si="1"/>
        <v>-0.5735354653</v>
      </c>
      <c r="E661" s="264">
        <v>0.00902922652361884</v>
      </c>
      <c r="F661" s="264"/>
      <c r="G661" s="271">
        <v>658.0</v>
      </c>
      <c r="H661" s="270">
        <f t="shared" si="2"/>
        <v>-0.007030765417</v>
      </c>
    </row>
    <row r="662" ht="14.25" customHeight="1">
      <c r="B662" s="277">
        <v>45021.0</v>
      </c>
      <c r="C662" s="278">
        <v>1378.949219</v>
      </c>
      <c r="D662" s="279">
        <f t="shared" si="1"/>
        <v>2.434225878</v>
      </c>
      <c r="E662" s="264">
        <v>0.009001683057029473</v>
      </c>
      <c r="F662" s="264"/>
      <c r="G662" s="271">
        <v>659.0</v>
      </c>
      <c r="H662" s="270">
        <f t="shared" si="2"/>
        <v>-0.01760956496</v>
      </c>
    </row>
    <row r="663" ht="14.25" customHeight="1">
      <c r="B663" s="277">
        <v>42171.0</v>
      </c>
      <c r="C663" s="278">
        <v>401.531311</v>
      </c>
      <c r="D663" s="279">
        <f t="shared" si="1"/>
        <v>-0.07161222527</v>
      </c>
      <c r="E663" s="264">
        <v>0.008985827111113176</v>
      </c>
      <c r="F663" s="264"/>
      <c r="G663" s="271">
        <v>660.0</v>
      </c>
      <c r="H663" s="270">
        <f t="shared" si="2"/>
        <v>0.007682288507</v>
      </c>
    </row>
    <row r="664" ht="14.25" customHeight="1">
      <c r="B664" s="277">
        <v>42620.0</v>
      </c>
      <c r="C664" s="278">
        <v>432.503876</v>
      </c>
      <c r="D664" s="279">
        <f t="shared" si="1"/>
        <v>-0.7173800301</v>
      </c>
      <c r="E664" s="264">
        <v>0.008947355947910721</v>
      </c>
      <c r="F664" s="264"/>
      <c r="G664" s="271">
        <v>661.0</v>
      </c>
      <c r="H664" s="270">
        <f t="shared" si="2"/>
        <v>0.01280590689</v>
      </c>
    </row>
    <row r="665" ht="14.25" customHeight="1">
      <c r="B665" s="277">
        <v>44792.0</v>
      </c>
      <c r="C665" s="278">
        <v>1530.33728</v>
      </c>
      <c r="D665" s="279">
        <f t="shared" si="1"/>
        <v>1.350505437</v>
      </c>
      <c r="E665" s="264">
        <v>0.008938990259851431</v>
      </c>
      <c r="F665" s="264"/>
      <c r="G665" s="271">
        <v>662.0</v>
      </c>
      <c r="H665" s="270">
        <f t="shared" si="2"/>
        <v>-0.0266196651</v>
      </c>
    </row>
    <row r="666" ht="14.25" customHeight="1">
      <c r="B666" s="277">
        <v>43986.0</v>
      </c>
      <c r="C666" s="278">
        <v>651.067322</v>
      </c>
      <c r="D666" s="279">
        <f t="shared" si="1"/>
        <v>0.8375659735</v>
      </c>
      <c r="E666" s="264">
        <v>0.008837541223951875</v>
      </c>
      <c r="F666" s="264"/>
      <c r="G666" s="271">
        <v>663.0</v>
      </c>
      <c r="H666" s="270">
        <f t="shared" si="2"/>
        <v>0.006327634098</v>
      </c>
    </row>
    <row r="667" ht="14.25" customHeight="1">
      <c r="B667" s="277">
        <v>41864.0</v>
      </c>
      <c r="C667" s="278">
        <v>354.309631</v>
      </c>
      <c r="D667" s="279">
        <f t="shared" si="1"/>
        <v>-0.07843805744</v>
      </c>
      <c r="E667" s="264">
        <v>0.008834631265504381</v>
      </c>
      <c r="F667" s="264"/>
      <c r="G667" s="271">
        <v>664.0</v>
      </c>
      <c r="H667" s="270">
        <f t="shared" si="2"/>
        <v>0.01182610326</v>
      </c>
    </row>
    <row r="668" ht="14.25" customHeight="1">
      <c r="B668" s="277">
        <v>42845.0</v>
      </c>
      <c r="C668" s="278">
        <v>384.466431</v>
      </c>
      <c r="D668" s="279">
        <f t="shared" si="1"/>
        <v>-0.4411083885</v>
      </c>
      <c r="E668" s="264">
        <v>0.008812035382308198</v>
      </c>
      <c r="F668" s="264"/>
      <c r="G668" s="271">
        <v>665.0</v>
      </c>
      <c r="H668" s="270">
        <f t="shared" si="2"/>
        <v>0.005642432468</v>
      </c>
    </row>
    <row r="669" ht="14.25" customHeight="1">
      <c r="B669" s="277">
        <v>43679.0</v>
      </c>
      <c r="C669" s="278">
        <v>687.908752</v>
      </c>
      <c r="D669" s="279">
        <f t="shared" si="1"/>
        <v>-0.5448382156</v>
      </c>
      <c r="E669" s="264">
        <v>0.008779237253436212</v>
      </c>
      <c r="F669" s="264"/>
      <c r="G669" s="271">
        <v>666.0</v>
      </c>
      <c r="H669" s="270">
        <f t="shared" si="2"/>
        <v>0.01557210755</v>
      </c>
    </row>
    <row r="670" ht="14.25" customHeight="1">
      <c r="B670" s="277">
        <v>45462.0</v>
      </c>
      <c r="C670" s="278">
        <v>1511.349976</v>
      </c>
      <c r="D670" s="279">
        <f t="shared" si="1"/>
        <v>1.372720511</v>
      </c>
      <c r="E670" s="279">
        <v>0.008777216279591184</v>
      </c>
      <c r="F670" s="279"/>
      <c r="G670" s="271">
        <v>667.0</v>
      </c>
      <c r="H670" s="270">
        <f t="shared" si="2"/>
        <v>-0.0004362474672</v>
      </c>
    </row>
    <row r="671" ht="14.25" customHeight="1">
      <c r="B671" s="277">
        <v>43797.0</v>
      </c>
      <c r="C671" s="278">
        <v>636.969238</v>
      </c>
      <c r="D671" s="279">
        <f t="shared" si="1"/>
        <v>0.4351790545</v>
      </c>
      <c r="E671" s="264">
        <v>0.008767371995190652</v>
      </c>
      <c r="F671" s="264"/>
      <c r="G671" s="271">
        <v>668.0</v>
      </c>
      <c r="H671" s="270">
        <f t="shared" si="2"/>
        <v>-0.000118998547</v>
      </c>
    </row>
    <row r="672" ht="14.25" customHeight="1">
      <c r="B672" s="277">
        <v>42569.0</v>
      </c>
      <c r="C672" s="278">
        <v>443.825623</v>
      </c>
      <c r="D672" s="279">
        <f t="shared" si="1"/>
        <v>-0.6306721204</v>
      </c>
      <c r="E672" s="264">
        <v>0.008764142844338704</v>
      </c>
      <c r="F672" s="264"/>
      <c r="G672" s="271">
        <v>669.0</v>
      </c>
      <c r="H672" s="270">
        <f t="shared" si="2"/>
        <v>0.0003823522232</v>
      </c>
    </row>
    <row r="673" ht="14.25" customHeight="1">
      <c r="B673" s="277">
        <v>44245.0</v>
      </c>
      <c r="C673" s="278">
        <v>1201.71167</v>
      </c>
      <c r="D673" s="279">
        <f t="shared" si="1"/>
        <v>0.6497016173</v>
      </c>
      <c r="E673" s="264">
        <v>0.008701883480951515</v>
      </c>
      <c r="F673" s="264"/>
      <c r="G673" s="271">
        <v>670.0</v>
      </c>
      <c r="H673" s="270">
        <f t="shared" si="2"/>
        <v>0.004597524836</v>
      </c>
    </row>
    <row r="674" ht="14.25" customHeight="1">
      <c r="B674" s="277">
        <v>43712.0</v>
      </c>
      <c r="C674" s="278">
        <v>728.441833</v>
      </c>
      <c r="D674" s="279">
        <f t="shared" si="1"/>
        <v>-0.3207226092</v>
      </c>
      <c r="E674" s="264">
        <v>0.008658215928292287</v>
      </c>
      <c r="F674" s="264"/>
      <c r="G674" s="271">
        <v>671.0</v>
      </c>
      <c r="H674" s="270">
        <f t="shared" si="2"/>
        <v>-0.001757395017</v>
      </c>
    </row>
    <row r="675" ht="14.25" customHeight="1">
      <c r="B675" s="277">
        <v>44173.0</v>
      </c>
      <c r="C675" s="278">
        <v>1072.377563</v>
      </c>
      <c r="D675" s="279">
        <f t="shared" si="1"/>
        <v>-0.187912155</v>
      </c>
      <c r="E675" s="264">
        <v>0.00861400055085918</v>
      </c>
      <c r="F675" s="264"/>
      <c r="G675" s="271">
        <v>672.0</v>
      </c>
      <c r="H675" s="270">
        <f t="shared" si="2"/>
        <v>-0.006720094173</v>
      </c>
    </row>
    <row r="676" ht="14.25" customHeight="1">
      <c r="B676" s="277">
        <v>45111.0</v>
      </c>
      <c r="C676" s="278">
        <v>1320.519165</v>
      </c>
      <c r="D676" s="279">
        <f t="shared" si="1"/>
        <v>-0.07751624662</v>
      </c>
      <c r="E676" s="264">
        <v>0.00858533952137627</v>
      </c>
      <c r="F676" s="264"/>
      <c r="G676" s="271">
        <v>673.0</v>
      </c>
      <c r="H676" s="270">
        <f t="shared" si="2"/>
        <v>0.006923990187</v>
      </c>
    </row>
    <row r="677" ht="14.25" customHeight="1">
      <c r="B677" s="277">
        <v>45421.0</v>
      </c>
      <c r="C677" s="278">
        <v>1431.4823</v>
      </c>
      <c r="D677" s="279">
        <f t="shared" si="1"/>
        <v>1.259001779</v>
      </c>
      <c r="E677" s="264">
        <v>0.008582674029342059</v>
      </c>
      <c r="F677" s="264"/>
      <c r="G677" s="271">
        <v>674.0</v>
      </c>
      <c r="H677" s="270">
        <f t="shared" si="2"/>
        <v>0.01084356822</v>
      </c>
    </row>
    <row r="678" ht="14.25" customHeight="1">
      <c r="B678" s="277">
        <v>43592.0</v>
      </c>
      <c r="C678" s="278">
        <v>633.679138</v>
      </c>
      <c r="D678" s="279">
        <f t="shared" si="1"/>
        <v>0.4333745226</v>
      </c>
      <c r="E678" s="264">
        <v>0.00856075035379361</v>
      </c>
      <c r="F678" s="264"/>
      <c r="G678" s="271">
        <v>675.0</v>
      </c>
      <c r="H678" s="270">
        <f t="shared" si="2"/>
        <v>-0.01540731291</v>
      </c>
    </row>
    <row r="679" ht="14.25" customHeight="1">
      <c r="B679" s="277">
        <v>42104.0</v>
      </c>
      <c r="C679" s="278">
        <v>442.08902</v>
      </c>
      <c r="D679" s="279">
        <f t="shared" si="1"/>
        <v>0.0934924839</v>
      </c>
      <c r="E679" s="264">
        <v>0.00855558350146967</v>
      </c>
      <c r="F679" s="264"/>
      <c r="G679" s="271">
        <v>676.0</v>
      </c>
      <c r="H679" s="270">
        <f t="shared" si="2"/>
        <v>0.0003348440945</v>
      </c>
    </row>
    <row r="680" ht="14.25" customHeight="1">
      <c r="B680" s="277">
        <v>41946.0</v>
      </c>
      <c r="C680" s="278">
        <v>404.290863</v>
      </c>
      <c r="D680" s="279">
        <f t="shared" si="1"/>
        <v>-0.752138622</v>
      </c>
      <c r="E680" s="264">
        <v>0.008552956856344997</v>
      </c>
      <c r="F680" s="264"/>
      <c r="G680" s="271">
        <v>677.0</v>
      </c>
      <c r="H680" s="270">
        <f t="shared" si="2"/>
        <v>-0.008403810603</v>
      </c>
    </row>
    <row r="681" ht="14.25" customHeight="1">
      <c r="B681" s="277">
        <v>44433.0</v>
      </c>
      <c r="C681" s="278">
        <v>1631.116821</v>
      </c>
      <c r="D681" s="279">
        <f t="shared" si="1"/>
        <v>2.667163822</v>
      </c>
      <c r="E681" s="264">
        <v>0.008542272373187937</v>
      </c>
      <c r="F681" s="264"/>
      <c r="G681" s="271">
        <v>678.0</v>
      </c>
      <c r="H681" s="270">
        <f t="shared" si="2"/>
        <v>0.010652663</v>
      </c>
    </row>
    <row r="682" ht="14.25" customHeight="1">
      <c r="B682" s="277">
        <v>43098.0</v>
      </c>
      <c r="C682" s="278">
        <v>444.789734</v>
      </c>
      <c r="D682" s="279">
        <f t="shared" si="1"/>
        <v>-0.7375019747</v>
      </c>
      <c r="E682" s="264">
        <v>0.008516801258509255</v>
      </c>
      <c r="F682" s="264"/>
      <c r="G682" s="271">
        <v>679.0</v>
      </c>
      <c r="H682" s="270">
        <f t="shared" si="2"/>
        <v>-0.01952453138</v>
      </c>
    </row>
    <row r="683" ht="14.25" customHeight="1">
      <c r="B683" s="277">
        <v>44594.0</v>
      </c>
      <c r="C683" s="278">
        <v>1694.449829</v>
      </c>
      <c r="D683" s="279">
        <f t="shared" si="1"/>
        <v>2.865529283</v>
      </c>
      <c r="E683" s="264">
        <v>0.008492930224883117</v>
      </c>
      <c r="F683" s="264"/>
      <c r="G683" s="271">
        <v>680.0</v>
      </c>
      <c r="H683" s="270">
        <f t="shared" si="2"/>
        <v>-0.0160208969</v>
      </c>
    </row>
    <row r="684" ht="14.25" customHeight="1">
      <c r="B684" s="277">
        <v>42027.0</v>
      </c>
      <c r="C684" s="278">
        <v>438.348724</v>
      </c>
      <c r="D684" s="279">
        <f t="shared" si="1"/>
        <v>-0.3243362029</v>
      </c>
      <c r="E684" s="264">
        <v>0.008468182708610944</v>
      </c>
      <c r="F684" s="264"/>
      <c r="G684" s="271">
        <v>681.0</v>
      </c>
      <c r="H684" s="270">
        <f t="shared" si="2"/>
        <v>-0.01883143732</v>
      </c>
    </row>
    <row r="685" ht="14.25" customHeight="1">
      <c r="B685" s="277">
        <v>43804.0</v>
      </c>
      <c r="C685" s="278">
        <v>648.767517</v>
      </c>
      <c r="D685" s="279">
        <f t="shared" si="1"/>
        <v>-0.5696083372</v>
      </c>
      <c r="E685" s="264">
        <v>0.00846445758285606</v>
      </c>
      <c r="F685" s="264"/>
      <c r="G685" s="271">
        <v>682.0</v>
      </c>
      <c r="H685" s="270">
        <f t="shared" si="2"/>
        <v>0.03410914409</v>
      </c>
    </row>
    <row r="686" ht="14.25" customHeight="1">
      <c r="B686" s="277">
        <v>44403.0</v>
      </c>
      <c r="C686" s="278">
        <v>1507.388672</v>
      </c>
      <c r="D686" s="279">
        <f t="shared" si="1"/>
        <v>1.125890258</v>
      </c>
      <c r="E686" s="264">
        <v>0.008456775077978549</v>
      </c>
      <c r="F686" s="264"/>
      <c r="G686" s="271">
        <v>683.0</v>
      </c>
      <c r="H686" s="270">
        <f t="shared" si="2"/>
        <v>0.01913147752</v>
      </c>
    </row>
    <row r="687" ht="14.25" customHeight="1">
      <c r="B687" s="277">
        <v>43698.0</v>
      </c>
      <c r="C687" s="278">
        <v>709.062317</v>
      </c>
      <c r="D687" s="279">
        <f t="shared" si="1"/>
        <v>0.4042148162</v>
      </c>
      <c r="E687" s="264">
        <v>0.00845171251632221</v>
      </c>
      <c r="F687" s="264"/>
      <c r="G687" s="271">
        <v>684.0</v>
      </c>
      <c r="H687" s="270">
        <f t="shared" si="2"/>
        <v>0.0218934904</v>
      </c>
    </row>
    <row r="688" ht="14.25" customHeight="1">
      <c r="B688" s="277">
        <v>43227.0</v>
      </c>
      <c r="C688" s="278">
        <v>504.952881</v>
      </c>
      <c r="D688" s="279">
        <f t="shared" si="1"/>
        <v>-0.6796644748</v>
      </c>
      <c r="E688" s="264">
        <v>0.008439265417687258</v>
      </c>
      <c r="F688" s="264"/>
      <c r="G688" s="271">
        <v>685.0</v>
      </c>
      <c r="H688" s="270">
        <f t="shared" si="2"/>
        <v>-0.01348109772</v>
      </c>
    </row>
    <row r="689" ht="14.25" customHeight="1">
      <c r="B689" s="277">
        <v>44418.0</v>
      </c>
      <c r="C689" s="278">
        <v>1576.324951</v>
      </c>
      <c r="D689" s="279">
        <f t="shared" si="1"/>
        <v>-0.009186007106</v>
      </c>
      <c r="E689" s="264">
        <v>0.008387025734047378</v>
      </c>
      <c r="F689" s="264"/>
      <c r="G689" s="271">
        <v>686.0</v>
      </c>
      <c r="H689" s="270">
        <f t="shared" si="2"/>
        <v>0.02350828649</v>
      </c>
    </row>
    <row r="690" ht="14.25" customHeight="1">
      <c r="B690" s="277">
        <v>44474.0</v>
      </c>
      <c r="C690" s="278">
        <v>1590.939331</v>
      </c>
      <c r="D690" s="279">
        <f t="shared" si="1"/>
        <v>0.09257066483</v>
      </c>
      <c r="E690" s="264">
        <v>0.008369334626954286</v>
      </c>
      <c r="F690" s="264"/>
      <c r="G690" s="271">
        <v>687.0</v>
      </c>
      <c r="H690" s="270">
        <f t="shared" si="2"/>
        <v>0.006106465297</v>
      </c>
    </row>
    <row r="691" ht="14.25" customHeight="1">
      <c r="B691" s="277">
        <v>45264.0</v>
      </c>
      <c r="C691" s="278">
        <v>1456.143188</v>
      </c>
      <c r="D691" s="279">
        <f t="shared" si="1"/>
        <v>-0.007663602844</v>
      </c>
      <c r="E691" s="264">
        <v>0.008297151725629125</v>
      </c>
      <c r="F691" s="264"/>
      <c r="G691" s="271">
        <v>688.0</v>
      </c>
      <c r="H691" s="270">
        <f t="shared" si="2"/>
        <v>-0.02024264038</v>
      </c>
    </row>
    <row r="692" ht="14.25" customHeight="1">
      <c r="B692" s="277">
        <v>44922.0</v>
      </c>
      <c r="C692" s="278">
        <v>1467.388672</v>
      </c>
      <c r="D692" s="279">
        <f t="shared" si="1"/>
        <v>-0.004730508191</v>
      </c>
      <c r="E692" s="264">
        <v>0.00828674423170789</v>
      </c>
      <c r="F692" s="264"/>
      <c r="G692" s="271">
        <v>689.0</v>
      </c>
      <c r="H692" s="270">
        <f t="shared" si="2"/>
        <v>0.01246012562</v>
      </c>
    </row>
    <row r="693" ht="14.25" customHeight="1">
      <c r="B693" s="277">
        <v>44917.0</v>
      </c>
      <c r="C693" s="278">
        <v>1474.363159</v>
      </c>
      <c r="D693" s="279">
        <f t="shared" si="1"/>
        <v>0.06435993877</v>
      </c>
      <c r="E693" s="264">
        <v>0.008280635032242566</v>
      </c>
      <c r="F693" s="264"/>
      <c r="G693" s="271">
        <v>690.0</v>
      </c>
      <c r="H693" s="270">
        <f t="shared" si="2"/>
        <v>0.007774773372</v>
      </c>
    </row>
    <row r="694" ht="14.25" customHeight="1">
      <c r="B694" s="277">
        <v>44362.0</v>
      </c>
      <c r="C694" s="278">
        <v>1385.21106</v>
      </c>
      <c r="D694" s="279">
        <f t="shared" si="1"/>
        <v>2.134873774</v>
      </c>
      <c r="E694" s="264">
        <v>0.008277407375510703</v>
      </c>
      <c r="F694" s="264"/>
      <c r="G694" s="271">
        <v>691.0</v>
      </c>
      <c r="H694" s="270">
        <f t="shared" si="2"/>
        <v>0.02687812386</v>
      </c>
    </row>
    <row r="695" ht="14.25" customHeight="1">
      <c r="B695" s="277">
        <v>42261.0</v>
      </c>
      <c r="C695" s="278">
        <v>441.871399</v>
      </c>
      <c r="D695" s="279">
        <f t="shared" si="1"/>
        <v>-0.007136510388</v>
      </c>
      <c r="E695" s="264">
        <v>0.008251593724765305</v>
      </c>
      <c r="F695" s="264"/>
      <c r="G695" s="271">
        <v>692.0</v>
      </c>
      <c r="H695" s="270">
        <f t="shared" si="2"/>
        <v>0.01070790822</v>
      </c>
    </row>
    <row r="696" ht="14.25" customHeight="1">
      <c r="B696" s="277">
        <v>42044.0</v>
      </c>
      <c r="C696" s="278">
        <v>445.047485</v>
      </c>
      <c r="D696" s="279">
        <f t="shared" si="1"/>
        <v>-0.5777035312</v>
      </c>
      <c r="E696" s="264">
        <v>0.008249379701676001</v>
      </c>
      <c r="F696" s="264"/>
      <c r="G696" s="271">
        <v>693.0</v>
      </c>
      <c r="H696" s="270">
        <f t="shared" si="2"/>
        <v>0.005277385202</v>
      </c>
    </row>
    <row r="697" ht="14.25" customHeight="1">
      <c r="B697" s="277">
        <v>44149.0</v>
      </c>
      <c r="C697" s="278">
        <v>1053.874512</v>
      </c>
      <c r="D697" s="279">
        <f t="shared" si="1"/>
        <v>-0.10839729</v>
      </c>
      <c r="E697" s="264">
        <v>0.008227951336260576</v>
      </c>
      <c r="F697" s="264"/>
      <c r="G697" s="271">
        <v>694.0</v>
      </c>
      <c r="H697" s="270">
        <f t="shared" si="2"/>
        <v>-0.003148709194</v>
      </c>
    </row>
    <row r="698" ht="14.25" customHeight="1">
      <c r="B698" s="277">
        <v>44229.0</v>
      </c>
      <c r="C698" s="278">
        <v>1182.000122</v>
      </c>
      <c r="D698" s="279">
        <f t="shared" si="1"/>
        <v>0.6612758813</v>
      </c>
      <c r="E698" s="264">
        <v>0.008208359927917989</v>
      </c>
      <c r="F698" s="264"/>
      <c r="G698" s="271">
        <v>695.0</v>
      </c>
      <c r="H698" s="270">
        <f t="shared" si="2"/>
        <v>-0.005734513117</v>
      </c>
    </row>
    <row r="699" ht="14.25" customHeight="1">
      <c r="B699" s="277">
        <v>43700.0</v>
      </c>
      <c r="C699" s="278">
        <v>711.501404</v>
      </c>
      <c r="D699" s="279">
        <f t="shared" si="1"/>
        <v>-0.549036105</v>
      </c>
      <c r="E699" s="264">
        <v>0.00816905516676856</v>
      </c>
      <c r="F699" s="264"/>
      <c r="G699" s="271">
        <v>696.0</v>
      </c>
      <c r="H699" s="270">
        <f t="shared" si="2"/>
        <v>-0.007467155256</v>
      </c>
    </row>
    <row r="700" ht="14.25" customHeight="1">
      <c r="B700" s="277">
        <v>44473.0</v>
      </c>
      <c r="C700" s="278">
        <v>1577.734741</v>
      </c>
      <c r="D700" s="279">
        <f t="shared" si="1"/>
        <v>1.489354451</v>
      </c>
      <c r="E700" s="264">
        <v>0.00816741140409556</v>
      </c>
      <c r="F700" s="264"/>
      <c r="G700" s="271">
        <v>697.0</v>
      </c>
      <c r="H700" s="270">
        <f t="shared" si="2"/>
        <v>-0.01400721466</v>
      </c>
    </row>
    <row r="701" ht="14.25" customHeight="1">
      <c r="B701" s="277">
        <v>43802.0</v>
      </c>
      <c r="C701" s="278">
        <v>633.792725</v>
      </c>
      <c r="D701" s="279">
        <f t="shared" si="1"/>
        <v>0.08514821776</v>
      </c>
      <c r="E701" s="264">
        <v>0.00815627192040312</v>
      </c>
      <c r="F701" s="264"/>
      <c r="G701" s="271">
        <v>698.0</v>
      </c>
      <c r="H701" s="270">
        <f t="shared" si="2"/>
        <v>0.01088373423</v>
      </c>
    </row>
    <row r="702" ht="14.25" customHeight="1">
      <c r="B702" s="277">
        <v>43385.0</v>
      </c>
      <c r="C702" s="278">
        <v>584.060974</v>
      </c>
      <c r="D702" s="279">
        <f t="shared" si="1"/>
        <v>0.2398462686</v>
      </c>
      <c r="E702" s="264">
        <v>0.008093715947163281</v>
      </c>
      <c r="F702" s="264"/>
      <c r="G702" s="271">
        <v>699.0</v>
      </c>
      <c r="H702" s="270">
        <f t="shared" si="2"/>
        <v>0.02185980131</v>
      </c>
    </row>
    <row r="703" ht="14.25" customHeight="1">
      <c r="B703" s="277">
        <v>42446.0</v>
      </c>
      <c r="C703" s="278">
        <v>471.075317</v>
      </c>
      <c r="D703" s="279">
        <f t="shared" si="1"/>
        <v>-0.5947812821</v>
      </c>
      <c r="E703" s="264">
        <v>0.00806987559260905</v>
      </c>
      <c r="F703" s="264"/>
      <c r="G703" s="271">
        <v>700.0</v>
      </c>
      <c r="H703" s="270">
        <f t="shared" si="2"/>
        <v>-0.004888454849</v>
      </c>
    </row>
    <row r="704" ht="14.25" customHeight="1">
      <c r="B704" s="277">
        <v>44194.0</v>
      </c>
      <c r="C704" s="278">
        <v>1162.521118</v>
      </c>
      <c r="D704" s="279">
        <f t="shared" si="1"/>
        <v>0.6569181191</v>
      </c>
      <c r="E704" s="264">
        <v>0.008062704110671134</v>
      </c>
      <c r="F704" s="264"/>
      <c r="G704" s="271">
        <v>701.0</v>
      </c>
      <c r="H704" s="270">
        <f t="shared" si="2"/>
        <v>0.01219365676</v>
      </c>
    </row>
    <row r="705" ht="14.25" customHeight="1">
      <c r="B705" s="277">
        <v>44015.0</v>
      </c>
      <c r="C705" s="278">
        <v>701.616516</v>
      </c>
      <c r="D705" s="279">
        <f t="shared" si="1"/>
        <v>0.03491590883</v>
      </c>
      <c r="E705" s="264">
        <v>0.008062457826722186</v>
      </c>
      <c r="F705" s="264"/>
      <c r="G705" s="271">
        <v>702.0</v>
      </c>
      <c r="H705" s="270">
        <f t="shared" si="2"/>
        <v>0.01494534593</v>
      </c>
    </row>
    <row r="706" ht="14.25" customHeight="1">
      <c r="B706" s="277">
        <v>43893.0</v>
      </c>
      <c r="C706" s="278">
        <v>677.945435</v>
      </c>
      <c r="D706" s="279">
        <f t="shared" si="1"/>
        <v>-0.5475402838</v>
      </c>
      <c r="E706" s="264">
        <v>0.008029051927446297</v>
      </c>
      <c r="F706" s="264"/>
      <c r="G706" s="271">
        <v>703.0</v>
      </c>
      <c r="H706" s="270">
        <f t="shared" si="2"/>
        <v>-0.01484565833</v>
      </c>
    </row>
    <row r="707" ht="14.25" customHeight="1">
      <c r="B707" s="277">
        <v>45392.0</v>
      </c>
      <c r="C707" s="278">
        <v>1498.355347</v>
      </c>
      <c r="D707" s="279">
        <f t="shared" si="1"/>
        <v>0.1472588476</v>
      </c>
      <c r="E707" s="264">
        <v>0.007994132874148638</v>
      </c>
      <c r="F707" s="264"/>
      <c r="G707" s="271">
        <v>704.0</v>
      </c>
      <c r="H707" s="270">
        <f t="shared" si="2"/>
        <v>-0.007239722823</v>
      </c>
    </row>
    <row r="708" ht="14.25" customHeight="1">
      <c r="B708" s="277">
        <v>44350.0</v>
      </c>
      <c r="C708" s="278">
        <v>1306.030762</v>
      </c>
      <c r="D708" s="279">
        <f t="shared" si="1"/>
        <v>0.04824296681</v>
      </c>
      <c r="E708" s="264">
        <v>0.007978848366172107</v>
      </c>
      <c r="F708" s="264"/>
      <c r="G708" s="271">
        <v>705.0</v>
      </c>
      <c r="H708" s="270">
        <f t="shared" si="2"/>
        <v>-0.003769930182</v>
      </c>
    </row>
    <row r="709" ht="14.25" customHeight="1">
      <c r="B709" s="277">
        <v>44334.0</v>
      </c>
      <c r="C709" s="278">
        <v>1245.923706</v>
      </c>
      <c r="D709" s="279">
        <f t="shared" si="1"/>
        <v>1.830333261</v>
      </c>
      <c r="E709" s="264">
        <v>0.007973737669937486</v>
      </c>
      <c r="F709" s="264"/>
      <c r="G709" s="271">
        <v>706.0</v>
      </c>
      <c r="H709" s="270">
        <f t="shared" si="2"/>
        <v>-0.01754261896</v>
      </c>
    </row>
    <row r="710" ht="14.25" customHeight="1">
      <c r="B710" s="277">
        <v>42223.0</v>
      </c>
      <c r="C710" s="278">
        <v>440.203888</v>
      </c>
      <c r="D710" s="279">
        <f t="shared" si="1"/>
        <v>-0.01849933155</v>
      </c>
      <c r="E710" s="264">
        <v>0.007957952377287877</v>
      </c>
      <c r="F710" s="264"/>
      <c r="G710" s="271">
        <v>707.0</v>
      </c>
      <c r="H710" s="270">
        <f t="shared" si="2"/>
        <v>0.01645685166</v>
      </c>
    </row>
    <row r="711" ht="14.25" customHeight="1">
      <c r="B711" s="277">
        <v>42270.0</v>
      </c>
      <c r="C711" s="278">
        <v>448.500854</v>
      </c>
      <c r="D711" s="279">
        <f t="shared" si="1"/>
        <v>-0.7130906023</v>
      </c>
      <c r="E711" s="264">
        <v>0.007945888623517309</v>
      </c>
      <c r="F711" s="264"/>
      <c r="G711" s="271">
        <v>708.0</v>
      </c>
      <c r="H711" s="270">
        <f t="shared" si="2"/>
        <v>0.01955920441</v>
      </c>
    </row>
    <row r="712" ht="14.25" customHeight="1">
      <c r="B712" s="277">
        <v>44417.0</v>
      </c>
      <c r="C712" s="278">
        <v>1563.214233</v>
      </c>
      <c r="D712" s="279">
        <f t="shared" si="1"/>
        <v>0.5108950645</v>
      </c>
      <c r="E712" s="264">
        <v>0.007938374141135936</v>
      </c>
      <c r="F712" s="264"/>
      <c r="G712" s="271">
        <v>709.0</v>
      </c>
      <c r="H712" s="270">
        <f t="shared" si="2"/>
        <v>-0.01321038498</v>
      </c>
    </row>
    <row r="713" ht="14.25" customHeight="1">
      <c r="B713" s="277">
        <v>44141.0</v>
      </c>
      <c r="C713" s="278">
        <v>1034.62793</v>
      </c>
      <c r="D713" s="279">
        <f t="shared" si="1"/>
        <v>0.7635262421</v>
      </c>
      <c r="E713" s="264">
        <v>0.007925770985020068</v>
      </c>
      <c r="F713" s="264"/>
      <c r="G713" s="271">
        <v>710.0</v>
      </c>
      <c r="H713" s="270">
        <f t="shared" si="2"/>
        <v>0.00270304491</v>
      </c>
    </row>
    <row r="714" ht="14.25" customHeight="1">
      <c r="B714" s="277">
        <v>43445.0</v>
      </c>
      <c r="C714" s="278">
        <v>586.681335</v>
      </c>
      <c r="D714" s="279">
        <f t="shared" si="1"/>
        <v>0.4286914791</v>
      </c>
      <c r="E714" s="264">
        <v>0.007919965481894853</v>
      </c>
      <c r="F714" s="264"/>
      <c r="G714" s="271">
        <v>711.0</v>
      </c>
      <c r="H714" s="270">
        <f t="shared" si="2"/>
        <v>-0.01105806804</v>
      </c>
    </row>
    <row r="715" ht="14.25" customHeight="1">
      <c r="B715" s="277">
        <v>43049.0</v>
      </c>
      <c r="C715" s="278">
        <v>410.642426</v>
      </c>
      <c r="D715" s="279">
        <f t="shared" si="1"/>
        <v>-0.3599217529</v>
      </c>
      <c r="E715" s="264">
        <v>0.007909841397006212</v>
      </c>
      <c r="F715" s="264"/>
      <c r="G715" s="271">
        <v>712.0</v>
      </c>
      <c r="H715" s="270">
        <f t="shared" si="2"/>
        <v>0.004746052037</v>
      </c>
    </row>
    <row r="716" ht="14.25" customHeight="1">
      <c r="B716" s="277">
        <v>43615.0</v>
      </c>
      <c r="C716" s="278">
        <v>641.550354</v>
      </c>
      <c r="D716" s="279">
        <f t="shared" si="1"/>
        <v>-0.5422427158</v>
      </c>
      <c r="E716" s="264">
        <v>0.007900357116864232</v>
      </c>
      <c r="F716" s="264"/>
      <c r="G716" s="271">
        <v>713.0</v>
      </c>
      <c r="H716" s="270">
        <f t="shared" si="2"/>
        <v>-0.01505339699</v>
      </c>
    </row>
    <row r="717" ht="14.25" customHeight="1">
      <c r="B717" s="277">
        <v>44844.0</v>
      </c>
      <c r="C717" s="278">
        <v>1401.50769</v>
      </c>
      <c r="D717" s="279">
        <f t="shared" si="1"/>
        <v>1.456085244</v>
      </c>
      <c r="E717" s="264">
        <v>0.007890074753930044</v>
      </c>
      <c r="F717" s="264"/>
      <c r="G717" s="271">
        <v>714.0</v>
      </c>
      <c r="H717" s="270">
        <f t="shared" si="2"/>
        <v>-0.0002636996604</v>
      </c>
    </row>
    <row r="718" ht="14.25" customHeight="1">
      <c r="B718" s="277">
        <v>43938.0</v>
      </c>
      <c r="C718" s="278">
        <v>570.626648</v>
      </c>
      <c r="D718" s="279">
        <f t="shared" si="1"/>
        <v>0.1255870002</v>
      </c>
      <c r="E718" s="264">
        <v>0.007854217689442704</v>
      </c>
      <c r="F718" s="264"/>
      <c r="G718" s="271">
        <v>715.0</v>
      </c>
      <c r="H718" s="270">
        <f t="shared" si="2"/>
        <v>0.00348235885</v>
      </c>
    </row>
    <row r="719" ht="14.25" customHeight="1">
      <c r="B719" s="277">
        <v>43213.0</v>
      </c>
      <c r="C719" s="278">
        <v>506.959167</v>
      </c>
      <c r="D719" s="279">
        <f t="shared" si="1"/>
        <v>0.1434107932</v>
      </c>
      <c r="E719" s="264">
        <v>0.007849277300444903</v>
      </c>
      <c r="F719" s="264"/>
      <c r="G719" s="271">
        <v>716.0</v>
      </c>
      <c r="H719" s="270">
        <f t="shared" si="2"/>
        <v>-0.004629710031</v>
      </c>
    </row>
    <row r="720" ht="14.25" customHeight="1">
      <c r="B720" s="277">
        <v>42576.0</v>
      </c>
      <c r="C720" s="278">
        <v>443.374481</v>
      </c>
      <c r="D720" s="279">
        <f t="shared" si="1"/>
        <v>-0.5829885626</v>
      </c>
      <c r="E720" s="264">
        <v>0.007832564490204372</v>
      </c>
      <c r="F720" s="264"/>
      <c r="G720" s="271">
        <v>717.0</v>
      </c>
      <c r="H720" s="270">
        <f t="shared" si="2"/>
        <v>-0.04422228617</v>
      </c>
    </row>
    <row r="721" ht="14.25" customHeight="1">
      <c r="B721" s="277">
        <v>44172.0</v>
      </c>
      <c r="C721" s="278">
        <v>1063.218994</v>
      </c>
      <c r="D721" s="279">
        <f t="shared" si="1"/>
        <v>0.5898989204</v>
      </c>
      <c r="E721" s="264">
        <v>0.0077998447140127415</v>
      </c>
      <c r="F721" s="264"/>
      <c r="G721" s="271">
        <v>718.0</v>
      </c>
      <c r="H721" s="270">
        <f t="shared" si="2"/>
        <v>-0.002314537023</v>
      </c>
    </row>
    <row r="722" ht="14.25" customHeight="1">
      <c r="B722" s="277">
        <v>43831.0</v>
      </c>
      <c r="C722" s="278">
        <v>668.733704</v>
      </c>
      <c r="D722" s="279">
        <f t="shared" si="1"/>
        <v>0.4714671011</v>
      </c>
      <c r="E722" s="264">
        <v>0.007795780802158008</v>
      </c>
      <c r="F722" s="264"/>
      <c r="G722" s="271">
        <v>719.0</v>
      </c>
      <c r="H722" s="270">
        <f t="shared" si="2"/>
        <v>0.02622142447</v>
      </c>
    </row>
    <row r="723" ht="14.25" customHeight="1">
      <c r="B723" s="277">
        <v>42053.0</v>
      </c>
      <c r="C723" s="278">
        <v>454.467316</v>
      </c>
      <c r="D723" s="279">
        <f t="shared" si="1"/>
        <v>-0.6408361463</v>
      </c>
      <c r="E723" s="264">
        <v>0.007789466709532781</v>
      </c>
      <c r="F723" s="264"/>
      <c r="G723" s="271">
        <v>720.0</v>
      </c>
      <c r="H723" s="270">
        <f t="shared" si="2"/>
        <v>-0.01916476213</v>
      </c>
    </row>
    <row r="724" ht="14.25" customHeight="1">
      <c r="B724" s="277">
        <v>45084.0</v>
      </c>
      <c r="C724" s="278">
        <v>1265.348145</v>
      </c>
      <c r="D724" s="279">
        <f t="shared" si="1"/>
        <v>1.006818637</v>
      </c>
      <c r="E724" s="264">
        <v>0.0077795285804104115</v>
      </c>
      <c r="F724" s="264"/>
      <c r="G724" s="271">
        <v>721.0</v>
      </c>
      <c r="H724" s="270">
        <f t="shared" si="2"/>
        <v>-0.001442394783</v>
      </c>
    </row>
    <row r="725" ht="14.25" customHeight="1">
      <c r="B725" s="277">
        <v>43350.0</v>
      </c>
      <c r="C725" s="278">
        <v>630.524414</v>
      </c>
      <c r="D725" s="279">
        <f t="shared" si="1"/>
        <v>-0.3213005605</v>
      </c>
      <c r="E725" s="264">
        <v>0.007769979694740681</v>
      </c>
      <c r="F725" s="264"/>
      <c r="G725" s="271">
        <v>722.0</v>
      </c>
      <c r="H725" s="270">
        <f t="shared" si="2"/>
        <v>-0.01847126112</v>
      </c>
    </row>
    <row r="726" ht="14.25" customHeight="1">
      <c r="B726" s="277">
        <v>44095.0</v>
      </c>
      <c r="C726" s="278">
        <v>929.018616</v>
      </c>
      <c r="D726" s="279">
        <f t="shared" si="1"/>
        <v>1.172917888</v>
      </c>
      <c r="E726" s="264">
        <v>0.007733328358911182</v>
      </c>
      <c r="F726" s="264"/>
      <c r="G726" s="271">
        <v>723.0</v>
      </c>
      <c r="H726" s="270">
        <f t="shared" si="2"/>
        <v>-0.007478342425</v>
      </c>
    </row>
    <row r="727" ht="14.25" customHeight="1">
      <c r="B727" s="277">
        <v>42797.0</v>
      </c>
      <c r="C727" s="278">
        <v>427.544281</v>
      </c>
      <c r="D727" s="279">
        <f t="shared" si="1"/>
        <v>-0.2714680707</v>
      </c>
      <c r="E727" s="264">
        <v>0.007720299036177796</v>
      </c>
      <c r="F727" s="264"/>
      <c r="G727" s="271">
        <v>724.0</v>
      </c>
      <c r="H727" s="270">
        <f t="shared" si="2"/>
        <v>0.0009866545536</v>
      </c>
    </row>
    <row r="728" ht="14.25" customHeight="1">
      <c r="B728" s="277">
        <v>43315.0</v>
      </c>
      <c r="C728" s="278">
        <v>586.8573</v>
      </c>
      <c r="D728" s="279">
        <f t="shared" si="1"/>
        <v>-0.6019286632</v>
      </c>
      <c r="E728" s="264">
        <v>0.007719717002716809</v>
      </c>
      <c r="F728" s="264"/>
      <c r="G728" s="271">
        <v>725.0</v>
      </c>
      <c r="H728" s="270">
        <f t="shared" si="2"/>
        <v>-0.004259691528</v>
      </c>
    </row>
    <row r="729" ht="14.25" customHeight="1">
      <c r="B729" s="277">
        <v>45190.0</v>
      </c>
      <c r="C729" s="278">
        <v>1474.251587</v>
      </c>
      <c r="D729" s="279">
        <f t="shared" si="1"/>
        <v>-0.08083918715</v>
      </c>
      <c r="E729" s="264">
        <v>0.007716829132090187</v>
      </c>
      <c r="F729" s="264"/>
      <c r="G729" s="271">
        <v>726.0</v>
      </c>
      <c r="H729" s="270">
        <f t="shared" si="2"/>
        <v>-0.007898198719</v>
      </c>
    </row>
    <row r="730" ht="14.25" customHeight="1">
      <c r="B730" s="277">
        <v>45363.0</v>
      </c>
      <c r="C730" s="278">
        <v>1603.9104</v>
      </c>
      <c r="D730" s="279">
        <f t="shared" si="1"/>
        <v>1.273616841</v>
      </c>
      <c r="E730" s="264">
        <v>0.007715840858376968</v>
      </c>
      <c r="F730" s="264"/>
      <c r="G730" s="271">
        <v>727.0</v>
      </c>
      <c r="H730" s="270">
        <f t="shared" si="2"/>
        <v>-0.01556913855</v>
      </c>
    </row>
    <row r="731" ht="14.25" customHeight="1">
      <c r="B731" s="277">
        <v>43868.0</v>
      </c>
      <c r="C731" s="278">
        <v>705.444458</v>
      </c>
      <c r="D731" s="279">
        <f t="shared" si="1"/>
        <v>-0.5035149143</v>
      </c>
      <c r="E731" s="264">
        <v>0.007713654729142693</v>
      </c>
      <c r="F731" s="264"/>
      <c r="G731" s="271">
        <v>728.0</v>
      </c>
      <c r="H731" s="270">
        <f t="shared" si="2"/>
        <v>0.01403925466</v>
      </c>
    </row>
    <row r="732" ht="14.25" customHeight="1">
      <c r="B732" s="277">
        <v>44369.0</v>
      </c>
      <c r="C732" s="278">
        <v>1420.877441</v>
      </c>
      <c r="D732" s="279">
        <f t="shared" si="1"/>
        <v>2.576906818</v>
      </c>
      <c r="E732" s="264">
        <v>0.007698357551767063</v>
      </c>
      <c r="F732" s="264"/>
      <c r="G732" s="271">
        <v>729.0</v>
      </c>
      <c r="H732" s="270">
        <f t="shared" si="2"/>
        <v>-0.004577296767</v>
      </c>
    </row>
    <row r="733" ht="14.25" customHeight="1">
      <c r="B733" s="277">
        <v>42754.0</v>
      </c>
      <c r="C733" s="278">
        <v>397.236359</v>
      </c>
      <c r="D733" s="279">
        <f t="shared" si="1"/>
        <v>-0.11323746</v>
      </c>
      <c r="E733" s="264">
        <v>0.007677589874495615</v>
      </c>
      <c r="F733" s="264"/>
      <c r="G733" s="271">
        <v>730.0</v>
      </c>
      <c r="H733" s="270">
        <f t="shared" si="2"/>
        <v>-0.001500270527</v>
      </c>
    </row>
    <row r="734" ht="14.25" customHeight="1">
      <c r="B734" s="277">
        <v>42366.0</v>
      </c>
      <c r="C734" s="278">
        <v>447.962494</v>
      </c>
      <c r="D734" s="279">
        <f t="shared" si="1"/>
        <v>-0.4935122676</v>
      </c>
      <c r="E734" s="264">
        <v>0.007661790563913033</v>
      </c>
      <c r="F734" s="264"/>
      <c r="G734" s="271">
        <v>731.0</v>
      </c>
      <c r="H734" s="270">
        <f t="shared" si="2"/>
        <v>0.01484470756</v>
      </c>
    </row>
    <row r="735" ht="14.25" customHeight="1">
      <c r="B735" s="277">
        <v>44042.0</v>
      </c>
      <c r="C735" s="278">
        <v>884.448853</v>
      </c>
      <c r="D735" s="279">
        <f t="shared" si="1"/>
        <v>0.7335858418</v>
      </c>
      <c r="E735" s="264">
        <v>0.00765083514948921</v>
      </c>
      <c r="F735" s="264"/>
      <c r="G735" s="271">
        <v>732.0</v>
      </c>
      <c r="H735" s="270">
        <f t="shared" si="2"/>
        <v>0.006237110416</v>
      </c>
    </row>
    <row r="736" ht="14.25" customHeight="1">
      <c r="B736" s="277">
        <v>42522.0</v>
      </c>
      <c r="C736" s="278">
        <v>510.184631</v>
      </c>
      <c r="D736" s="279">
        <f t="shared" si="1"/>
        <v>0.2961726307</v>
      </c>
      <c r="E736" s="264">
        <v>0.0076481355619327255</v>
      </c>
      <c r="F736" s="264"/>
      <c r="G736" s="271">
        <v>733.0</v>
      </c>
      <c r="H736" s="270">
        <f t="shared" si="2"/>
        <v>-0.02170080281</v>
      </c>
    </row>
    <row r="737" ht="14.25" customHeight="1">
      <c r="B737" s="277">
        <v>42765.0</v>
      </c>
      <c r="C737" s="278">
        <v>393.608551</v>
      </c>
      <c r="D737" s="279">
        <f t="shared" si="1"/>
        <v>-0.7799700482</v>
      </c>
      <c r="E737" s="264">
        <v>0.007641984327242436</v>
      </c>
      <c r="F737" s="264"/>
      <c r="G737" s="271">
        <v>734.0</v>
      </c>
      <c r="H737" s="270">
        <f t="shared" si="2"/>
        <v>0.006428108115</v>
      </c>
    </row>
    <row r="738" ht="14.25" customHeight="1">
      <c r="B738" s="277">
        <v>44644.0</v>
      </c>
      <c r="C738" s="278">
        <v>1788.88623</v>
      </c>
      <c r="D738" s="279">
        <f t="shared" si="1"/>
        <v>2.577607818</v>
      </c>
      <c r="E738" s="264">
        <v>0.007637303475240804</v>
      </c>
      <c r="F738" s="264"/>
      <c r="G738" s="271">
        <v>735.0</v>
      </c>
      <c r="H738" s="270">
        <f t="shared" si="2"/>
        <v>-0.03978536721</v>
      </c>
    </row>
    <row r="739" ht="14.25" customHeight="1">
      <c r="B739" s="277">
        <v>43203.0</v>
      </c>
      <c r="C739" s="278">
        <v>500.02301</v>
      </c>
      <c r="D739" s="279">
        <f t="shared" si="1"/>
        <v>-0.6114317203</v>
      </c>
      <c r="E739" s="264">
        <v>0.007612399149491787</v>
      </c>
      <c r="F739" s="264"/>
      <c r="G739" s="271">
        <v>736.0</v>
      </c>
      <c r="H739" s="270">
        <f t="shared" si="2"/>
        <v>0.01645175981</v>
      </c>
    </row>
    <row r="740" ht="14.25" customHeight="1">
      <c r="B740" s="277">
        <v>44271.0</v>
      </c>
      <c r="C740" s="278">
        <v>1286.834351</v>
      </c>
      <c r="D740" s="279">
        <f t="shared" si="1"/>
        <v>1.94515104</v>
      </c>
      <c r="E740" s="264">
        <v>0.007571303159352952</v>
      </c>
      <c r="F740" s="264"/>
      <c r="G740" s="271">
        <v>737.0</v>
      </c>
      <c r="H740" s="270">
        <f t="shared" si="2"/>
        <v>0.002268805431</v>
      </c>
    </row>
    <row r="741" ht="14.25" customHeight="1">
      <c r="B741" s="277">
        <v>42353.0</v>
      </c>
      <c r="C741" s="278">
        <v>436.933228</v>
      </c>
      <c r="D741" s="279">
        <f t="shared" si="1"/>
        <v>0.118435037</v>
      </c>
      <c r="E741" s="264">
        <v>0.007526705936051747</v>
      </c>
      <c r="F741" s="264"/>
      <c r="G741" s="271">
        <v>738.0</v>
      </c>
      <c r="H741" s="270">
        <f t="shared" si="2"/>
        <v>0.005154206469</v>
      </c>
    </row>
    <row r="742" ht="14.25" customHeight="1">
      <c r="B742" s="277">
        <v>42773.0</v>
      </c>
      <c r="C742" s="278">
        <v>390.664825</v>
      </c>
      <c r="D742" s="279">
        <f t="shared" si="1"/>
        <v>-0.06906099731</v>
      </c>
      <c r="E742" s="264">
        <v>0.007484688896317698</v>
      </c>
      <c r="F742" s="264"/>
      <c r="G742" s="271">
        <v>739.0</v>
      </c>
      <c r="H742" s="270">
        <f t="shared" si="2"/>
        <v>-0.006411003061</v>
      </c>
    </row>
    <row r="743" ht="14.25" customHeight="1">
      <c r="B743" s="277">
        <v>42724.0</v>
      </c>
      <c r="C743" s="278">
        <v>419.645996</v>
      </c>
      <c r="D743" s="279">
        <f t="shared" si="1"/>
        <v>-0.3354071699</v>
      </c>
      <c r="E743" s="264">
        <v>0.007465494979878766</v>
      </c>
      <c r="F743" s="264"/>
      <c r="G743" s="271">
        <v>740.0</v>
      </c>
      <c r="H743" s="270">
        <f t="shared" si="2"/>
        <v>-0.01250353022</v>
      </c>
    </row>
    <row r="744" ht="14.25" customHeight="1">
      <c r="B744" s="277">
        <v>43796.0</v>
      </c>
      <c r="C744" s="278">
        <v>631.433228</v>
      </c>
      <c r="D744" s="279">
        <f t="shared" si="1"/>
        <v>0.7726207491</v>
      </c>
      <c r="E744" s="264">
        <v>0.007457428436122027</v>
      </c>
      <c r="F744" s="264"/>
      <c r="G744" s="271">
        <v>741.0</v>
      </c>
      <c r="H744" s="270">
        <f t="shared" si="2"/>
        <v>0.0155164775</v>
      </c>
    </row>
    <row r="745" ht="14.25" customHeight="1">
      <c r="B745" s="277">
        <v>41876.0</v>
      </c>
      <c r="C745" s="278">
        <v>356.214508</v>
      </c>
      <c r="D745" s="279">
        <f t="shared" si="1"/>
        <v>-0.2958683405</v>
      </c>
      <c r="E745" s="264">
        <v>0.007442208721820897</v>
      </c>
      <c r="F745" s="264"/>
      <c r="G745" s="271">
        <v>742.0</v>
      </c>
      <c r="H745" s="270">
        <f t="shared" si="2"/>
        <v>0.004464464233</v>
      </c>
    </row>
    <row r="746" ht="14.25" customHeight="1">
      <c r="B746" s="277">
        <v>43217.0</v>
      </c>
      <c r="C746" s="278">
        <v>505.891907</v>
      </c>
      <c r="D746" s="279">
        <f t="shared" si="1"/>
        <v>0.06544295178</v>
      </c>
      <c r="E746" s="264">
        <v>0.007437456803237538</v>
      </c>
      <c r="F746" s="264"/>
      <c r="G746" s="271">
        <v>743.0</v>
      </c>
      <c r="H746" s="270">
        <f t="shared" si="2"/>
        <v>-0.009659222321</v>
      </c>
    </row>
    <row r="747" ht="14.25" customHeight="1">
      <c r="B747" s="277">
        <v>42282.0</v>
      </c>
      <c r="C747" s="278">
        <v>474.81839</v>
      </c>
      <c r="D747" s="279">
        <f t="shared" si="1"/>
        <v>-0.06189859147</v>
      </c>
      <c r="E747" s="264">
        <v>0.007416586082119063</v>
      </c>
      <c r="F747" s="264"/>
      <c r="G747" s="271">
        <v>744.0</v>
      </c>
      <c r="H747" s="270">
        <f t="shared" si="2"/>
        <v>0.0005017287967</v>
      </c>
    </row>
    <row r="748" ht="14.25" customHeight="1">
      <c r="B748" s="277">
        <v>43124.0</v>
      </c>
      <c r="C748" s="278">
        <v>506.148254</v>
      </c>
      <c r="D748" s="279">
        <f t="shared" si="1"/>
        <v>-0.123451736</v>
      </c>
      <c r="E748" s="264">
        <v>0.007391316188432696</v>
      </c>
      <c r="F748" s="264"/>
      <c r="G748" s="271">
        <v>745.0</v>
      </c>
      <c r="H748" s="270">
        <f t="shared" si="2"/>
        <v>0.009759621877</v>
      </c>
    </row>
    <row r="749" ht="14.25" customHeight="1">
      <c r="B749" s="277">
        <v>43930.0</v>
      </c>
      <c r="C749" s="278">
        <v>577.433411</v>
      </c>
      <c r="D749" s="279">
        <f t="shared" si="1"/>
        <v>-0.5384535184</v>
      </c>
      <c r="E749" s="264">
        <v>0.007361954039319083</v>
      </c>
      <c r="F749" s="264"/>
      <c r="G749" s="271">
        <v>746.0</v>
      </c>
      <c r="H749" s="270">
        <f t="shared" si="2"/>
        <v>0.03083594047</v>
      </c>
    </row>
    <row r="750" ht="14.25" customHeight="1">
      <c r="B750" s="277">
        <v>44264.0</v>
      </c>
      <c r="C750" s="278">
        <v>1251.083984</v>
      </c>
      <c r="D750" s="279">
        <f t="shared" si="1"/>
        <v>0.6789451912</v>
      </c>
      <c r="E750" s="264">
        <v>0.007336867057147626</v>
      </c>
      <c r="F750" s="264"/>
      <c r="G750" s="271">
        <v>747.0</v>
      </c>
      <c r="H750" s="270">
        <f t="shared" si="2"/>
        <v>-0.01038858641</v>
      </c>
    </row>
    <row r="751" ht="14.25" customHeight="1">
      <c r="B751" s="277">
        <v>43714.0</v>
      </c>
      <c r="C751" s="278">
        <v>745.160706</v>
      </c>
      <c r="D751" s="279">
        <f t="shared" si="1"/>
        <v>-0.4035012447</v>
      </c>
      <c r="E751" s="264">
        <v>0.007313654446866659</v>
      </c>
      <c r="F751" s="264"/>
      <c r="G751" s="271">
        <v>748.0</v>
      </c>
      <c r="H751" s="270">
        <f t="shared" si="2"/>
        <v>0.01442695997</v>
      </c>
    </row>
    <row r="752" ht="14.25" customHeight="1">
      <c r="B752" s="277">
        <v>44312.0</v>
      </c>
      <c r="C752" s="278">
        <v>1249.224243</v>
      </c>
      <c r="D752" s="279">
        <f t="shared" si="1"/>
        <v>0.1841097697</v>
      </c>
      <c r="E752" s="264">
        <v>0.007309894430432015</v>
      </c>
      <c r="F752" s="264"/>
      <c r="G752" s="271">
        <v>749.0</v>
      </c>
      <c r="H752" s="270">
        <f t="shared" si="2"/>
        <v>-0.01152497437</v>
      </c>
    </row>
    <row r="753" ht="14.25" customHeight="1">
      <c r="B753" s="277">
        <v>44169.0</v>
      </c>
      <c r="C753" s="278">
        <v>1054.990234</v>
      </c>
      <c r="D753" s="279">
        <f t="shared" si="1"/>
        <v>0.6367045358</v>
      </c>
      <c r="E753" s="264">
        <v>0.0072793506301882934</v>
      </c>
      <c r="F753" s="264"/>
      <c r="G753" s="271">
        <v>750.0</v>
      </c>
      <c r="H753" s="270">
        <f t="shared" si="2"/>
        <v>0.01312721169</v>
      </c>
    </row>
    <row r="754" ht="14.25" customHeight="1">
      <c r="B754" s="277">
        <v>43658.0</v>
      </c>
      <c r="C754" s="278">
        <v>644.58197</v>
      </c>
      <c r="D754" s="279">
        <f t="shared" si="1"/>
        <v>0.3181690504</v>
      </c>
      <c r="E754" s="264">
        <v>0.007276619191825944</v>
      </c>
      <c r="F754" s="264"/>
      <c r="G754" s="271">
        <v>751.0</v>
      </c>
      <c r="H754" s="270">
        <f t="shared" si="2"/>
        <v>0.00317663251</v>
      </c>
    </row>
    <row r="755" ht="14.25" customHeight="1">
      <c r="B755" s="277">
        <v>42459.0</v>
      </c>
      <c r="C755" s="278">
        <v>488.997955</v>
      </c>
      <c r="D755" s="279">
        <f t="shared" si="1"/>
        <v>-0.6178310492</v>
      </c>
      <c r="E755" s="264">
        <v>0.007266772160827854</v>
      </c>
      <c r="F755" s="264"/>
      <c r="G755" s="271">
        <v>752.0</v>
      </c>
      <c r="H755" s="270">
        <f t="shared" si="2"/>
        <v>0.00964927735</v>
      </c>
    </row>
    <row r="756" ht="14.25" customHeight="1">
      <c r="B756" s="277">
        <v>45097.0</v>
      </c>
      <c r="C756" s="278">
        <v>1279.533447</v>
      </c>
      <c r="D756" s="279">
        <f t="shared" si="1"/>
        <v>1.865089357</v>
      </c>
      <c r="E756" s="264">
        <v>0.0072642225107799295</v>
      </c>
      <c r="F756" s="264"/>
      <c r="G756" s="271">
        <v>753.0</v>
      </c>
      <c r="H756" s="270">
        <f t="shared" si="2"/>
        <v>0.02776190512</v>
      </c>
    </row>
    <row r="757" ht="14.25" customHeight="1">
      <c r="B757" s="277">
        <v>42577.0</v>
      </c>
      <c r="C757" s="278">
        <v>446.594604</v>
      </c>
      <c r="D757" s="279">
        <f t="shared" si="1"/>
        <v>-0.06134009957</v>
      </c>
      <c r="E757" s="264">
        <v>0.007262761250348102</v>
      </c>
      <c r="F757" s="264"/>
      <c r="G757" s="271">
        <v>754.0</v>
      </c>
      <c r="H757" s="270">
        <f t="shared" si="2"/>
        <v>-0.01240999575</v>
      </c>
    </row>
    <row r="758" ht="14.25" customHeight="1">
      <c r="B758" s="277">
        <v>42401.0</v>
      </c>
      <c r="C758" s="278">
        <v>475.778931</v>
      </c>
      <c r="D758" s="279">
        <f t="shared" si="1"/>
        <v>-0.2425808223</v>
      </c>
      <c r="E758" s="264">
        <v>0.007253821017635166</v>
      </c>
      <c r="F758" s="264"/>
      <c r="G758" s="271">
        <v>755.0</v>
      </c>
      <c r="H758" s="270">
        <f t="shared" si="2"/>
        <v>0.006834264355</v>
      </c>
    </row>
    <row r="759" ht="14.25" customHeight="1">
      <c r="B759" s="277">
        <v>43371.0</v>
      </c>
      <c r="C759" s="278">
        <v>628.15802</v>
      </c>
      <c r="D759" s="279">
        <f t="shared" si="1"/>
        <v>0.2374031959</v>
      </c>
      <c r="E759" s="264">
        <v>0.0072431927164157885</v>
      </c>
      <c r="F759" s="264"/>
      <c r="G759" s="271">
        <v>756.0</v>
      </c>
      <c r="H759" s="270">
        <f t="shared" si="2"/>
        <v>-0.0130148248</v>
      </c>
    </row>
    <row r="760" ht="14.25" customHeight="1">
      <c r="B760" s="277">
        <v>43234.0</v>
      </c>
      <c r="C760" s="278">
        <v>507.642151</v>
      </c>
      <c r="D760" s="279">
        <f t="shared" si="1"/>
        <v>-0.7065822906</v>
      </c>
      <c r="E760" s="264">
        <v>0.007241248961554748</v>
      </c>
      <c r="F760" s="264"/>
      <c r="G760" s="271">
        <v>757.0</v>
      </c>
      <c r="H760" s="270">
        <f t="shared" si="2"/>
        <v>0.007993647512</v>
      </c>
    </row>
    <row r="761" ht="14.25" customHeight="1">
      <c r="B761" s="277">
        <v>44552.0</v>
      </c>
      <c r="C761" s="278">
        <v>1730.100586</v>
      </c>
      <c r="D761" s="279">
        <f t="shared" si="1"/>
        <v>0.4817135245</v>
      </c>
      <c r="E761" s="264">
        <v>0.007231207358842611</v>
      </c>
      <c r="F761" s="264"/>
      <c r="G761" s="271">
        <v>758.0</v>
      </c>
      <c r="H761" s="270">
        <f t="shared" si="2"/>
        <v>0.01702746416</v>
      </c>
    </row>
    <row r="762" ht="14.25" customHeight="1">
      <c r="B762" s="277">
        <v>44196.0</v>
      </c>
      <c r="C762" s="278">
        <v>1167.63501</v>
      </c>
      <c r="D762" s="279">
        <f t="shared" si="1"/>
        <v>-0.1765054808</v>
      </c>
      <c r="E762" s="264">
        <v>0.007218390785719395</v>
      </c>
      <c r="F762" s="264"/>
      <c r="G762" s="271">
        <v>759.0</v>
      </c>
      <c r="H762" s="270">
        <f t="shared" si="2"/>
        <v>0.02270348597</v>
      </c>
    </row>
    <row r="763" ht="14.25" customHeight="1">
      <c r="B763" s="277">
        <v>45203.0</v>
      </c>
      <c r="C763" s="278">
        <v>1417.902588</v>
      </c>
      <c r="D763" s="279">
        <f t="shared" si="1"/>
        <v>1.023479096</v>
      </c>
      <c r="E763" s="264">
        <v>0.007217602750259518</v>
      </c>
      <c r="F763" s="264"/>
      <c r="G763" s="271">
        <v>760.0</v>
      </c>
      <c r="H763" s="270">
        <f t="shared" si="2"/>
        <v>-0.003612023141</v>
      </c>
    </row>
    <row r="764" ht="14.25" customHeight="1">
      <c r="B764" s="277">
        <v>43669.0</v>
      </c>
      <c r="C764" s="278">
        <v>700.725098</v>
      </c>
      <c r="D764" s="279">
        <f t="shared" si="1"/>
        <v>-0.4535715124</v>
      </c>
      <c r="E764" s="264">
        <v>0.007202917461212582</v>
      </c>
      <c r="F764" s="264"/>
      <c r="G764" s="271">
        <v>761.0</v>
      </c>
      <c r="H764" s="270">
        <f t="shared" si="2"/>
        <v>-0.02604323969</v>
      </c>
    </row>
    <row r="765" ht="14.25" customHeight="1">
      <c r="B765" s="277">
        <v>45076.0</v>
      </c>
      <c r="C765" s="278">
        <v>1282.372925</v>
      </c>
      <c r="D765" s="279">
        <f t="shared" si="1"/>
        <v>-0.1924256729</v>
      </c>
      <c r="E765" s="264">
        <v>0.007189693148060703</v>
      </c>
      <c r="F765" s="264"/>
      <c r="G765" s="271">
        <v>762.0</v>
      </c>
      <c r="H765" s="270">
        <f t="shared" si="2"/>
        <v>0.005952073361</v>
      </c>
    </row>
    <row r="766" ht="14.25" customHeight="1">
      <c r="B766" s="277">
        <v>44420.0</v>
      </c>
      <c r="C766" s="278">
        <v>1587.931763</v>
      </c>
      <c r="D766" s="279">
        <f t="shared" si="1"/>
        <v>3.098209234</v>
      </c>
      <c r="E766" s="264">
        <v>0.0071830389400026175</v>
      </c>
      <c r="F766" s="264"/>
      <c r="G766" s="271">
        <v>763.0</v>
      </c>
      <c r="H766" s="270">
        <f t="shared" si="2"/>
        <v>-0.005298985378</v>
      </c>
    </row>
    <row r="767" ht="14.25" customHeight="1">
      <c r="B767" s="277">
        <v>42132.0</v>
      </c>
      <c r="C767" s="278">
        <v>387.469666</v>
      </c>
      <c r="D767" s="279">
        <f t="shared" si="1"/>
        <v>-0.04438526596</v>
      </c>
      <c r="E767" s="264">
        <v>0.007175707455180429</v>
      </c>
      <c r="F767" s="264"/>
      <c r="G767" s="271">
        <v>764.0</v>
      </c>
      <c r="H767" s="270">
        <f t="shared" si="2"/>
        <v>-0.01781843295</v>
      </c>
    </row>
    <row r="768" ht="14.25" customHeight="1">
      <c r="B768" s="277">
        <v>42681.0</v>
      </c>
      <c r="C768" s="278">
        <v>405.4664</v>
      </c>
      <c r="D768" s="279">
        <f t="shared" si="1"/>
        <v>-0.2981637547</v>
      </c>
      <c r="E768" s="264">
        <v>0.007157726627379371</v>
      </c>
      <c r="F768" s="264"/>
      <c r="G768" s="271">
        <v>765.0</v>
      </c>
      <c r="H768" s="270">
        <f t="shared" si="2"/>
        <v>-0.004832749209</v>
      </c>
    </row>
    <row r="769" ht="14.25" customHeight="1">
      <c r="B769" s="277">
        <v>43416.0</v>
      </c>
      <c r="C769" s="278">
        <v>577.722229</v>
      </c>
      <c r="D769" s="279">
        <f t="shared" si="1"/>
        <v>-0.6106835506</v>
      </c>
      <c r="E769" s="264">
        <v>0.007126622367874881</v>
      </c>
      <c r="F769" s="264"/>
      <c r="G769" s="271">
        <v>766.0</v>
      </c>
      <c r="H769" s="270">
        <f t="shared" si="2"/>
        <v>0.002501846387</v>
      </c>
    </row>
    <row r="770" ht="14.25" customHeight="1">
      <c r="B770" s="277">
        <v>44382.0</v>
      </c>
      <c r="C770" s="278">
        <v>1483.939941</v>
      </c>
      <c r="D770" s="279">
        <f t="shared" si="1"/>
        <v>-0.02353135999</v>
      </c>
      <c r="E770" s="264">
        <v>0.007111829523098052</v>
      </c>
      <c r="F770" s="264"/>
      <c r="G770" s="271">
        <v>767.0</v>
      </c>
      <c r="H770" s="270">
        <f t="shared" si="2"/>
        <v>-0.03070202997</v>
      </c>
    </row>
    <row r="771" ht="14.25" customHeight="1">
      <c r="B771" s="277">
        <v>44406.0</v>
      </c>
      <c r="C771" s="278">
        <v>1519.700562</v>
      </c>
      <c r="D771" s="279">
        <f t="shared" si="1"/>
        <v>1.504479014</v>
      </c>
      <c r="E771" s="264">
        <v>0.007100367092421222</v>
      </c>
      <c r="F771" s="264"/>
      <c r="G771" s="271">
        <v>768.0</v>
      </c>
      <c r="H771" s="270">
        <f t="shared" si="2"/>
        <v>0.01444032948</v>
      </c>
    </row>
    <row r="772" ht="14.25" customHeight="1">
      <c r="B772" s="277">
        <v>43970.0</v>
      </c>
      <c r="C772" s="278">
        <v>606.793091</v>
      </c>
      <c r="D772" s="279">
        <f t="shared" si="1"/>
        <v>-0.04225727397</v>
      </c>
      <c r="E772" s="264">
        <v>0.007079450828144555</v>
      </c>
      <c r="F772" s="264"/>
      <c r="G772" s="271">
        <v>769.0</v>
      </c>
      <c r="H772" s="270">
        <f t="shared" si="2"/>
        <v>0.003772157649</v>
      </c>
    </row>
    <row r="773" ht="14.25" customHeight="1">
      <c r="B773" s="277">
        <v>43794.0</v>
      </c>
      <c r="C773" s="278">
        <v>633.565857</v>
      </c>
      <c r="D773" s="279">
        <f t="shared" si="1"/>
        <v>-0.6311501723</v>
      </c>
      <c r="E773" s="264">
        <v>0.0070686518231488984</v>
      </c>
      <c r="F773" s="264"/>
      <c r="G773" s="271">
        <v>770.0</v>
      </c>
      <c r="H773" s="270">
        <f t="shared" si="2"/>
        <v>-0.02401494166</v>
      </c>
    </row>
    <row r="774" ht="14.25" customHeight="1">
      <c r="B774" s="277">
        <v>44551.0</v>
      </c>
      <c r="C774" s="278">
        <v>1717.679688</v>
      </c>
      <c r="D774" s="279">
        <f t="shared" si="1"/>
        <v>1.467529836</v>
      </c>
      <c r="E774" s="264">
        <v>0.007059895219434867</v>
      </c>
      <c r="F774" s="264"/>
      <c r="G774" s="271">
        <v>771.0</v>
      </c>
      <c r="H774" s="270">
        <f t="shared" si="2"/>
        <v>0.008985532477</v>
      </c>
    </row>
    <row r="775" ht="14.25" customHeight="1">
      <c r="B775" s="277">
        <v>43662.0</v>
      </c>
      <c r="C775" s="278">
        <v>696.113037</v>
      </c>
      <c r="D775" s="279">
        <f t="shared" si="1"/>
        <v>-0.4805909207</v>
      </c>
      <c r="E775" s="264">
        <v>0.007057276320413071</v>
      </c>
      <c r="F775" s="264"/>
      <c r="G775" s="271">
        <v>772.0</v>
      </c>
      <c r="H775" s="270">
        <f t="shared" si="2"/>
        <v>-0.01808776477</v>
      </c>
    </row>
    <row r="776" ht="14.25" customHeight="1">
      <c r="B776" s="277">
        <v>45139.0</v>
      </c>
      <c r="C776" s="278">
        <v>1340.201904</v>
      </c>
      <c r="D776" s="279">
        <f t="shared" si="1"/>
        <v>1.147477364</v>
      </c>
      <c r="E776" s="264">
        <v>0.007007545314531322</v>
      </c>
      <c r="F776" s="264"/>
      <c r="G776" s="271">
        <v>773.0</v>
      </c>
      <c r="H776" s="270">
        <f t="shared" si="2"/>
        <v>0.02145565667</v>
      </c>
    </row>
    <row r="777" ht="14.25" customHeight="1">
      <c r="B777" s="277">
        <v>43963.0</v>
      </c>
      <c r="C777" s="278">
        <v>624.08197</v>
      </c>
      <c r="D777" s="279">
        <f t="shared" si="1"/>
        <v>0.4056896365</v>
      </c>
      <c r="E777" s="264">
        <v>0.006955753056891981</v>
      </c>
      <c r="F777" s="264"/>
      <c r="G777" s="271">
        <v>774.0</v>
      </c>
      <c r="H777" s="270">
        <f t="shared" si="2"/>
        <v>-0.03093238018</v>
      </c>
    </row>
    <row r="778" ht="14.25" customHeight="1">
      <c r="B778" s="277">
        <v>42293.0</v>
      </c>
      <c r="C778" s="278">
        <v>443.968536</v>
      </c>
      <c r="D778" s="279">
        <f t="shared" si="1"/>
        <v>-0.6464452048</v>
      </c>
      <c r="E778" s="264">
        <v>0.006943693136493534</v>
      </c>
      <c r="F778" s="264"/>
      <c r="G778" s="271">
        <v>775.0</v>
      </c>
      <c r="H778" s="270">
        <f t="shared" si="2"/>
        <v>0.01273758178</v>
      </c>
    </row>
    <row r="779" ht="14.25" customHeight="1">
      <c r="B779" s="277">
        <v>45104.0</v>
      </c>
      <c r="C779" s="278">
        <v>1255.727661</v>
      </c>
      <c r="D779" s="279">
        <f t="shared" si="1"/>
        <v>-0.2746650332</v>
      </c>
      <c r="E779" s="264">
        <v>0.006927266431227299</v>
      </c>
      <c r="F779" s="264"/>
      <c r="G779" s="271">
        <v>776.0</v>
      </c>
      <c r="H779" s="270">
        <f t="shared" si="2"/>
        <v>0.01583059396</v>
      </c>
    </row>
    <row r="780" ht="14.25" customHeight="1">
      <c r="B780" s="277">
        <v>44630.0</v>
      </c>
      <c r="C780" s="278">
        <v>1731.238281</v>
      </c>
      <c r="D780" s="279">
        <f t="shared" si="1"/>
        <v>0.07631634182</v>
      </c>
      <c r="E780" s="264">
        <v>0.006920852767330475</v>
      </c>
      <c r="F780" s="264"/>
      <c r="G780" s="271">
        <v>777.0</v>
      </c>
      <c r="H780" s="270">
        <f t="shared" si="2"/>
        <v>0.02282317196</v>
      </c>
    </row>
    <row r="781" ht="14.25" customHeight="1">
      <c r="B781" s="277">
        <v>45357.0</v>
      </c>
      <c r="C781" s="278">
        <v>1608.484619</v>
      </c>
      <c r="D781" s="279">
        <f t="shared" si="1"/>
        <v>3.193986305</v>
      </c>
      <c r="E781" s="264">
        <v>0.006878285139266781</v>
      </c>
      <c r="F781" s="264"/>
      <c r="G781" s="271">
        <v>778.0</v>
      </c>
      <c r="H781" s="270">
        <f t="shared" si="2"/>
        <v>0.01650755591</v>
      </c>
    </row>
    <row r="782" ht="14.25" customHeight="1">
      <c r="B782" s="277">
        <v>41989.0</v>
      </c>
      <c r="C782" s="278">
        <v>383.521667</v>
      </c>
      <c r="D782" s="279">
        <f t="shared" si="1"/>
        <v>-0.5634206444</v>
      </c>
      <c r="E782" s="264">
        <v>0.0068575887042746945</v>
      </c>
      <c r="F782" s="264"/>
      <c r="G782" s="271">
        <v>779.0</v>
      </c>
      <c r="H782" s="270">
        <f t="shared" si="2"/>
        <v>-0.0138243663</v>
      </c>
    </row>
    <row r="783" ht="14.25" customHeight="1">
      <c r="B783" s="277">
        <v>44055.0</v>
      </c>
      <c r="C783" s="278">
        <v>878.469543</v>
      </c>
      <c r="D783" s="279">
        <f t="shared" si="1"/>
        <v>0.9009799732</v>
      </c>
      <c r="E783" s="264">
        <v>0.006853434501867477</v>
      </c>
      <c r="F783" s="264"/>
      <c r="G783" s="271">
        <v>780.0</v>
      </c>
      <c r="H783" s="270">
        <f t="shared" si="2"/>
        <v>0.005809466003</v>
      </c>
    </row>
    <row r="784" ht="14.25" customHeight="1">
      <c r="B784" s="277">
        <v>42388.0</v>
      </c>
      <c r="C784" s="278">
        <v>462.114044</v>
      </c>
      <c r="D784" s="279">
        <f t="shared" si="1"/>
        <v>-0.7108745797</v>
      </c>
      <c r="E784" s="264">
        <v>0.006846798990537802</v>
      </c>
      <c r="F784" s="264"/>
      <c r="G784" s="271">
        <v>781.0</v>
      </c>
      <c r="H784" s="270">
        <f t="shared" si="2"/>
        <v>-0.01665726686</v>
      </c>
    </row>
    <row r="785" ht="14.25" customHeight="1">
      <c r="B785" s="277">
        <v>44442.0</v>
      </c>
      <c r="C785" s="278">
        <v>1598.316895</v>
      </c>
      <c r="D785" s="279">
        <f t="shared" si="1"/>
        <v>1.444023672</v>
      </c>
      <c r="E785" s="264">
        <v>0.006837947357520007</v>
      </c>
      <c r="F785" s="264"/>
      <c r="G785" s="271">
        <v>782.0</v>
      </c>
      <c r="H785" s="270">
        <f t="shared" si="2"/>
        <v>-0.006028110329</v>
      </c>
    </row>
    <row r="786" ht="14.25" customHeight="1">
      <c r="B786" s="277">
        <v>43567.0</v>
      </c>
      <c r="C786" s="278">
        <v>653.969482</v>
      </c>
      <c r="D786" s="279">
        <f t="shared" si="1"/>
        <v>0.3328905552</v>
      </c>
      <c r="E786" s="264">
        <v>0.006799486691811191</v>
      </c>
      <c r="F786" s="264"/>
      <c r="G786" s="271">
        <v>783.0</v>
      </c>
      <c r="H786" s="270">
        <f t="shared" si="2"/>
        <v>-0.008925653382</v>
      </c>
    </row>
    <row r="787" ht="14.25" customHeight="1">
      <c r="B787" s="277">
        <v>42502.0</v>
      </c>
      <c r="C787" s="278">
        <v>490.640045</v>
      </c>
      <c r="D787" s="279">
        <f t="shared" si="1"/>
        <v>-0.6539692237</v>
      </c>
      <c r="E787" s="264">
        <v>0.006781261321196607</v>
      </c>
      <c r="F787" s="264"/>
      <c r="G787" s="271">
        <v>784.0</v>
      </c>
      <c r="H787" s="270">
        <f t="shared" si="2"/>
        <v>-0.0060151589</v>
      </c>
    </row>
    <row r="788" ht="14.25" customHeight="1">
      <c r="B788" s="277">
        <v>45418.0</v>
      </c>
      <c r="C788" s="278">
        <v>1417.908691</v>
      </c>
      <c r="D788" s="279">
        <f t="shared" si="1"/>
        <v>-0.1068077423</v>
      </c>
      <c r="E788" s="264">
        <v>0.00677818506802693</v>
      </c>
      <c r="F788" s="264"/>
      <c r="G788" s="271">
        <v>785.0</v>
      </c>
      <c r="H788" s="270">
        <f t="shared" si="2"/>
        <v>-0.007885604714</v>
      </c>
    </row>
    <row r="789" ht="14.25" customHeight="1">
      <c r="B789" s="277">
        <v>44441.0</v>
      </c>
      <c r="C789" s="278">
        <v>1587.461914</v>
      </c>
      <c r="D789" s="279">
        <f t="shared" si="1"/>
        <v>0.185767422</v>
      </c>
      <c r="E789" s="264">
        <v>0.006765061630086606</v>
      </c>
      <c r="F789" s="264"/>
      <c r="G789" s="271">
        <v>786.0</v>
      </c>
      <c r="H789" s="270">
        <f t="shared" si="2"/>
        <v>-0.01598242691</v>
      </c>
    </row>
    <row r="790" ht="14.25" customHeight="1">
      <c r="B790" s="277">
        <v>44294.0</v>
      </c>
      <c r="C790" s="278">
        <v>1338.763306</v>
      </c>
      <c r="D790" s="279">
        <f t="shared" si="1"/>
        <v>-0.0666191823</v>
      </c>
      <c r="E790" s="264">
        <v>0.006747235253665436</v>
      </c>
      <c r="F790" s="264"/>
      <c r="G790" s="271">
        <v>787.0</v>
      </c>
      <c r="H790" s="270">
        <f t="shared" si="2"/>
        <v>0.003701414236</v>
      </c>
    </row>
    <row r="791" ht="14.25" customHeight="1">
      <c r="B791" s="277">
        <v>45405.0</v>
      </c>
      <c r="C791" s="278">
        <v>1434.316284</v>
      </c>
      <c r="D791" s="279">
        <f t="shared" si="1"/>
        <v>0.4768550087</v>
      </c>
      <c r="E791" s="264">
        <v>0.006735319733138633</v>
      </c>
      <c r="F791" s="264"/>
      <c r="G791" s="271">
        <v>788.0</v>
      </c>
      <c r="H791" s="270">
        <f t="shared" si="2"/>
        <v>0.004484398684</v>
      </c>
    </row>
    <row r="792" ht="14.25" customHeight="1">
      <c r="B792" s="277">
        <v>44110.0</v>
      </c>
      <c r="C792" s="278">
        <v>971.196411</v>
      </c>
      <c r="D792" s="279">
        <f t="shared" si="1"/>
        <v>1.285183614</v>
      </c>
      <c r="E792" s="264">
        <v>0.006722520201982789</v>
      </c>
      <c r="F792" s="264"/>
      <c r="G792" s="271">
        <v>789.0</v>
      </c>
      <c r="H792" s="270">
        <f t="shared" si="2"/>
        <v>-0.02909849329</v>
      </c>
    </row>
    <row r="793" ht="14.25" customHeight="1">
      <c r="B793" s="277">
        <v>42643.0</v>
      </c>
      <c r="C793" s="278">
        <v>424.997101</v>
      </c>
      <c r="D793" s="279">
        <f t="shared" si="1"/>
        <v>0.1138890175</v>
      </c>
      <c r="E793" s="264">
        <v>0.006655666584879854</v>
      </c>
      <c r="F793" s="264"/>
      <c r="G793" s="271">
        <v>790.0</v>
      </c>
      <c r="H793" s="270">
        <f t="shared" si="2"/>
        <v>0.0005544027502</v>
      </c>
    </row>
    <row r="794" ht="14.25" customHeight="1">
      <c r="B794" s="277">
        <v>42697.0</v>
      </c>
      <c r="C794" s="278">
        <v>381.543488</v>
      </c>
      <c r="D794" s="279">
        <f t="shared" si="1"/>
        <v>-0.1183296531</v>
      </c>
      <c r="E794" s="264">
        <v>0.006617918054626556</v>
      </c>
      <c r="F794" s="264"/>
      <c r="G794" s="271">
        <v>791.0</v>
      </c>
      <c r="H794" s="270">
        <f t="shared" si="2"/>
        <v>-0.01919971375</v>
      </c>
    </row>
    <row r="795" ht="14.25" customHeight="1">
      <c r="B795" s="277">
        <v>42216.0</v>
      </c>
      <c r="C795" s="278">
        <v>432.750732</v>
      </c>
      <c r="D795" s="279">
        <f t="shared" si="1"/>
        <v>-0.7321048521</v>
      </c>
      <c r="E795" s="264">
        <v>0.006588864864155747</v>
      </c>
      <c r="F795" s="264"/>
      <c r="G795" s="271">
        <v>792.0</v>
      </c>
      <c r="H795" s="270">
        <f t="shared" si="2"/>
        <v>-0.02131434994</v>
      </c>
    </row>
    <row r="796" ht="14.25" customHeight="1">
      <c r="B796" s="277">
        <v>44495.0</v>
      </c>
      <c r="C796" s="278">
        <v>1615.373535</v>
      </c>
      <c r="D796" s="279">
        <f t="shared" si="1"/>
        <v>2.885110515</v>
      </c>
      <c r="E796" s="264">
        <v>0.00658759061503962</v>
      </c>
      <c r="F796" s="264"/>
      <c r="G796" s="271">
        <v>793.0</v>
      </c>
      <c r="H796" s="270">
        <f t="shared" si="2"/>
        <v>0.007263044564</v>
      </c>
    </row>
    <row r="797" ht="14.25" customHeight="1">
      <c r="B797" s="277">
        <v>42958.0</v>
      </c>
      <c r="C797" s="278">
        <v>415.785736</v>
      </c>
      <c r="D797" s="279">
        <f t="shared" si="1"/>
        <v>-0.02350089822</v>
      </c>
      <c r="E797" s="264">
        <v>0.006573235874011533</v>
      </c>
      <c r="F797" s="264"/>
      <c r="G797" s="271">
        <v>794.0</v>
      </c>
      <c r="H797" s="270">
        <f t="shared" si="2"/>
        <v>-0.01180813119</v>
      </c>
    </row>
    <row r="798" ht="14.25" customHeight="1">
      <c r="B798" s="277">
        <v>41968.0</v>
      </c>
      <c r="C798" s="278">
        <v>425.792236</v>
      </c>
      <c r="D798" s="279">
        <f t="shared" si="1"/>
        <v>-0.3053150301</v>
      </c>
      <c r="E798" s="264">
        <v>0.0065729989836217214</v>
      </c>
      <c r="F798" s="264"/>
      <c r="G798" s="271">
        <v>795.0</v>
      </c>
      <c r="H798" s="270">
        <f t="shared" si="2"/>
        <v>0.005119919393</v>
      </c>
    </row>
    <row r="799" ht="14.25" customHeight="1">
      <c r="B799" s="277">
        <v>43340.0</v>
      </c>
      <c r="C799" s="278">
        <v>612.928528</v>
      </c>
      <c r="D799" s="279">
        <f t="shared" si="1"/>
        <v>0.3982986712</v>
      </c>
      <c r="E799" s="264">
        <v>0.006570429589913349</v>
      </c>
      <c r="F799" s="264"/>
      <c r="G799" s="271">
        <v>796.0</v>
      </c>
      <c r="H799" s="270">
        <f t="shared" si="2"/>
        <v>0.02940719229</v>
      </c>
    </row>
    <row r="800" ht="14.25" customHeight="1">
      <c r="B800" s="277">
        <v>42103.0</v>
      </c>
      <c r="C800" s="278">
        <v>438.338776</v>
      </c>
      <c r="D800" s="279">
        <f t="shared" si="1"/>
        <v>-0.009831653246</v>
      </c>
      <c r="E800" s="264">
        <v>0.006566321609070121</v>
      </c>
      <c r="F800" s="264"/>
      <c r="G800" s="271">
        <v>797.0</v>
      </c>
      <c r="H800" s="270">
        <f t="shared" si="2"/>
        <v>0.01245853988</v>
      </c>
    </row>
    <row r="801" ht="14.25" customHeight="1">
      <c r="B801" s="277">
        <v>42415.0</v>
      </c>
      <c r="C801" s="278">
        <v>442.691162</v>
      </c>
      <c r="D801" s="279">
        <f t="shared" si="1"/>
        <v>-0.6505687264</v>
      </c>
      <c r="E801" s="264">
        <v>0.006545621595222428</v>
      </c>
      <c r="F801" s="264"/>
      <c r="G801" s="271">
        <v>798.0</v>
      </c>
      <c r="H801" s="270">
        <f t="shared" si="2"/>
        <v>0.005524639672</v>
      </c>
    </row>
    <row r="802" ht="14.25" customHeight="1">
      <c r="B802" s="277">
        <v>44305.0</v>
      </c>
      <c r="C802" s="278">
        <v>1266.890503</v>
      </c>
      <c r="D802" s="279">
        <f t="shared" si="1"/>
        <v>1.519341997</v>
      </c>
      <c r="E802" s="264">
        <v>0.006500611861464737</v>
      </c>
      <c r="F802" s="264"/>
      <c r="G802" s="271">
        <v>799.0</v>
      </c>
      <c r="H802" s="270">
        <f t="shared" si="2"/>
        <v>-0.01981691471</v>
      </c>
    </row>
    <row r="803" ht="14.25" customHeight="1">
      <c r="B803" s="277">
        <v>42487.0</v>
      </c>
      <c r="C803" s="278">
        <v>502.865631</v>
      </c>
      <c r="D803" s="279">
        <f t="shared" si="1"/>
        <v>-0.7187902584</v>
      </c>
      <c r="E803" s="264">
        <v>0.006492889260203649</v>
      </c>
      <c r="F803" s="264"/>
      <c r="G803" s="271">
        <v>800.0</v>
      </c>
      <c r="H803" s="270">
        <f t="shared" si="2"/>
        <v>-0.009421814474</v>
      </c>
    </row>
    <row r="804" ht="14.25" customHeight="1">
      <c r="B804" s="277">
        <v>44649.0</v>
      </c>
      <c r="C804" s="278">
        <v>1788.222656</v>
      </c>
      <c r="D804" s="279">
        <f t="shared" si="1"/>
        <v>0.07035356072</v>
      </c>
      <c r="E804" s="264">
        <v>0.006457171120177127</v>
      </c>
      <c r="F804" s="264"/>
      <c r="G804" s="271">
        <v>801.0</v>
      </c>
      <c r="H804" s="270">
        <f t="shared" si="2"/>
        <v>-0.003005733275</v>
      </c>
    </row>
    <row r="805" ht="14.25" customHeight="1">
      <c r="B805" s="277">
        <v>45334.0</v>
      </c>
      <c r="C805" s="278">
        <v>1670.684082</v>
      </c>
      <c r="D805" s="279">
        <f t="shared" si="1"/>
        <v>2.391098763</v>
      </c>
      <c r="E805" s="264">
        <v>0.006439672255662454</v>
      </c>
      <c r="F805" s="264"/>
      <c r="G805" s="271">
        <v>802.0</v>
      </c>
      <c r="H805" s="270">
        <f t="shared" si="2"/>
        <v>0.02376581398</v>
      </c>
    </row>
    <row r="806" ht="14.25" customHeight="1">
      <c r="B806" s="277">
        <v>42506.0</v>
      </c>
      <c r="C806" s="278">
        <v>492.66748</v>
      </c>
      <c r="D806" s="279">
        <f t="shared" si="1"/>
        <v>-0.4210478754</v>
      </c>
      <c r="E806" s="264">
        <v>0.006419334348473752</v>
      </c>
      <c r="F806" s="264"/>
      <c r="G806" s="271">
        <v>803.0</v>
      </c>
      <c r="H806" s="270">
        <f t="shared" si="2"/>
        <v>0.0002892855606</v>
      </c>
    </row>
    <row r="807" ht="14.25" customHeight="1">
      <c r="B807" s="277">
        <v>44081.0</v>
      </c>
      <c r="C807" s="278">
        <v>850.964111</v>
      </c>
      <c r="D807" s="279">
        <f t="shared" si="1"/>
        <v>1.038694289</v>
      </c>
      <c r="E807" s="264">
        <v>0.006418916074891191</v>
      </c>
      <c r="F807" s="264"/>
      <c r="G807" s="271">
        <v>804.0</v>
      </c>
      <c r="H807" s="270">
        <f t="shared" si="2"/>
        <v>0.01627839878</v>
      </c>
    </row>
    <row r="808" ht="14.25" customHeight="1">
      <c r="B808" s="277">
        <v>41960.0</v>
      </c>
      <c r="C808" s="278">
        <v>417.406433</v>
      </c>
      <c r="D808" s="279">
        <f t="shared" si="1"/>
        <v>-0.1733057314</v>
      </c>
      <c r="E808" s="264">
        <v>0.0063939412141470935</v>
      </c>
      <c r="F808" s="264"/>
      <c r="G808" s="271">
        <v>805.0</v>
      </c>
      <c r="H808" s="270">
        <f t="shared" si="2"/>
        <v>-0.01268054745</v>
      </c>
    </row>
    <row r="809" ht="14.25" customHeight="1">
      <c r="B809" s="277">
        <v>43129.0</v>
      </c>
      <c r="C809" s="278">
        <v>504.910278</v>
      </c>
      <c r="D809" s="279">
        <f t="shared" si="1"/>
        <v>-0.6228059922</v>
      </c>
      <c r="E809" s="264">
        <v>0.006380838879746204</v>
      </c>
      <c r="F809" s="264"/>
      <c r="G809" s="271">
        <v>806.0</v>
      </c>
      <c r="H809" s="270">
        <f t="shared" si="2"/>
        <v>0.02523710274</v>
      </c>
    </row>
    <row r="810" ht="14.25" customHeight="1">
      <c r="B810" s="277">
        <v>44357.0</v>
      </c>
      <c r="C810" s="278">
        <v>1338.595703</v>
      </c>
      <c r="D810" s="279">
        <f t="shared" si="1"/>
        <v>-0.06666796052</v>
      </c>
      <c r="E810" s="264">
        <v>0.00635902309903525</v>
      </c>
      <c r="F810" s="264"/>
      <c r="G810" s="271">
        <v>807.0</v>
      </c>
      <c r="H810" s="270">
        <f t="shared" si="2"/>
        <v>0.01297518127</v>
      </c>
    </row>
    <row r="811" ht="14.25" customHeight="1">
      <c r="B811" s="277">
        <v>44938.0</v>
      </c>
      <c r="C811" s="278">
        <v>1434.21167</v>
      </c>
      <c r="D811" s="279">
        <f t="shared" si="1"/>
        <v>0.2104725462</v>
      </c>
      <c r="E811" s="264">
        <v>0.006355104631896282</v>
      </c>
      <c r="F811" s="264"/>
      <c r="G811" s="271">
        <v>808.0</v>
      </c>
      <c r="H811" s="270">
        <f t="shared" si="2"/>
        <v>-0.008321923608</v>
      </c>
    </row>
    <row r="812" ht="14.25" customHeight="1">
      <c r="B812" s="277">
        <v>44251.0</v>
      </c>
      <c r="C812" s="278">
        <v>1184.836182</v>
      </c>
      <c r="D812" s="279">
        <f t="shared" si="1"/>
        <v>1.943136289</v>
      </c>
      <c r="E812" s="264">
        <v>0.006278081524400781</v>
      </c>
      <c r="F812" s="264"/>
      <c r="G812" s="271">
        <v>809.0</v>
      </c>
      <c r="H812" s="270">
        <f t="shared" si="2"/>
        <v>-0.01731150207</v>
      </c>
    </row>
    <row r="813" ht="14.25" customHeight="1">
      <c r="B813" s="277">
        <v>42173.0</v>
      </c>
      <c r="C813" s="278">
        <v>402.57605</v>
      </c>
      <c r="D813" s="279">
        <f t="shared" si="1"/>
        <v>-0.7312935101</v>
      </c>
      <c r="E813" s="264">
        <v>0.0062771357766253965</v>
      </c>
      <c r="F813" s="264"/>
      <c r="G813" s="271">
        <v>810.0</v>
      </c>
      <c r="H813" s="270">
        <f t="shared" si="2"/>
        <v>0.001330970514</v>
      </c>
    </row>
    <row r="814" ht="14.25" customHeight="1">
      <c r="B814" s="277">
        <v>45461.0</v>
      </c>
      <c r="C814" s="278">
        <v>1498.199951</v>
      </c>
      <c r="D814" s="279">
        <f t="shared" si="1"/>
        <v>-0.02657707614</v>
      </c>
      <c r="E814" s="279">
        <v>0.006246172912950416</v>
      </c>
      <c r="F814" s="279"/>
      <c r="G814" s="271">
        <v>811.0</v>
      </c>
      <c r="H814" s="270">
        <f t="shared" si="2"/>
        <v>-0.01731955636</v>
      </c>
    </row>
    <row r="815" ht="14.25" customHeight="1">
      <c r="B815" s="277">
        <v>44790.0</v>
      </c>
      <c r="C815" s="278">
        <v>1539.104858</v>
      </c>
      <c r="D815" s="279">
        <f t="shared" si="1"/>
        <v>2.182948823</v>
      </c>
      <c r="E815" s="264">
        <v>0.006138648836139095</v>
      </c>
      <c r="F815" s="264"/>
      <c r="G815" s="271">
        <v>812.0</v>
      </c>
      <c r="H815" s="270">
        <f t="shared" si="2"/>
        <v>-0.02277592247</v>
      </c>
    </row>
    <row r="816" ht="14.25" customHeight="1">
      <c r="B816" s="277">
        <v>43209.0</v>
      </c>
      <c r="C816" s="278">
        <v>483.546844</v>
      </c>
      <c r="D816" s="279">
        <f t="shared" si="1"/>
        <v>0.1266708206</v>
      </c>
      <c r="E816" s="264">
        <v>0.006128003517424004</v>
      </c>
      <c r="F816" s="264"/>
      <c r="G816" s="271">
        <v>813.0</v>
      </c>
      <c r="H816" s="270">
        <f t="shared" si="2"/>
        <v>-0.02060810612</v>
      </c>
    </row>
    <row r="817" ht="14.25" customHeight="1">
      <c r="B817" s="277">
        <v>42822.0</v>
      </c>
      <c r="C817" s="278">
        <v>429.182007</v>
      </c>
      <c r="D817" s="279">
        <f t="shared" si="1"/>
        <v>0.1426240327</v>
      </c>
      <c r="E817" s="264">
        <v>0.006123406077933073</v>
      </c>
      <c r="F817" s="264"/>
      <c r="G817" s="271">
        <v>814.0</v>
      </c>
      <c r="H817" s="270">
        <f t="shared" si="2"/>
        <v>0.008735242439</v>
      </c>
    </row>
    <row r="818" ht="14.25" customHeight="1">
      <c r="B818" s="277">
        <v>41934.0</v>
      </c>
      <c r="C818" s="278">
        <v>375.61087</v>
      </c>
      <c r="D818" s="279">
        <f t="shared" si="1"/>
        <v>-0.1390066538</v>
      </c>
      <c r="E818" s="264">
        <v>0.006122477214536697</v>
      </c>
      <c r="F818" s="264"/>
      <c r="G818" s="271">
        <v>815.0</v>
      </c>
      <c r="H818" s="270">
        <f t="shared" si="2"/>
        <v>0.009849378446</v>
      </c>
    </row>
    <row r="819" ht="14.25" customHeight="1">
      <c r="B819" s="277">
        <v>43090.0</v>
      </c>
      <c r="C819" s="278">
        <v>436.25293</v>
      </c>
      <c r="D819" s="279">
        <f t="shared" si="1"/>
        <v>0.09083056437</v>
      </c>
      <c r="E819" s="264">
        <v>0.0061034263455193435</v>
      </c>
      <c r="F819" s="264"/>
      <c r="G819" s="271">
        <v>816.0</v>
      </c>
      <c r="H819" s="270">
        <f t="shared" si="2"/>
        <v>-0.01220000041</v>
      </c>
    </row>
    <row r="820" ht="14.25" customHeight="1">
      <c r="B820" s="277">
        <v>42158.0</v>
      </c>
      <c r="C820" s="278">
        <v>399.927307</v>
      </c>
      <c r="D820" s="279">
        <f t="shared" si="1"/>
        <v>-0.7600851323</v>
      </c>
      <c r="E820" s="264">
        <v>0.00609863195978938</v>
      </c>
      <c r="F820" s="264"/>
      <c r="G820" s="271">
        <v>817.0</v>
      </c>
      <c r="H820" s="270">
        <f t="shared" si="2"/>
        <v>-0.003989052035</v>
      </c>
    </row>
    <row r="821" ht="14.25" customHeight="1">
      <c r="B821" s="277">
        <v>45337.0</v>
      </c>
      <c r="C821" s="278">
        <v>1666.955078</v>
      </c>
      <c r="D821" s="279">
        <f t="shared" si="1"/>
        <v>2.606446006</v>
      </c>
      <c r="E821" s="264">
        <v>0.006091720600560955</v>
      </c>
      <c r="F821" s="264"/>
      <c r="G821" s="271">
        <v>818.0</v>
      </c>
      <c r="H821" s="270">
        <f t="shared" si="2"/>
        <v>-0.003794852677</v>
      </c>
    </row>
    <row r="822" ht="14.25" customHeight="1">
      <c r="B822" s="277">
        <v>42384.0</v>
      </c>
      <c r="C822" s="278">
        <v>462.215454</v>
      </c>
      <c r="D822" s="279">
        <f t="shared" si="1"/>
        <v>0.2420043978</v>
      </c>
      <c r="E822" s="264">
        <v>0.006089929508648177</v>
      </c>
      <c r="F822" s="264"/>
      <c r="G822" s="271">
        <v>819.0</v>
      </c>
      <c r="H822" s="270">
        <f t="shared" si="2"/>
        <v>-0.01001872306</v>
      </c>
    </row>
    <row r="823" ht="14.25" customHeight="1">
      <c r="B823" s="277">
        <v>42990.0</v>
      </c>
      <c r="C823" s="278">
        <v>372.152832</v>
      </c>
      <c r="D823" s="279">
        <f t="shared" si="1"/>
        <v>-0.4428535216</v>
      </c>
      <c r="E823" s="264">
        <v>0.006088572454985951</v>
      </c>
      <c r="F823" s="264"/>
      <c r="G823" s="271">
        <v>820.0</v>
      </c>
      <c r="H823" s="270">
        <f t="shared" si="2"/>
        <v>-0.01938286538</v>
      </c>
    </row>
    <row r="824" ht="14.25" customHeight="1">
      <c r="B824" s="277">
        <v>43822.0</v>
      </c>
      <c r="C824" s="278">
        <v>667.96228</v>
      </c>
      <c r="D824" s="279">
        <f t="shared" si="1"/>
        <v>0.2419323271</v>
      </c>
      <c r="E824" s="264">
        <v>0.006082888686610515</v>
      </c>
      <c r="F824" s="264"/>
      <c r="G824" s="271">
        <v>821.0</v>
      </c>
      <c r="H824" s="270">
        <f t="shared" si="2"/>
        <v>0.005778407734</v>
      </c>
    </row>
    <row r="825" ht="14.25" customHeight="1">
      <c r="B825" s="277">
        <v>43259.0</v>
      </c>
      <c r="C825" s="278">
        <v>537.841125</v>
      </c>
      <c r="D825" s="279">
        <f t="shared" si="1"/>
        <v>0.2723921861</v>
      </c>
      <c r="E825" s="264">
        <v>0.006068499189494194</v>
      </c>
      <c r="F825" s="264"/>
      <c r="G825" s="271">
        <v>822.0</v>
      </c>
      <c r="H825" s="270">
        <f t="shared" si="2"/>
        <v>-0.01377085799</v>
      </c>
    </row>
    <row r="826" ht="14.25" customHeight="1">
      <c r="B826" s="277">
        <v>43075.0</v>
      </c>
      <c r="C826" s="278">
        <v>422.700745</v>
      </c>
      <c r="D826" s="279">
        <f t="shared" si="1"/>
        <v>-0.5879658689</v>
      </c>
      <c r="E826" s="264">
        <v>0.006044814493112626</v>
      </c>
      <c r="F826" s="264"/>
      <c r="G826" s="271">
        <v>823.0</v>
      </c>
      <c r="H826" s="270">
        <f t="shared" si="2"/>
        <v>-0.01825327328</v>
      </c>
    </row>
    <row r="827" ht="14.25" customHeight="1">
      <c r="B827" s="277">
        <v>44155.0</v>
      </c>
      <c r="C827" s="278">
        <v>1025.887695</v>
      </c>
      <c r="D827" s="279">
        <f t="shared" si="1"/>
        <v>0.762873332</v>
      </c>
      <c r="E827" s="264">
        <v>0.006017558505015881</v>
      </c>
      <c r="F827" s="264"/>
      <c r="G827" s="271">
        <v>824.0</v>
      </c>
      <c r="H827" s="270">
        <f t="shared" si="2"/>
        <v>0.01026910036</v>
      </c>
    </row>
    <row r="828" ht="14.25" customHeight="1">
      <c r="B828" s="277">
        <v>43467.0</v>
      </c>
      <c r="C828" s="278">
        <v>581.940674</v>
      </c>
      <c r="D828" s="279">
        <f t="shared" si="1"/>
        <v>-0.5674696335</v>
      </c>
      <c r="E828" s="264">
        <v>0.006014340357027897</v>
      </c>
      <c r="F828" s="264"/>
      <c r="G828" s="271">
        <v>825.0</v>
      </c>
      <c r="H828" s="270">
        <f t="shared" si="2"/>
        <v>0.02899243878</v>
      </c>
    </row>
    <row r="829" ht="14.25" customHeight="1">
      <c r="B829" s="277">
        <v>45012.0</v>
      </c>
      <c r="C829" s="278">
        <v>1345.433105</v>
      </c>
      <c r="D829" s="279">
        <f t="shared" si="1"/>
        <v>0.546545466</v>
      </c>
      <c r="E829" s="264">
        <v>0.0060115404599926465</v>
      </c>
      <c r="F829" s="264"/>
      <c r="G829" s="271">
        <v>826.0</v>
      </c>
      <c r="H829" s="270">
        <f t="shared" si="2"/>
        <v>-0.01993139443</v>
      </c>
    </row>
    <row r="830" ht="14.25" customHeight="1">
      <c r="B830" s="277">
        <v>44085.0</v>
      </c>
      <c r="C830" s="278">
        <v>869.960266</v>
      </c>
      <c r="D830" s="279">
        <f t="shared" si="1"/>
        <v>0.6593143559</v>
      </c>
      <c r="E830" s="264">
        <v>0.006010330537408204</v>
      </c>
      <c r="F830" s="264"/>
      <c r="G830" s="271">
        <v>827.0</v>
      </c>
      <c r="H830" s="270">
        <f t="shared" si="2"/>
        <v>-0.009976840454</v>
      </c>
    </row>
    <row r="831" ht="14.25" customHeight="1">
      <c r="B831" s="277">
        <v>43245.0</v>
      </c>
      <c r="C831" s="278">
        <v>524.289001</v>
      </c>
      <c r="D831" s="279">
        <f t="shared" si="1"/>
        <v>-0.1810476572</v>
      </c>
      <c r="E831" s="264">
        <v>0.005978872956677971</v>
      </c>
      <c r="F831" s="264"/>
      <c r="G831" s="271">
        <v>828.0</v>
      </c>
      <c r="H831" s="270">
        <f t="shared" si="2"/>
        <v>0.003483991209</v>
      </c>
    </row>
    <row r="832" ht="14.25" customHeight="1">
      <c r="B832" s="277">
        <v>43489.0</v>
      </c>
      <c r="C832" s="278">
        <v>640.194763</v>
      </c>
      <c r="D832" s="279">
        <f t="shared" si="1"/>
        <v>0.6349002415</v>
      </c>
      <c r="E832" s="264">
        <v>0.00597806332965287</v>
      </c>
      <c r="F832" s="264"/>
      <c r="G832" s="271">
        <v>829.0</v>
      </c>
      <c r="H832" s="270">
        <f t="shared" si="2"/>
        <v>0.01708445096</v>
      </c>
    </row>
    <row r="833" ht="14.25" customHeight="1">
      <c r="B833" s="277">
        <v>42915.0</v>
      </c>
      <c r="C833" s="278">
        <v>391.580322</v>
      </c>
      <c r="D833" s="279">
        <f t="shared" si="1"/>
        <v>-0.05056503918</v>
      </c>
      <c r="E833" s="264">
        <v>0.005947736241306173</v>
      </c>
      <c r="F833" s="264"/>
      <c r="G833" s="271">
        <v>830.0</v>
      </c>
      <c r="H833" s="270">
        <f t="shared" si="2"/>
        <v>0.006778141612</v>
      </c>
    </row>
    <row r="834" ht="14.25" customHeight="1">
      <c r="B834" s="277">
        <v>43060.0</v>
      </c>
      <c r="C834" s="278">
        <v>412.43512</v>
      </c>
      <c r="D834" s="279">
        <f t="shared" si="1"/>
        <v>0.125878033</v>
      </c>
      <c r="E834" s="264">
        <v>0.005933850681416251</v>
      </c>
      <c r="F834" s="264"/>
      <c r="G834" s="271">
        <v>831.0</v>
      </c>
      <c r="H834" s="270">
        <f t="shared" si="2"/>
        <v>0.00129318176</v>
      </c>
    </row>
    <row r="835" ht="14.25" customHeight="1">
      <c r="B835" s="277">
        <v>41887.0</v>
      </c>
      <c r="C835" s="278">
        <v>366.32309</v>
      </c>
      <c r="D835" s="279">
        <f t="shared" si="1"/>
        <v>-0.379282222</v>
      </c>
      <c r="E835" s="264">
        <v>0.005931419419045559</v>
      </c>
      <c r="F835" s="264"/>
      <c r="G835" s="271">
        <v>832.0</v>
      </c>
      <c r="H835" s="270">
        <f t="shared" si="2"/>
        <v>0.00754753818</v>
      </c>
    </row>
    <row r="836" ht="14.25" customHeight="1">
      <c r="B836" s="277">
        <v>43446.0</v>
      </c>
      <c r="C836" s="278">
        <v>590.160461</v>
      </c>
      <c r="D836" s="279">
        <f t="shared" si="1"/>
        <v>0.5108169182</v>
      </c>
      <c r="E836" s="264">
        <v>0.005930180137740474</v>
      </c>
      <c r="F836" s="264"/>
      <c r="G836" s="271">
        <v>833.0</v>
      </c>
      <c r="H836" s="270">
        <f t="shared" si="2"/>
        <v>0.01304736484</v>
      </c>
    </row>
    <row r="837" ht="14.25" customHeight="1">
      <c r="B837" s="277">
        <v>42762.0</v>
      </c>
      <c r="C837" s="278">
        <v>390.623413</v>
      </c>
      <c r="D837" s="279">
        <f t="shared" si="1"/>
        <v>-0.3895798376</v>
      </c>
      <c r="E837" s="264">
        <v>0.005925633583852646</v>
      </c>
      <c r="F837" s="264"/>
      <c r="G837" s="271">
        <v>834.0</v>
      </c>
      <c r="H837" s="270">
        <f t="shared" si="2"/>
        <v>0.003881238031</v>
      </c>
    </row>
    <row r="838" ht="14.25" customHeight="1">
      <c r="B838" s="277">
        <v>43657.0</v>
      </c>
      <c r="C838" s="278">
        <v>639.925476</v>
      </c>
      <c r="D838" s="279">
        <f t="shared" si="1"/>
        <v>-0.5716553452</v>
      </c>
      <c r="E838" s="264">
        <v>0.0059254826267481145</v>
      </c>
      <c r="F838" s="264"/>
      <c r="G838" s="271">
        <v>835.0</v>
      </c>
      <c r="H838" s="270">
        <f t="shared" si="2"/>
        <v>-0.005842657671</v>
      </c>
    </row>
    <row r="839" ht="14.25" customHeight="1">
      <c r="B839" s="277">
        <v>45456.0</v>
      </c>
      <c r="C839" s="278">
        <v>1493.949951</v>
      </c>
      <c r="D839" s="279">
        <f t="shared" si="1"/>
        <v>0.05399857055</v>
      </c>
      <c r="E839" s="279">
        <v>0.005891462623674702</v>
      </c>
      <c r="F839" s="279"/>
      <c r="G839" s="271">
        <v>836.0</v>
      </c>
      <c r="H839" s="270">
        <f t="shared" si="2"/>
        <v>-0.005412004219</v>
      </c>
    </row>
    <row r="840" ht="14.25" customHeight="1">
      <c r="B840" s="277">
        <v>45170.0</v>
      </c>
      <c r="C840" s="278">
        <v>1417.411743</v>
      </c>
      <c r="D840" s="279">
        <f t="shared" si="1"/>
        <v>1.854307129</v>
      </c>
      <c r="E840" s="264">
        <v>0.00585184340803121</v>
      </c>
      <c r="F840" s="264"/>
      <c r="G840" s="271">
        <v>837.0</v>
      </c>
      <c r="H840" s="270">
        <f t="shared" si="2"/>
        <v>-0.01329398601</v>
      </c>
    </row>
    <row r="841" ht="14.25" customHeight="1">
      <c r="B841" s="277">
        <v>43168.0</v>
      </c>
      <c r="C841" s="278">
        <v>496.586975</v>
      </c>
      <c r="D841" s="279">
        <f t="shared" si="1"/>
        <v>-0.1487340211</v>
      </c>
      <c r="E841" s="264">
        <v>0.0058359154212807365</v>
      </c>
      <c r="F841" s="264"/>
      <c r="G841" s="271">
        <v>838.0</v>
      </c>
      <c r="H841" s="270">
        <f t="shared" si="2"/>
        <v>-0.005075451935</v>
      </c>
    </row>
    <row r="842" ht="14.25" customHeight="1">
      <c r="B842" s="277">
        <v>43304.0</v>
      </c>
      <c r="C842" s="278">
        <v>583.351135</v>
      </c>
      <c r="D842" s="279">
        <f t="shared" si="1"/>
        <v>-0.5908598935</v>
      </c>
      <c r="E842" s="264">
        <v>0.005823015102447628</v>
      </c>
      <c r="F842" s="264"/>
      <c r="G842" s="271">
        <v>839.0</v>
      </c>
      <c r="H842" s="270">
        <f t="shared" si="2"/>
        <v>0.03402821987</v>
      </c>
    </row>
    <row r="843" ht="14.25" customHeight="1">
      <c r="B843" s="277">
        <v>44746.0</v>
      </c>
      <c r="C843" s="278">
        <v>1425.797974</v>
      </c>
      <c r="D843" s="279">
        <f t="shared" si="1"/>
        <v>0.006892998847</v>
      </c>
      <c r="E843" s="264">
        <v>0.00581315327883759</v>
      </c>
      <c r="F843" s="264"/>
      <c r="G843" s="271">
        <v>840.0</v>
      </c>
      <c r="H843" s="270">
        <f t="shared" si="2"/>
        <v>0.01070935854</v>
      </c>
    </row>
    <row r="844" ht="14.25" customHeight="1">
      <c r="B844" s="277">
        <v>45216.0</v>
      </c>
      <c r="C844" s="278">
        <v>1416.037231</v>
      </c>
      <c r="D844" s="279">
        <f t="shared" si="1"/>
        <v>0.3547042842</v>
      </c>
      <c r="E844" s="264">
        <v>0.005787263528549155</v>
      </c>
      <c r="F844" s="264"/>
      <c r="G844" s="271">
        <v>841.0</v>
      </c>
      <c r="H844" s="270">
        <f t="shared" si="2"/>
        <v>0.02178932113</v>
      </c>
    </row>
    <row r="845" ht="14.25" customHeight="1">
      <c r="B845" s="277">
        <v>44148.0</v>
      </c>
      <c r="C845" s="278">
        <v>1045.274048</v>
      </c>
      <c r="D845" s="279">
        <f t="shared" si="1"/>
        <v>-0.3748457718</v>
      </c>
      <c r="E845" s="264">
        <v>0.005770307072098456</v>
      </c>
      <c r="F845" s="264"/>
      <c r="G845" s="271">
        <v>842.0</v>
      </c>
      <c r="H845" s="270">
        <f t="shared" si="2"/>
        <v>-0.01206242091</v>
      </c>
    </row>
    <row r="846" ht="14.25" customHeight="1">
      <c r="B846" s="277">
        <v>44539.0</v>
      </c>
      <c r="C846" s="278">
        <v>1672.025879</v>
      </c>
      <c r="D846" s="279">
        <f t="shared" si="1"/>
        <v>3.245526168</v>
      </c>
      <c r="E846" s="264">
        <v>0.0057603515236824224</v>
      </c>
      <c r="F846" s="264"/>
      <c r="G846" s="271">
        <v>843.0</v>
      </c>
      <c r="H846" s="270">
        <f t="shared" si="2"/>
        <v>-0.007048136236</v>
      </c>
    </row>
    <row r="847" ht="14.25" customHeight="1">
      <c r="B847" s="277">
        <v>42916.0</v>
      </c>
      <c r="C847" s="278">
        <v>393.832428</v>
      </c>
      <c r="D847" s="279">
        <f t="shared" si="1"/>
        <v>-0.418275753</v>
      </c>
      <c r="E847" s="264">
        <v>0.005751325777805477</v>
      </c>
      <c r="F847" s="264"/>
      <c r="G847" s="271">
        <v>844.0</v>
      </c>
      <c r="H847" s="270">
        <f t="shared" si="2"/>
        <v>0.0005168846376</v>
      </c>
    </row>
    <row r="848" ht="14.25" customHeight="1">
      <c r="B848" s="277">
        <v>44012.0</v>
      </c>
      <c r="C848" s="278">
        <v>677.008789</v>
      </c>
      <c r="D848" s="279">
        <f t="shared" si="1"/>
        <v>-0.5423625571</v>
      </c>
      <c r="E848" s="264">
        <v>0.005739693802915412</v>
      </c>
      <c r="F848" s="264"/>
      <c r="G848" s="271">
        <v>845.0</v>
      </c>
      <c r="H848" s="270">
        <f t="shared" si="2"/>
        <v>0.01164936882</v>
      </c>
    </row>
    <row r="849" ht="14.25" customHeight="1">
      <c r="B849" s="277">
        <v>45183.0</v>
      </c>
      <c r="C849" s="278">
        <v>1479.356201</v>
      </c>
      <c r="D849" s="279">
        <f t="shared" si="1"/>
        <v>2.01376062</v>
      </c>
      <c r="E849" s="264">
        <v>0.005739549725271575</v>
      </c>
      <c r="F849" s="264"/>
      <c r="G849" s="271">
        <v>846.0</v>
      </c>
      <c r="H849" s="270">
        <f t="shared" si="2"/>
        <v>0.008569522311</v>
      </c>
    </row>
    <row r="850" ht="14.25" customHeight="1">
      <c r="B850" s="277">
        <v>43122.0</v>
      </c>
      <c r="C850" s="278">
        <v>490.867188</v>
      </c>
      <c r="D850" s="279">
        <f t="shared" si="1"/>
        <v>-0.2392294447</v>
      </c>
      <c r="E850" s="264">
        <v>0.0057282748156053526</v>
      </c>
      <c r="F850" s="264"/>
      <c r="G850" s="271">
        <v>847.0</v>
      </c>
      <c r="H850" s="270">
        <f t="shared" si="2"/>
        <v>0.03770523222</v>
      </c>
    </row>
    <row r="851" ht="14.25" customHeight="1">
      <c r="B851" s="277">
        <v>43616.0</v>
      </c>
      <c r="C851" s="278">
        <v>645.223694</v>
      </c>
      <c r="D851" s="279">
        <f t="shared" si="1"/>
        <v>-0.6093321953</v>
      </c>
      <c r="E851" s="264">
        <v>0.005725723596124854</v>
      </c>
      <c r="F851" s="264"/>
      <c r="G851" s="271">
        <v>848.0</v>
      </c>
      <c r="H851" s="270">
        <f t="shared" si="2"/>
        <v>0.003447003998</v>
      </c>
    </row>
    <row r="852" ht="14.25" customHeight="1">
      <c r="B852" s="277">
        <v>45322.0</v>
      </c>
      <c r="C852" s="278">
        <v>1651.591675</v>
      </c>
      <c r="D852" s="279">
        <f t="shared" si="1"/>
        <v>0.1396750283</v>
      </c>
      <c r="E852" s="264">
        <v>0.005722278659572612</v>
      </c>
      <c r="F852" s="264"/>
      <c r="G852" s="271">
        <v>849.0</v>
      </c>
      <c r="H852" s="270">
        <f t="shared" si="2"/>
        <v>-0.002681041169</v>
      </c>
    </row>
    <row r="853" ht="14.25" customHeight="1">
      <c r="B853" s="277">
        <v>44986.0</v>
      </c>
      <c r="C853" s="278">
        <v>1449.177734</v>
      </c>
      <c r="D853" s="279">
        <f t="shared" si="1"/>
        <v>0.03496857827</v>
      </c>
      <c r="E853" s="264">
        <v>0.005714060695146072</v>
      </c>
      <c r="F853" s="264"/>
      <c r="G853" s="271">
        <v>850.0</v>
      </c>
      <c r="H853" s="270">
        <f t="shared" si="2"/>
        <v>-0.007432332453</v>
      </c>
    </row>
    <row r="854" ht="14.25" customHeight="1">
      <c r="B854" s="277">
        <v>44809.0</v>
      </c>
      <c r="C854" s="278">
        <v>1400.214233</v>
      </c>
      <c r="D854" s="279">
        <f t="shared" si="1"/>
        <v>2.431384823</v>
      </c>
      <c r="E854" s="264">
        <v>0.005712468481106975</v>
      </c>
      <c r="F854" s="264"/>
      <c r="G854" s="271">
        <v>851.0</v>
      </c>
      <c r="H854" s="270">
        <f t="shared" si="2"/>
        <v>0.0260798342</v>
      </c>
    </row>
    <row r="855" ht="14.25" customHeight="1">
      <c r="B855" s="277">
        <v>42956.0</v>
      </c>
      <c r="C855" s="278">
        <v>408.060974</v>
      </c>
      <c r="D855" s="279">
        <f t="shared" si="1"/>
        <v>-0.7243515141</v>
      </c>
      <c r="E855" s="264">
        <v>0.0057060756751028405</v>
      </c>
      <c r="F855" s="264"/>
      <c r="G855" s="271">
        <v>852.0</v>
      </c>
      <c r="H855" s="270">
        <f t="shared" si="2"/>
        <v>-0.006700610654</v>
      </c>
    </row>
    <row r="856" ht="14.25" customHeight="1">
      <c r="B856" s="277">
        <v>44817.0</v>
      </c>
      <c r="C856" s="278">
        <v>1480.367188</v>
      </c>
      <c r="D856" s="279">
        <f t="shared" si="1"/>
        <v>1.228936777</v>
      </c>
      <c r="E856" s="264">
        <v>0.005695907162400408</v>
      </c>
      <c r="F856" s="264"/>
      <c r="G856" s="271">
        <v>853.0</v>
      </c>
      <c r="H856" s="270">
        <f t="shared" si="2"/>
        <v>0.02030537141</v>
      </c>
    </row>
    <row r="857" ht="14.25" customHeight="1">
      <c r="B857" s="277">
        <v>43557.0</v>
      </c>
      <c r="C857" s="278">
        <v>664.158447</v>
      </c>
      <c r="D857" s="279">
        <f t="shared" si="1"/>
        <v>-0.6310286151</v>
      </c>
      <c r="E857" s="264">
        <v>0.005694755325323374</v>
      </c>
      <c r="F857" s="264"/>
      <c r="G857" s="271">
        <v>854.0</v>
      </c>
      <c r="H857" s="270">
        <f t="shared" si="2"/>
        <v>0.001935329562</v>
      </c>
    </row>
    <row r="858" ht="14.25" customHeight="1">
      <c r="B858" s="277">
        <v>44564.0</v>
      </c>
      <c r="C858" s="278">
        <v>1800.026978</v>
      </c>
      <c r="D858" s="279">
        <f t="shared" si="1"/>
        <v>2.107310127</v>
      </c>
      <c r="E858" s="264">
        <v>0.005668051262351644</v>
      </c>
      <c r="F858" s="264"/>
      <c r="G858" s="271">
        <v>855.0</v>
      </c>
      <c r="H858" s="270">
        <f t="shared" si="2"/>
        <v>-0.005055248772</v>
      </c>
    </row>
    <row r="859" ht="14.25" customHeight="1">
      <c r="B859" s="277">
        <v>43409.0</v>
      </c>
      <c r="C859" s="278">
        <v>579.287842</v>
      </c>
      <c r="D859" s="279">
        <f t="shared" si="1"/>
        <v>-0.1747646838</v>
      </c>
      <c r="E859" s="264">
        <v>0.0056625562889894565</v>
      </c>
      <c r="F859" s="264"/>
      <c r="G859" s="271">
        <v>856.0</v>
      </c>
      <c r="H859" s="270">
        <f t="shared" si="2"/>
        <v>-0.003417995952</v>
      </c>
    </row>
    <row r="860" ht="14.25" customHeight="1">
      <c r="B860" s="277">
        <v>43675.0</v>
      </c>
      <c r="C860" s="278">
        <v>701.966858</v>
      </c>
      <c r="D860" s="279">
        <f t="shared" si="1"/>
        <v>0.7739740479</v>
      </c>
      <c r="E860" s="264">
        <v>0.005654510733810769</v>
      </c>
      <c r="F860" s="264"/>
      <c r="G860" s="271">
        <v>857.0</v>
      </c>
      <c r="H860" s="270">
        <f t="shared" si="2"/>
        <v>-0.01312274926</v>
      </c>
    </row>
    <row r="861" ht="14.25" customHeight="1">
      <c r="B861" s="277">
        <v>43040.0</v>
      </c>
      <c r="C861" s="278">
        <v>395.703003</v>
      </c>
      <c r="D861" s="279">
        <f t="shared" si="1"/>
        <v>-0.391134959</v>
      </c>
      <c r="E861" s="264">
        <v>0.005640911436878466</v>
      </c>
      <c r="F861" s="264"/>
      <c r="G861" s="271">
        <v>858.0</v>
      </c>
      <c r="H861" s="270">
        <f t="shared" si="2"/>
        <v>0.01464043288</v>
      </c>
    </row>
    <row r="862" ht="14.25" customHeight="1">
      <c r="B862" s="277">
        <v>43546.0</v>
      </c>
      <c r="C862" s="278">
        <v>649.902649</v>
      </c>
      <c r="D862" s="279">
        <f t="shared" si="1"/>
        <v>-0.4839251081</v>
      </c>
      <c r="E862" s="264">
        <v>0.005615977947579832</v>
      </c>
      <c r="F862" s="264"/>
      <c r="G862" s="271">
        <v>859.0</v>
      </c>
      <c r="H862" s="270">
        <f t="shared" si="2"/>
        <v>0.01842708122</v>
      </c>
    </row>
    <row r="863" ht="14.25" customHeight="1">
      <c r="B863" s="277">
        <v>45069.0</v>
      </c>
      <c r="C863" s="278">
        <v>1259.318481</v>
      </c>
      <c r="D863" s="279">
        <f t="shared" si="1"/>
        <v>1.118248445</v>
      </c>
      <c r="E863" s="264">
        <v>0.005607962446861615</v>
      </c>
      <c r="F863" s="264"/>
      <c r="G863" s="271">
        <v>860.0</v>
      </c>
      <c r="H863" s="270">
        <f t="shared" si="2"/>
        <v>-0.009721020458</v>
      </c>
    </row>
    <row r="864" ht="14.25" customHeight="1">
      <c r="B864" s="277">
        <v>43476.0</v>
      </c>
      <c r="C864" s="278">
        <v>594.509338</v>
      </c>
      <c r="D864" s="279">
        <f t="shared" si="1"/>
        <v>-0.05725923078</v>
      </c>
      <c r="E864" s="264">
        <v>0.005590477648549418</v>
      </c>
      <c r="F864" s="264"/>
      <c r="G864" s="271">
        <v>861.0</v>
      </c>
      <c r="H864" s="270">
        <f t="shared" si="2"/>
        <v>0.02891931778</v>
      </c>
    </row>
    <row r="865" ht="14.25" customHeight="1">
      <c r="B865" s="277">
        <v>43577.0</v>
      </c>
      <c r="C865" s="278">
        <v>630.618042</v>
      </c>
      <c r="D865" s="279">
        <f t="shared" si="1"/>
        <v>-0.5688073126</v>
      </c>
      <c r="E865" s="264">
        <v>0.0055784438852493285</v>
      </c>
      <c r="F865" s="264"/>
      <c r="G865" s="271">
        <v>862.0</v>
      </c>
      <c r="H865" s="270">
        <f t="shared" si="2"/>
        <v>-0.0004236365991</v>
      </c>
    </row>
    <row r="866" ht="14.25" customHeight="1">
      <c r="B866" s="277">
        <v>44859.0</v>
      </c>
      <c r="C866" s="278">
        <v>1462.49707</v>
      </c>
      <c r="D866" s="279">
        <f t="shared" si="1"/>
        <v>2.325275381</v>
      </c>
      <c r="E866" s="264">
        <v>0.005567191410334157</v>
      </c>
      <c r="F866" s="264"/>
      <c r="G866" s="271">
        <v>863.0</v>
      </c>
      <c r="H866" s="270">
        <f t="shared" si="2"/>
        <v>0.01378314846</v>
      </c>
    </row>
    <row r="867" ht="14.25" customHeight="1">
      <c r="B867" s="277">
        <v>42412.0</v>
      </c>
      <c r="C867" s="278">
        <v>439.812317</v>
      </c>
      <c r="D867" s="279">
        <f t="shared" si="1"/>
        <v>-0.6511641697</v>
      </c>
      <c r="E867" s="264">
        <v>0.00556284973396161</v>
      </c>
      <c r="F867" s="264"/>
      <c r="G867" s="271">
        <v>864.0</v>
      </c>
      <c r="H867" s="270">
        <f t="shared" si="2"/>
        <v>-0.0153615516</v>
      </c>
    </row>
    <row r="868" ht="14.25" customHeight="1">
      <c r="B868" s="277">
        <v>44314.0</v>
      </c>
      <c r="C868" s="278">
        <v>1260.800293</v>
      </c>
      <c r="D868" s="279">
        <f t="shared" si="1"/>
        <v>0.7615970452</v>
      </c>
      <c r="E868" s="264">
        <v>0.0055616839754780035</v>
      </c>
      <c r="F868" s="264"/>
      <c r="G868" s="271">
        <v>865.0</v>
      </c>
      <c r="H868" s="270">
        <f t="shared" si="2"/>
        <v>0.01497549855</v>
      </c>
    </row>
    <row r="869" ht="14.25" customHeight="1">
      <c r="B869" s="277">
        <v>43706.0</v>
      </c>
      <c r="C869" s="278">
        <v>715.714355</v>
      </c>
      <c r="D869" s="279">
        <f t="shared" si="1"/>
        <v>-0.5390170839</v>
      </c>
      <c r="E869" s="264">
        <v>0.005545294751805806</v>
      </c>
      <c r="F869" s="264"/>
      <c r="G869" s="271">
        <v>866.0</v>
      </c>
      <c r="H869" s="270">
        <f t="shared" si="2"/>
        <v>-0.00351214083</v>
      </c>
    </row>
    <row r="870" ht="14.25" customHeight="1">
      <c r="B870" s="277">
        <v>44881.0</v>
      </c>
      <c r="C870" s="278">
        <v>1552.583252</v>
      </c>
      <c r="D870" s="279">
        <f t="shared" si="1"/>
        <v>0.2420058357</v>
      </c>
      <c r="E870" s="264">
        <v>0.005520783140001029</v>
      </c>
      <c r="F870" s="264"/>
      <c r="G870" s="271">
        <v>867.0</v>
      </c>
      <c r="H870" s="270">
        <f t="shared" si="2"/>
        <v>0.002525355374</v>
      </c>
    </row>
    <row r="871" ht="14.25" customHeight="1">
      <c r="B871" s="277">
        <v>44274.0</v>
      </c>
      <c r="C871" s="278">
        <v>1250.061157</v>
      </c>
      <c r="D871" s="279">
        <f t="shared" si="1"/>
        <v>-0.06664375307</v>
      </c>
      <c r="E871" s="264">
        <v>0.0054969712281217175</v>
      </c>
      <c r="F871" s="264"/>
      <c r="G871" s="271">
        <v>868.0</v>
      </c>
      <c r="H871" s="270">
        <f t="shared" si="2"/>
        <v>-0.01591803189</v>
      </c>
    </row>
    <row r="872" ht="14.25" customHeight="1">
      <c r="B872" s="277">
        <v>45141.0</v>
      </c>
      <c r="C872" s="278">
        <v>1339.318359</v>
      </c>
      <c r="D872" s="279">
        <f t="shared" si="1"/>
        <v>-0.1325988842</v>
      </c>
      <c r="E872" s="264">
        <v>0.005490669563755549</v>
      </c>
      <c r="F872" s="264"/>
      <c r="G872" s="271">
        <v>869.0</v>
      </c>
      <c r="H872" s="270">
        <f t="shared" si="2"/>
        <v>0.0205747818</v>
      </c>
    </row>
    <row r="873" ht="14.25" customHeight="1">
      <c r="B873" s="277">
        <v>44880.0</v>
      </c>
      <c r="C873" s="278">
        <v>1544.058838</v>
      </c>
      <c r="D873" s="279">
        <f t="shared" si="1"/>
        <v>0.05318124286</v>
      </c>
      <c r="E873" s="264">
        <v>0.005487884407578524</v>
      </c>
      <c r="F873" s="264"/>
      <c r="G873" s="271">
        <v>870.0</v>
      </c>
      <c r="H873" s="270">
        <f t="shared" si="2"/>
        <v>0.01722905312</v>
      </c>
    </row>
    <row r="874" ht="14.25" customHeight="1">
      <c r="B874" s="277">
        <v>44718.0</v>
      </c>
      <c r="C874" s="278">
        <v>1466.090332</v>
      </c>
      <c r="D874" s="279">
        <f t="shared" si="1"/>
        <v>-0.04963214473</v>
      </c>
      <c r="E874" s="264">
        <v>0.005487470511670248</v>
      </c>
      <c r="F874" s="264"/>
      <c r="G874" s="271">
        <v>871.0</v>
      </c>
      <c r="H874" s="270">
        <f t="shared" si="2"/>
        <v>-0.01426040712</v>
      </c>
    </row>
    <row r="875" ht="14.25" customHeight="1">
      <c r="B875" s="277">
        <v>45292.0</v>
      </c>
      <c r="C875" s="278">
        <v>1542.65564</v>
      </c>
      <c r="D875" s="279">
        <f t="shared" si="1"/>
        <v>2.983458044</v>
      </c>
      <c r="E875" s="264">
        <v>0.005476663702279488</v>
      </c>
      <c r="F875" s="264"/>
      <c r="G875" s="271">
        <v>872.0</v>
      </c>
      <c r="H875" s="270">
        <f t="shared" si="2"/>
        <v>0.001085752515</v>
      </c>
    </row>
    <row r="876" ht="14.25" customHeight="1">
      <c r="B876" s="277">
        <v>42979.0</v>
      </c>
      <c r="C876" s="278">
        <v>387.265442</v>
      </c>
      <c r="D876" s="279">
        <f t="shared" si="1"/>
        <v>-0.7489458423</v>
      </c>
      <c r="E876" s="264">
        <v>0.005464724985077381</v>
      </c>
      <c r="F876" s="264"/>
      <c r="G876" s="271">
        <v>873.0</v>
      </c>
      <c r="H876" s="270">
        <f t="shared" si="2"/>
        <v>0.04153757947</v>
      </c>
    </row>
    <row r="877" ht="14.25" customHeight="1">
      <c r="B877" s="277">
        <v>44977.0</v>
      </c>
      <c r="C877" s="278">
        <v>1542.557373</v>
      </c>
      <c r="D877" s="279">
        <f t="shared" si="1"/>
        <v>2.095145823</v>
      </c>
      <c r="E877" s="264">
        <v>0.005461493679014166</v>
      </c>
      <c r="F877" s="264"/>
      <c r="G877" s="271">
        <v>874.0</v>
      </c>
      <c r="H877" s="270">
        <f t="shared" si="2"/>
        <v>0.01649431781</v>
      </c>
    </row>
    <row r="878" ht="14.25" customHeight="1">
      <c r="B878" s="277">
        <v>43182.0</v>
      </c>
      <c r="C878" s="278">
        <v>498.379547</v>
      </c>
      <c r="D878" s="279">
        <f t="shared" si="1"/>
        <v>-0.6578893488</v>
      </c>
      <c r="E878" s="264">
        <v>0.005424931922232333</v>
      </c>
      <c r="F878" s="264"/>
      <c r="G878" s="271">
        <v>875.0</v>
      </c>
      <c r="H878" s="270">
        <f t="shared" si="2"/>
        <v>0.006749545134</v>
      </c>
    </row>
    <row r="879" ht="14.25" customHeight="1">
      <c r="B879" s="277">
        <v>44397.0</v>
      </c>
      <c r="C879" s="278">
        <v>1456.778809</v>
      </c>
      <c r="D879" s="279">
        <f t="shared" si="1"/>
        <v>0.01844988727</v>
      </c>
      <c r="E879" s="264">
        <v>0.005416000385983741</v>
      </c>
      <c r="F879" s="264"/>
      <c r="G879" s="271">
        <v>876.0</v>
      </c>
      <c r="H879" s="270">
        <f t="shared" si="2"/>
        <v>0.01707475906</v>
      </c>
    </row>
    <row r="880" ht="14.25" customHeight="1">
      <c r="B880" s="277">
        <v>45407.0</v>
      </c>
      <c r="C880" s="278">
        <v>1430.388306</v>
      </c>
      <c r="D880" s="279">
        <f t="shared" si="1"/>
        <v>1.430509648</v>
      </c>
      <c r="E880" s="264">
        <v>0.0053817172385829375</v>
      </c>
      <c r="F880" s="264"/>
      <c r="G880" s="271">
        <v>877.0</v>
      </c>
      <c r="H880" s="270">
        <f t="shared" si="2"/>
        <v>0.001776521185</v>
      </c>
    </row>
    <row r="881" ht="14.25" customHeight="1">
      <c r="B881" s="277">
        <v>43319.0</v>
      </c>
      <c r="C881" s="278">
        <v>588.513733</v>
      </c>
      <c r="D881" s="279">
        <f t="shared" si="1"/>
        <v>-0.5834539772</v>
      </c>
      <c r="E881" s="264">
        <v>0.0053650631192493905</v>
      </c>
      <c r="F881" s="264"/>
      <c r="G881" s="271">
        <v>878.0</v>
      </c>
      <c r="H881" s="270">
        <f t="shared" si="2"/>
        <v>-0.03047506785</v>
      </c>
    </row>
    <row r="882" ht="14.25" customHeight="1">
      <c r="B882" s="277">
        <v>44365.0</v>
      </c>
      <c r="C882" s="278">
        <v>1412.842041</v>
      </c>
      <c r="D882" s="279">
        <f t="shared" si="1"/>
        <v>2.262325339</v>
      </c>
      <c r="E882" s="264">
        <v>0.005350052905897358</v>
      </c>
      <c r="F882" s="264"/>
      <c r="G882" s="271">
        <v>879.0</v>
      </c>
      <c r="H882" s="270">
        <f t="shared" si="2"/>
        <v>0.01700279208</v>
      </c>
    </row>
    <row r="883" ht="14.25" customHeight="1">
      <c r="B883" s="277">
        <v>42634.0</v>
      </c>
      <c r="C883" s="278">
        <v>433.078217</v>
      </c>
      <c r="D883" s="279">
        <f t="shared" si="1"/>
        <v>-0.2674642714</v>
      </c>
      <c r="E883" s="264">
        <v>0.005332595467364128</v>
      </c>
      <c r="F883" s="264"/>
      <c r="G883" s="271">
        <v>880.0</v>
      </c>
      <c r="H883" s="270">
        <f t="shared" si="2"/>
        <v>-0.009996040691</v>
      </c>
    </row>
    <row r="884" ht="14.25" customHeight="1">
      <c r="B884" s="277">
        <v>43475.0</v>
      </c>
      <c r="C884" s="278">
        <v>591.204224</v>
      </c>
      <c r="D884" s="279">
        <f t="shared" si="1"/>
        <v>-0.6375221113</v>
      </c>
      <c r="E884" s="264">
        <v>0.0053246575432868955</v>
      </c>
      <c r="F884" s="264"/>
      <c r="G884" s="271">
        <v>881.0</v>
      </c>
      <c r="H884" s="270">
        <f t="shared" si="2"/>
        <v>0.01038851148</v>
      </c>
    </row>
    <row r="885" ht="14.25" customHeight="1">
      <c r="B885" s="277">
        <v>45308.0</v>
      </c>
      <c r="C885" s="278">
        <v>1631.00769</v>
      </c>
      <c r="D885" s="279">
        <f t="shared" si="1"/>
        <v>-0.1130760992</v>
      </c>
      <c r="E885" s="264">
        <v>0.005301656104936671</v>
      </c>
      <c r="F885" s="264"/>
      <c r="G885" s="271">
        <v>882.0</v>
      </c>
      <c r="H885" s="270">
        <f t="shared" si="2"/>
        <v>-0.009950460354</v>
      </c>
    </row>
    <row r="886" ht="14.25" customHeight="1">
      <c r="B886" s="277">
        <v>44578.0</v>
      </c>
      <c r="C886" s="278">
        <v>1838.948853</v>
      </c>
      <c r="D886" s="279">
        <f t="shared" si="1"/>
        <v>0.5154084165</v>
      </c>
      <c r="E886" s="264">
        <v>0.005260836437461394</v>
      </c>
      <c r="F886" s="264"/>
      <c r="G886" s="271">
        <v>883.0</v>
      </c>
      <c r="H886" s="270">
        <f t="shared" si="2"/>
        <v>0.007611043762</v>
      </c>
    </row>
    <row r="887" ht="14.25" customHeight="1">
      <c r="B887" s="277">
        <v>45044.0</v>
      </c>
      <c r="C887" s="278">
        <v>1213.500488</v>
      </c>
      <c r="D887" s="279">
        <f t="shared" si="1"/>
        <v>1.842604135</v>
      </c>
      <c r="E887" s="264">
        <v>0.005215778865487002</v>
      </c>
      <c r="F887" s="264"/>
      <c r="G887" s="271">
        <v>884.0</v>
      </c>
      <c r="H887" s="270">
        <f t="shared" si="2"/>
        <v>0.0001531763424</v>
      </c>
    </row>
    <row r="888" ht="14.25" customHeight="1">
      <c r="B888" s="277">
        <v>42349.0</v>
      </c>
      <c r="C888" s="278">
        <v>426.897461</v>
      </c>
      <c r="D888" s="279">
        <f t="shared" si="1"/>
        <v>-0.01026002692</v>
      </c>
      <c r="E888" s="264">
        <v>0.0052034457458240806</v>
      </c>
      <c r="F888" s="264"/>
      <c r="G888" s="271">
        <v>885.0</v>
      </c>
      <c r="H888" s="270">
        <f t="shared" si="2"/>
        <v>0.008821312025</v>
      </c>
    </row>
    <row r="889" ht="14.25" customHeight="1">
      <c r="B889" s="277">
        <v>43081.0</v>
      </c>
      <c r="C889" s="278">
        <v>431.322845</v>
      </c>
      <c r="D889" s="279">
        <f t="shared" si="1"/>
        <v>-0.6481719546</v>
      </c>
      <c r="E889" s="264">
        <v>0.005172586997128637</v>
      </c>
      <c r="F889" s="264"/>
      <c r="G889" s="271">
        <v>886.0</v>
      </c>
      <c r="H889" s="270">
        <f t="shared" si="2"/>
        <v>-0.007223797805</v>
      </c>
    </row>
    <row r="890" ht="14.25" customHeight="1">
      <c r="B890" s="277">
        <v>45054.0</v>
      </c>
      <c r="C890" s="278">
        <v>1225.947876</v>
      </c>
      <c r="D890" s="279">
        <f t="shared" si="1"/>
        <v>2.084976456</v>
      </c>
      <c r="E890" s="264">
        <v>0.005162447680166664</v>
      </c>
      <c r="F890" s="264"/>
      <c r="G890" s="271">
        <v>887.0</v>
      </c>
      <c r="H890" s="270">
        <f t="shared" si="2"/>
        <v>0.02302884937</v>
      </c>
    </row>
    <row r="891" ht="14.25" customHeight="1">
      <c r="B891" s="277">
        <v>42201.0</v>
      </c>
      <c r="C891" s="278">
        <v>397.392944</v>
      </c>
      <c r="D891" s="279">
        <f t="shared" si="1"/>
        <v>-0.1059594604</v>
      </c>
      <c r="E891" s="264">
        <v>0.0051324227305906455</v>
      </c>
      <c r="F891" s="264"/>
      <c r="G891" s="271">
        <v>888.0</v>
      </c>
      <c r="H891" s="270">
        <f t="shared" si="2"/>
        <v>-0.009897455457</v>
      </c>
    </row>
    <row r="892" ht="14.25" customHeight="1">
      <c r="B892" s="277">
        <v>43109.0</v>
      </c>
      <c r="C892" s="278">
        <v>444.490967</v>
      </c>
      <c r="D892" s="279">
        <f t="shared" si="1"/>
        <v>-0.1025550579</v>
      </c>
      <c r="E892" s="264">
        <v>0.005115606483965451</v>
      </c>
      <c r="F892" s="264"/>
      <c r="G892" s="271">
        <v>889.0</v>
      </c>
      <c r="H892" s="270">
        <f t="shared" si="2"/>
        <v>-0.002857940197</v>
      </c>
    </row>
    <row r="893" ht="14.25" customHeight="1">
      <c r="B893" s="277">
        <v>43215.0</v>
      </c>
      <c r="C893" s="278">
        <v>495.284943</v>
      </c>
      <c r="D893" s="279">
        <f t="shared" si="1"/>
        <v>0.2359904946</v>
      </c>
      <c r="E893" s="264">
        <v>0.005067045428081946</v>
      </c>
      <c r="F893" s="264"/>
      <c r="G893" s="271">
        <v>890.0</v>
      </c>
      <c r="H893" s="270">
        <f t="shared" si="2"/>
        <v>0.003139530342</v>
      </c>
    </row>
    <row r="894" ht="14.25" customHeight="1">
      <c r="B894" s="277">
        <v>42710.0</v>
      </c>
      <c r="C894" s="278">
        <v>400.719055</v>
      </c>
      <c r="D894" s="279">
        <f t="shared" si="1"/>
        <v>0.02607156646</v>
      </c>
      <c r="E894" s="264">
        <v>0.005043218540416546</v>
      </c>
      <c r="F894" s="264"/>
      <c r="G894" s="271">
        <v>891.0</v>
      </c>
      <c r="H894" s="270">
        <f t="shared" si="2"/>
        <v>-0.02787664391</v>
      </c>
    </row>
    <row r="895" ht="14.25" customHeight="1">
      <c r="B895" s="277">
        <v>42012.0</v>
      </c>
      <c r="C895" s="278">
        <v>390.53714</v>
      </c>
      <c r="D895" s="279">
        <f t="shared" si="1"/>
        <v>-0.7564877318</v>
      </c>
      <c r="E895" s="264">
        <v>0.005041891566617249</v>
      </c>
      <c r="F895" s="264"/>
      <c r="G895" s="271">
        <v>892.0</v>
      </c>
      <c r="H895" s="270">
        <f t="shared" si="2"/>
        <v>0.02277301184</v>
      </c>
    </row>
    <row r="896" ht="14.25" customHeight="1">
      <c r="B896" s="277">
        <v>44439.0</v>
      </c>
      <c r="C896" s="278">
        <v>1603.767822</v>
      </c>
      <c r="D896" s="279">
        <f t="shared" si="1"/>
        <v>3.141723271</v>
      </c>
      <c r="E896" s="264">
        <v>0.004946763907269878</v>
      </c>
      <c r="F896" s="264"/>
      <c r="G896" s="271">
        <v>893.0</v>
      </c>
      <c r="H896" s="270">
        <f t="shared" si="2"/>
        <v>0.01796462269</v>
      </c>
    </row>
    <row r="897" ht="14.25" customHeight="1">
      <c r="B897" s="277">
        <v>42137.0</v>
      </c>
      <c r="C897" s="278">
        <v>387.222351</v>
      </c>
      <c r="D897" s="279">
        <f t="shared" si="1"/>
        <v>-0.08676359866</v>
      </c>
      <c r="E897" s="264">
        <v>0.004930284377479283</v>
      </c>
      <c r="F897" s="264"/>
      <c r="G897" s="271">
        <v>894.0</v>
      </c>
      <c r="H897" s="270">
        <f t="shared" si="2"/>
        <v>0.004471891775</v>
      </c>
    </row>
    <row r="898" ht="14.25" customHeight="1">
      <c r="B898" s="277">
        <v>42115.0</v>
      </c>
      <c r="C898" s="278">
        <v>424.011078</v>
      </c>
      <c r="D898" s="279">
        <f t="shared" si="1"/>
        <v>-0.7434114296</v>
      </c>
      <c r="E898" s="264">
        <v>0.004901263636011714</v>
      </c>
      <c r="F898" s="264"/>
      <c r="G898" s="271">
        <v>895.0</v>
      </c>
      <c r="H898" s="270">
        <f t="shared" si="2"/>
        <v>0.01891980934</v>
      </c>
    </row>
    <row r="899" ht="14.25" customHeight="1">
      <c r="B899" s="277">
        <v>44615.0</v>
      </c>
      <c r="C899" s="278">
        <v>1652.494019</v>
      </c>
      <c r="D899" s="279">
        <f t="shared" si="1"/>
        <v>0.1241424176</v>
      </c>
      <c r="E899" s="264">
        <v>0.004901045713238738</v>
      </c>
      <c r="F899" s="264"/>
      <c r="G899" s="271">
        <v>896.0</v>
      </c>
      <c r="H899" s="270">
        <f t="shared" si="2"/>
        <v>0.00365215689</v>
      </c>
    </row>
    <row r="900" ht="14.25" customHeight="1">
      <c r="B900" s="277">
        <v>44924.0</v>
      </c>
      <c r="C900" s="278">
        <v>1470.00415</v>
      </c>
      <c r="D900" s="279">
        <f t="shared" si="1"/>
        <v>1.574718537</v>
      </c>
      <c r="E900" s="264">
        <v>0.004900300448276945</v>
      </c>
      <c r="F900" s="264"/>
      <c r="G900" s="271">
        <v>897.0</v>
      </c>
      <c r="H900" s="270">
        <f t="shared" si="2"/>
        <v>-0.04193813495</v>
      </c>
    </row>
    <row r="901" ht="14.25" customHeight="1">
      <c r="B901" s="277">
        <v>43419.0</v>
      </c>
      <c r="C901" s="278">
        <v>570.937805</v>
      </c>
      <c r="D901" s="279">
        <f t="shared" si="1"/>
        <v>-0.5533709631</v>
      </c>
      <c r="E901" s="264">
        <v>0.004898995602109476</v>
      </c>
      <c r="F901" s="264"/>
      <c r="G901" s="271">
        <v>898.0</v>
      </c>
      <c r="H901" s="270">
        <f t="shared" si="2"/>
        <v>0.01400049404</v>
      </c>
    </row>
    <row r="902" ht="14.25" customHeight="1">
      <c r="B902" s="277">
        <v>44267.0</v>
      </c>
      <c r="C902" s="278">
        <v>1278.32666</v>
      </c>
      <c r="D902" s="279">
        <f t="shared" si="1"/>
        <v>0.224810572</v>
      </c>
      <c r="E902" s="264">
        <v>0.0048970252876154</v>
      </c>
      <c r="F902" s="264"/>
      <c r="G902" s="271">
        <v>899.0</v>
      </c>
      <c r="H902" s="270">
        <f t="shared" si="2"/>
        <v>0.02546361698</v>
      </c>
    </row>
    <row r="903" ht="14.25" customHeight="1">
      <c r="B903" s="277">
        <v>44127.0</v>
      </c>
      <c r="C903" s="278">
        <v>1043.693359</v>
      </c>
      <c r="D903" s="279">
        <f t="shared" si="1"/>
        <v>-0.2716483908</v>
      </c>
      <c r="E903" s="264">
        <v>0.004878928615512743</v>
      </c>
      <c r="F903" s="264"/>
      <c r="G903" s="271">
        <v>900.0</v>
      </c>
      <c r="H903" s="270">
        <f t="shared" si="2"/>
        <v>0.01423164948</v>
      </c>
    </row>
    <row r="904" ht="14.25" customHeight="1">
      <c r="B904" s="277">
        <v>44988.0</v>
      </c>
      <c r="C904" s="278">
        <v>1432.952637</v>
      </c>
      <c r="D904" s="279">
        <f t="shared" si="1"/>
        <v>2.483938893</v>
      </c>
      <c r="E904" s="264">
        <v>0.004856956061774819</v>
      </c>
      <c r="F904" s="264"/>
      <c r="G904" s="271">
        <v>901.0</v>
      </c>
      <c r="H904" s="270">
        <f t="shared" si="2"/>
        <v>-0.02908480285</v>
      </c>
    </row>
    <row r="905" ht="14.25" customHeight="1">
      <c r="B905" s="277">
        <v>42929.0</v>
      </c>
      <c r="C905" s="278">
        <v>411.30246</v>
      </c>
      <c r="D905" s="279">
        <f t="shared" si="1"/>
        <v>-0.3090967421</v>
      </c>
      <c r="E905" s="264">
        <v>0.004833842409863202</v>
      </c>
      <c r="F905" s="264"/>
      <c r="G905" s="271">
        <v>902.0</v>
      </c>
      <c r="H905" s="270">
        <f t="shared" si="2"/>
        <v>0.02469055209</v>
      </c>
    </row>
    <row r="906" ht="14.25" customHeight="1">
      <c r="B906" s="277">
        <v>43306.0</v>
      </c>
      <c r="C906" s="278">
        <v>595.311218</v>
      </c>
      <c r="D906" s="279">
        <f t="shared" si="1"/>
        <v>0.5320251298</v>
      </c>
      <c r="E906" s="264">
        <v>0.0047925948252105785</v>
      </c>
      <c r="F906" s="264"/>
      <c r="G906" s="271">
        <v>903.0</v>
      </c>
      <c r="H906" s="270">
        <f t="shared" si="2"/>
        <v>0.03200488921</v>
      </c>
    </row>
    <row r="907" ht="14.25" customHeight="1">
      <c r="B907" s="277">
        <v>42011.0</v>
      </c>
      <c r="C907" s="278">
        <v>388.577972</v>
      </c>
      <c r="D907" s="279">
        <f t="shared" si="1"/>
        <v>-0.05269454906</v>
      </c>
      <c r="E907" s="264">
        <v>0.004784768771463524</v>
      </c>
      <c r="F907" s="264"/>
      <c r="G907" s="271">
        <v>904.0</v>
      </c>
      <c r="H907" s="270">
        <f t="shared" si="2"/>
        <v>-0.001727160903</v>
      </c>
    </row>
    <row r="908" ht="14.25" customHeight="1">
      <c r="B908" s="277">
        <v>42713.0</v>
      </c>
      <c r="C908" s="278">
        <v>410.192902</v>
      </c>
      <c r="D908" s="279">
        <f t="shared" si="1"/>
        <v>-0.3654236151</v>
      </c>
      <c r="E908" s="264">
        <v>0.0047732946291816625</v>
      </c>
      <c r="F908" s="264"/>
      <c r="G908" s="271">
        <v>905.0</v>
      </c>
      <c r="H908" s="270">
        <f t="shared" si="2"/>
        <v>-0.02900018039</v>
      </c>
    </row>
    <row r="909" ht="14.25" customHeight="1">
      <c r="B909" s="277">
        <v>43623.0</v>
      </c>
      <c r="C909" s="278">
        <v>646.404297</v>
      </c>
      <c r="D909" s="279">
        <f t="shared" si="1"/>
        <v>0.5866798274</v>
      </c>
      <c r="E909" s="264">
        <v>0.004757916792741761</v>
      </c>
      <c r="F909" s="264"/>
      <c r="G909" s="271">
        <v>906.0</v>
      </c>
      <c r="H909" s="270">
        <f t="shared" si="2"/>
        <v>-0.02529589309</v>
      </c>
    </row>
    <row r="910" ht="14.25" customHeight="1">
      <c r="B910" s="277">
        <v>42682.0</v>
      </c>
      <c r="C910" s="278">
        <v>407.394287</v>
      </c>
      <c r="D910" s="279">
        <f t="shared" si="1"/>
        <v>-0.723511987</v>
      </c>
      <c r="E910" s="264">
        <v>0.004754739233633165</v>
      </c>
      <c r="F910" s="264"/>
      <c r="G910" s="271">
        <v>907.0</v>
      </c>
      <c r="H910" s="270">
        <f t="shared" si="2"/>
        <v>-0.01595817878</v>
      </c>
    </row>
    <row r="911" ht="14.25" customHeight="1">
      <c r="B911" s="277">
        <v>44379.0</v>
      </c>
      <c r="C911" s="278">
        <v>1473.460938</v>
      </c>
      <c r="D911" s="279">
        <f t="shared" si="1"/>
        <v>0.6581181626</v>
      </c>
      <c r="E911" s="264">
        <v>0.00474236786499669</v>
      </c>
      <c r="F911" s="264"/>
      <c r="G911" s="271">
        <v>908.0</v>
      </c>
      <c r="H911" s="270">
        <f t="shared" si="2"/>
        <v>0.003168017194</v>
      </c>
    </row>
    <row r="912" ht="14.25" customHeight="1">
      <c r="B912" s="277">
        <v>44043.0</v>
      </c>
      <c r="C912" s="278">
        <v>888.63446</v>
      </c>
      <c r="D912" s="279">
        <f t="shared" si="1"/>
        <v>-0.2743996631</v>
      </c>
      <c r="E912" s="264">
        <v>0.004732446637024475</v>
      </c>
      <c r="F912" s="264"/>
      <c r="G912" s="271">
        <v>909.0</v>
      </c>
      <c r="H912" s="270">
        <f t="shared" si="2"/>
        <v>-0.002217233656</v>
      </c>
    </row>
    <row r="913" ht="14.25" customHeight="1">
      <c r="B913" s="277">
        <v>45062.0</v>
      </c>
      <c r="C913" s="278">
        <v>1224.688599</v>
      </c>
      <c r="D913" s="279">
        <f t="shared" si="1"/>
        <v>1.523141986</v>
      </c>
      <c r="E913" s="264">
        <v>0.004728387528608515</v>
      </c>
      <c r="F913" s="264"/>
      <c r="G913" s="271">
        <v>910.0</v>
      </c>
      <c r="H913" s="270">
        <f t="shared" si="2"/>
        <v>0.03024717265</v>
      </c>
    </row>
    <row r="914" ht="14.25" customHeight="1">
      <c r="B914" s="277">
        <v>43192.0</v>
      </c>
      <c r="C914" s="278">
        <v>485.382355</v>
      </c>
      <c r="D914" s="279">
        <f t="shared" si="1"/>
        <v>-0.6620019273</v>
      </c>
      <c r="E914" s="264">
        <v>0.004726983823421436</v>
      </c>
      <c r="F914" s="264"/>
      <c r="G914" s="271">
        <v>911.0</v>
      </c>
      <c r="H914" s="270">
        <f t="shared" si="2"/>
        <v>0.01308286705</v>
      </c>
    </row>
    <row r="915" ht="14.25" customHeight="1">
      <c r="B915" s="277">
        <v>44749.0</v>
      </c>
      <c r="C915" s="278">
        <v>1436.050659</v>
      </c>
      <c r="D915" s="279">
        <f t="shared" si="1"/>
        <v>1.272897374</v>
      </c>
      <c r="E915" s="264">
        <v>0.004726279083202296</v>
      </c>
      <c r="F915" s="264"/>
      <c r="G915" s="271">
        <v>912.0</v>
      </c>
      <c r="H915" s="270">
        <f t="shared" si="2"/>
        <v>0.009535904249</v>
      </c>
    </row>
    <row r="916" ht="14.25" customHeight="1">
      <c r="B916" s="277">
        <v>43354.0</v>
      </c>
      <c r="C916" s="278">
        <v>631.815002</v>
      </c>
      <c r="D916" s="279">
        <f t="shared" si="1"/>
        <v>-0.5640895869</v>
      </c>
      <c r="E916" s="264">
        <v>0.0047205558338349945</v>
      </c>
      <c r="F916" s="264"/>
      <c r="G916" s="271">
        <v>913.0</v>
      </c>
      <c r="H916" s="270">
        <f t="shared" si="2"/>
        <v>0.01123435209</v>
      </c>
    </row>
    <row r="917" ht="14.25" customHeight="1">
      <c r="B917" s="277">
        <v>45180.0</v>
      </c>
      <c r="C917" s="278">
        <v>1449.414795</v>
      </c>
      <c r="D917" s="279">
        <f t="shared" si="1"/>
        <v>2.250708019</v>
      </c>
      <c r="E917" s="264">
        <v>0.004661159454230787</v>
      </c>
      <c r="F917" s="264"/>
      <c r="G917" s="271">
        <v>914.0</v>
      </c>
      <c r="H917" s="270">
        <f t="shared" si="2"/>
        <v>0.01344191523</v>
      </c>
    </row>
    <row r="918" ht="14.25" customHeight="1">
      <c r="B918" s="277">
        <v>42570.0</v>
      </c>
      <c r="C918" s="278">
        <v>445.876648</v>
      </c>
      <c r="D918" s="279">
        <f t="shared" si="1"/>
        <v>-0.2780201151</v>
      </c>
      <c r="E918" s="264">
        <v>0.0046212406262988144</v>
      </c>
      <c r="F918" s="264"/>
      <c r="G918" s="271">
        <v>915.0</v>
      </c>
      <c r="H918" s="270">
        <f t="shared" si="2"/>
        <v>-0.004888045181</v>
      </c>
    </row>
    <row r="919" ht="14.25" customHeight="1">
      <c r="B919" s="277">
        <v>43382.0</v>
      </c>
      <c r="C919" s="278">
        <v>617.57489</v>
      </c>
      <c r="D919" s="279">
        <f t="shared" si="1"/>
        <v>-0.5963341876</v>
      </c>
      <c r="E919" s="264">
        <v>0.004619022981192704</v>
      </c>
      <c r="F919" s="264"/>
      <c r="G919" s="271">
        <v>916.0</v>
      </c>
      <c r="H919" s="270">
        <f t="shared" si="2"/>
        <v>-0.001608323206</v>
      </c>
    </row>
    <row r="920" ht="14.25" customHeight="1">
      <c r="B920" s="277">
        <v>44909.0</v>
      </c>
      <c r="C920" s="278">
        <v>1529.91626</v>
      </c>
      <c r="D920" s="279">
        <f t="shared" si="1"/>
        <v>-0.07940833021</v>
      </c>
      <c r="E920" s="264">
        <v>0.00461142210297151</v>
      </c>
      <c r="F920" s="264"/>
      <c r="G920" s="271">
        <v>917.0</v>
      </c>
      <c r="H920" s="270">
        <f t="shared" si="2"/>
        <v>0.004715522343</v>
      </c>
    </row>
    <row r="921" ht="14.25" customHeight="1">
      <c r="B921" s="277">
        <v>45350.0</v>
      </c>
      <c r="C921" s="278">
        <v>1661.883667</v>
      </c>
      <c r="D921" s="279">
        <f t="shared" si="1"/>
        <v>2.424468099</v>
      </c>
      <c r="E921" s="264">
        <v>0.0045984924833202875</v>
      </c>
      <c r="F921" s="264"/>
      <c r="G921" s="271">
        <v>918.0</v>
      </c>
      <c r="H921" s="270">
        <f t="shared" si="2"/>
        <v>-0.004982212508</v>
      </c>
    </row>
    <row r="922" ht="14.25" customHeight="1">
      <c r="B922" s="277">
        <v>43151.0</v>
      </c>
      <c r="C922" s="278">
        <v>485.296875</v>
      </c>
      <c r="D922" s="279">
        <f t="shared" si="1"/>
        <v>0.3415349637</v>
      </c>
      <c r="E922" s="264">
        <v>0.004594655959626683</v>
      </c>
      <c r="F922" s="264"/>
      <c r="G922" s="271">
        <v>919.0</v>
      </c>
      <c r="H922" s="270">
        <f t="shared" si="2"/>
        <v>-0.007173565539</v>
      </c>
    </row>
    <row r="923" ht="14.25" customHeight="1">
      <c r="B923" s="277">
        <v>41893.0</v>
      </c>
      <c r="C923" s="278">
        <v>361.747467</v>
      </c>
      <c r="D923" s="279">
        <f t="shared" si="1"/>
        <v>-0.740032026</v>
      </c>
      <c r="E923" s="264">
        <v>0.0045944208286963694</v>
      </c>
      <c r="F923" s="264"/>
      <c r="G923" s="271">
        <v>920.0</v>
      </c>
      <c r="H923" s="270">
        <f t="shared" si="2"/>
        <v>-0.00852891663</v>
      </c>
    </row>
    <row r="924" ht="14.25" customHeight="1">
      <c r="B924" s="277">
        <v>44363.0</v>
      </c>
      <c r="C924" s="278">
        <v>1391.507813</v>
      </c>
      <c r="D924" s="279">
        <f t="shared" si="1"/>
        <v>-0.1296444516</v>
      </c>
      <c r="E924" s="264">
        <v>0.00454569933913165</v>
      </c>
      <c r="F924" s="264"/>
      <c r="G924" s="271">
        <v>921.0</v>
      </c>
      <c r="H924" s="270">
        <f t="shared" si="2"/>
        <v>0.02980885063</v>
      </c>
    </row>
    <row r="925" ht="14.25" customHeight="1">
      <c r="B925" s="277">
        <v>44589.0</v>
      </c>
      <c r="C925" s="278">
        <v>1598.780884</v>
      </c>
      <c r="D925" s="279">
        <f t="shared" si="1"/>
        <v>0.1954455513</v>
      </c>
      <c r="E925" s="264">
        <v>0.004527548636947578</v>
      </c>
      <c r="F925" s="264"/>
      <c r="G925" s="271">
        <v>922.0</v>
      </c>
      <c r="H925" s="270">
        <f t="shared" si="2"/>
        <v>0.009350380741</v>
      </c>
    </row>
    <row r="926" ht="14.25" customHeight="1">
      <c r="B926" s="277">
        <v>45009.0</v>
      </c>
      <c r="C926" s="278">
        <v>1337.393311</v>
      </c>
      <c r="D926" s="279">
        <f t="shared" si="1"/>
        <v>1.676377354</v>
      </c>
      <c r="E926" s="264">
        <v>0.0044378560582057445</v>
      </c>
      <c r="F926" s="264"/>
      <c r="G926" s="271">
        <v>923.0</v>
      </c>
      <c r="H926" s="270">
        <f t="shared" si="2"/>
        <v>-0.01210334375</v>
      </c>
    </row>
    <row r="927" ht="14.25" customHeight="1">
      <c r="B927" s="277">
        <v>43229.0</v>
      </c>
      <c r="C927" s="278">
        <v>499.70282</v>
      </c>
      <c r="D927" s="279">
        <f t="shared" si="1"/>
        <v>-0.01996570994</v>
      </c>
      <c r="E927" s="264">
        <v>0.004418229350301814</v>
      </c>
      <c r="F927" s="264"/>
      <c r="G927" s="271">
        <v>924.0</v>
      </c>
      <c r="H927" s="270">
        <f t="shared" si="2"/>
        <v>0.01576448754</v>
      </c>
    </row>
    <row r="928" ht="14.25" customHeight="1">
      <c r="B928" s="277">
        <v>43235.0</v>
      </c>
      <c r="C928" s="278">
        <v>509.882996</v>
      </c>
      <c r="D928" s="279">
        <f t="shared" si="1"/>
        <v>0.1948461817</v>
      </c>
      <c r="E928" s="264">
        <v>0.004414221702405439</v>
      </c>
      <c r="F928" s="264"/>
      <c r="G928" s="271">
        <v>925.0</v>
      </c>
      <c r="H928" s="270">
        <f t="shared" si="2"/>
        <v>0.0005540024969</v>
      </c>
    </row>
    <row r="929" ht="14.25" customHeight="1">
      <c r="B929" s="277">
        <v>42328.0</v>
      </c>
      <c r="C929" s="278">
        <v>426.73526</v>
      </c>
      <c r="D929" s="279">
        <f t="shared" si="1"/>
        <v>-0.6622550834</v>
      </c>
      <c r="E929" s="264">
        <v>0.004390201760423127</v>
      </c>
      <c r="F929" s="264"/>
      <c r="G929" s="271">
        <v>926.0</v>
      </c>
      <c r="H929" s="270">
        <f t="shared" si="2"/>
        <v>0.02713715997</v>
      </c>
    </row>
    <row r="930" ht="14.25" customHeight="1">
      <c r="B930" s="277">
        <v>45071.0</v>
      </c>
      <c r="C930" s="278">
        <v>1263.483887</v>
      </c>
      <c r="D930" s="279">
        <f t="shared" si="1"/>
        <v>2.246928105</v>
      </c>
      <c r="E930" s="264">
        <v>0.004389131547769435</v>
      </c>
      <c r="F930" s="264"/>
      <c r="G930" s="271">
        <v>927.0</v>
      </c>
      <c r="H930" s="270">
        <f t="shared" si="2"/>
        <v>-0.0003888726913</v>
      </c>
    </row>
    <row r="931" ht="14.25" customHeight="1">
      <c r="B931" s="277">
        <v>42003.0</v>
      </c>
      <c r="C931" s="278">
        <v>389.13208</v>
      </c>
      <c r="D931" s="279">
        <f t="shared" si="1"/>
        <v>-0.1244056513</v>
      </c>
      <c r="E931" s="264">
        <v>0.0043670906191757885</v>
      </c>
      <c r="F931" s="264"/>
      <c r="G931" s="271">
        <v>928.0</v>
      </c>
      <c r="H931" s="270">
        <f t="shared" si="2"/>
        <v>-0.01654505398</v>
      </c>
    </row>
    <row r="932" ht="14.25" customHeight="1">
      <c r="B932" s="277">
        <v>42591.0</v>
      </c>
      <c r="C932" s="278">
        <v>444.420502</v>
      </c>
      <c r="D932" s="279">
        <f t="shared" si="1"/>
        <v>0.1731547411</v>
      </c>
      <c r="E932" s="264">
        <v>0.004357156404910975</v>
      </c>
      <c r="F932" s="264"/>
      <c r="G932" s="271">
        <v>929.0</v>
      </c>
      <c r="H932" s="270">
        <f t="shared" si="2"/>
        <v>-0.005662366914</v>
      </c>
    </row>
    <row r="933" ht="14.25" customHeight="1">
      <c r="B933" s="277">
        <v>43007.0</v>
      </c>
      <c r="C933" s="278">
        <v>378.825134</v>
      </c>
      <c r="D933" s="279">
        <f t="shared" si="1"/>
        <v>-0.7369521656</v>
      </c>
      <c r="E933" s="264">
        <v>0.004352830354091052</v>
      </c>
      <c r="F933" s="264"/>
      <c r="G933" s="271">
        <v>930.0</v>
      </c>
      <c r="H933" s="270">
        <f t="shared" si="2"/>
        <v>0.00221532128</v>
      </c>
    </row>
    <row r="934" ht="14.25" customHeight="1">
      <c r="B934" s="277">
        <v>45196.0</v>
      </c>
      <c r="C934" s="278">
        <v>1440.137817</v>
      </c>
      <c r="D934" s="279">
        <f t="shared" si="1"/>
        <v>1.469916444</v>
      </c>
      <c r="E934" s="264">
        <v>0.004347321186926697</v>
      </c>
      <c r="F934" s="264"/>
      <c r="G934" s="271">
        <v>931.0</v>
      </c>
      <c r="H934" s="270">
        <f t="shared" si="2"/>
        <v>-0.02073151777</v>
      </c>
    </row>
    <row r="935" ht="14.25" customHeight="1">
      <c r="B935" s="277">
        <v>43437.0</v>
      </c>
      <c r="C935" s="278">
        <v>583.071472</v>
      </c>
      <c r="D935" s="279">
        <f t="shared" si="1"/>
        <v>0.03289663034</v>
      </c>
      <c r="E935" s="264">
        <v>0.004344852350396914</v>
      </c>
      <c r="F935" s="264"/>
      <c r="G935" s="271">
        <v>932.0</v>
      </c>
      <c r="H935" s="270">
        <f t="shared" si="2"/>
        <v>0.02622220321</v>
      </c>
    </row>
    <row r="936" ht="14.25" customHeight="1">
      <c r="B936" s="277">
        <v>43458.0</v>
      </c>
      <c r="C936" s="278">
        <v>564.501282</v>
      </c>
      <c r="D936" s="279">
        <f t="shared" si="1"/>
        <v>-0.07348190449</v>
      </c>
      <c r="E936" s="264">
        <v>0.004332988687480256</v>
      </c>
      <c r="F936" s="264"/>
      <c r="G936" s="271">
        <v>933.0</v>
      </c>
      <c r="H936" s="270">
        <f t="shared" si="2"/>
        <v>0.006556438095</v>
      </c>
    </row>
    <row r="937" ht="14.25" customHeight="1">
      <c r="B937" s="277">
        <v>43342.0</v>
      </c>
      <c r="C937" s="278">
        <v>609.271729</v>
      </c>
      <c r="D937" s="279">
        <f t="shared" si="1"/>
        <v>-0.5453882696</v>
      </c>
      <c r="E937" s="264">
        <v>0.004326156392974076</v>
      </c>
      <c r="F937" s="264"/>
      <c r="G937" s="271">
        <v>934.0</v>
      </c>
      <c r="H937" s="270">
        <f t="shared" si="2"/>
        <v>-0.01535807143</v>
      </c>
    </row>
    <row r="938" ht="14.25" customHeight="1">
      <c r="B938" s="277">
        <v>45014.0</v>
      </c>
      <c r="C938" s="278">
        <v>1340.202393</v>
      </c>
      <c r="D938" s="279">
        <f t="shared" si="1"/>
        <v>0.1140807248</v>
      </c>
      <c r="E938" s="264">
        <v>0.004319081410312427</v>
      </c>
      <c r="F938" s="264"/>
      <c r="G938" s="271">
        <v>935.0</v>
      </c>
      <c r="H938" s="270">
        <f t="shared" si="2"/>
        <v>0.006371503867</v>
      </c>
    </row>
    <row r="939" ht="14.25" customHeight="1">
      <c r="B939" s="277">
        <v>44201.0</v>
      </c>
      <c r="C939" s="278">
        <v>1202.967041</v>
      </c>
      <c r="D939" s="279">
        <f t="shared" si="1"/>
        <v>-0.2758933177</v>
      </c>
      <c r="E939" s="264">
        <v>0.004308310163738663</v>
      </c>
      <c r="F939" s="264"/>
      <c r="G939" s="271">
        <v>936.0</v>
      </c>
      <c r="H939" s="270">
        <f t="shared" si="2"/>
        <v>0.01222765329</v>
      </c>
    </row>
    <row r="940" ht="14.25" customHeight="1">
      <c r="B940" s="277">
        <v>44544.0</v>
      </c>
      <c r="C940" s="278">
        <v>1661.31189</v>
      </c>
      <c r="D940" s="279">
        <f t="shared" si="1"/>
        <v>3.126613466</v>
      </c>
      <c r="E940" s="264">
        <v>0.004298877438984325</v>
      </c>
      <c r="F940" s="264"/>
      <c r="G940" s="271">
        <v>937.0</v>
      </c>
      <c r="H940" s="270">
        <f t="shared" si="2"/>
        <v>-0.01841171165</v>
      </c>
    </row>
    <row r="941" ht="14.25" customHeight="1">
      <c r="B941" s="277">
        <v>42678.0</v>
      </c>
      <c r="C941" s="278">
        <v>402.584808</v>
      </c>
      <c r="D941" s="279">
        <f t="shared" si="1"/>
        <v>-0.4539497105</v>
      </c>
      <c r="E941" s="264">
        <v>0.004292254117171805</v>
      </c>
      <c r="F941" s="264"/>
      <c r="G941" s="271">
        <v>938.0</v>
      </c>
      <c r="H941" s="270">
        <f t="shared" si="2"/>
        <v>0.02740813336</v>
      </c>
    </row>
    <row r="942" ht="14.25" customHeight="1">
      <c r="B942" s="277">
        <v>43725.0</v>
      </c>
      <c r="C942" s="278">
        <v>737.266907</v>
      </c>
      <c r="D942" s="279">
        <f t="shared" si="1"/>
        <v>-0.5151885794</v>
      </c>
      <c r="E942" s="264">
        <v>0.004288983206174944</v>
      </c>
      <c r="F942" s="264"/>
      <c r="G942" s="271">
        <v>939.0</v>
      </c>
      <c r="H942" s="270">
        <f t="shared" si="2"/>
        <v>0.01566820333</v>
      </c>
    </row>
    <row r="943" ht="14.25" customHeight="1">
      <c r="B943" s="277">
        <v>45300.0</v>
      </c>
      <c r="C943" s="278">
        <v>1520.729248</v>
      </c>
      <c r="D943" s="279">
        <f t="shared" si="1"/>
        <v>0.03938561021</v>
      </c>
      <c r="E943" s="264">
        <v>0.004268405999941157</v>
      </c>
      <c r="F943" s="264"/>
      <c r="G943" s="271">
        <v>940.0</v>
      </c>
      <c r="H943" s="270">
        <f t="shared" si="2"/>
        <v>0.007872899401</v>
      </c>
    </row>
    <row r="944" ht="14.25" customHeight="1">
      <c r="B944" s="277">
        <v>45439.0</v>
      </c>
      <c r="C944" s="278">
        <v>1463.104004</v>
      </c>
      <c r="D944" s="279">
        <f t="shared" si="1"/>
        <v>1.661392914</v>
      </c>
      <c r="E944" s="264">
        <v>0.0042659158233023945</v>
      </c>
      <c r="F944" s="264"/>
      <c r="G944" s="271">
        <v>941.0</v>
      </c>
      <c r="H944" s="270">
        <f t="shared" si="2"/>
        <v>0.02957550255</v>
      </c>
    </row>
    <row r="945" ht="14.25" customHeight="1">
      <c r="B945" s="277">
        <v>43277.0</v>
      </c>
      <c r="C945" s="278">
        <v>549.751221</v>
      </c>
      <c r="D945" s="279">
        <f t="shared" si="1"/>
        <v>0.07015368689</v>
      </c>
      <c r="E945" s="264">
        <v>0.004243698845120151</v>
      </c>
      <c r="F945" s="264"/>
      <c r="G945" s="271">
        <v>942.0</v>
      </c>
      <c r="H945" s="270">
        <f t="shared" si="2"/>
        <v>-0.01475149268</v>
      </c>
    </row>
    <row r="946" ht="14.25" customHeight="1">
      <c r="B946" s="277">
        <v>42524.0</v>
      </c>
      <c r="C946" s="278">
        <v>513.712402</v>
      </c>
      <c r="D946" s="279">
        <f t="shared" si="1"/>
        <v>-0.5988544234</v>
      </c>
      <c r="E946" s="264">
        <v>0.004241020330535782</v>
      </c>
      <c r="F946" s="264"/>
      <c r="G946" s="271">
        <v>943.0</v>
      </c>
      <c r="H946" s="270">
        <f t="shared" si="2"/>
        <v>0.005948807758</v>
      </c>
    </row>
    <row r="947" ht="14.25" customHeight="1">
      <c r="B947" s="277">
        <v>45082.0</v>
      </c>
      <c r="C947" s="278">
        <v>1280.613403</v>
      </c>
      <c r="D947" s="279">
        <f t="shared" si="1"/>
        <v>0.02688233547</v>
      </c>
      <c r="E947" s="264">
        <v>0.004234123877698442</v>
      </c>
      <c r="F947" s="264"/>
      <c r="G947" s="271">
        <v>944.0</v>
      </c>
      <c r="H947" s="270">
        <f t="shared" si="2"/>
        <v>0.02055638232</v>
      </c>
    </row>
    <row r="948" ht="14.25" customHeight="1">
      <c r="B948" s="277">
        <v>45103.0</v>
      </c>
      <c r="C948" s="278">
        <v>1247.088745</v>
      </c>
      <c r="D948" s="279">
        <f t="shared" si="1"/>
        <v>2.157206695</v>
      </c>
      <c r="E948" s="264">
        <v>0.004229280006685665</v>
      </c>
      <c r="F948" s="264"/>
      <c r="G948" s="271">
        <v>945.0</v>
      </c>
      <c r="H948" s="270">
        <f t="shared" si="2"/>
        <v>-0.007523075434</v>
      </c>
    </row>
    <row r="949" ht="14.25" customHeight="1">
      <c r="B949" s="277">
        <v>42758.0</v>
      </c>
      <c r="C949" s="278">
        <v>394.997498</v>
      </c>
      <c r="D949" s="279">
        <f t="shared" si="1"/>
        <v>-0.5629432601</v>
      </c>
      <c r="E949" s="264">
        <v>0.00421625279589237</v>
      </c>
      <c r="F949" s="264"/>
      <c r="G949" s="271">
        <v>946.0</v>
      </c>
      <c r="H949" s="270">
        <f t="shared" si="2"/>
        <v>-0.02305815701</v>
      </c>
    </row>
    <row r="950" ht="14.25" customHeight="1">
      <c r="B950" s="277">
        <v>44089.0</v>
      </c>
      <c r="C950" s="278">
        <v>903.76709</v>
      </c>
      <c r="D950" s="279">
        <f t="shared" si="1"/>
        <v>0.3208564598</v>
      </c>
      <c r="E950" s="264">
        <v>0.004139485222025107</v>
      </c>
      <c r="F950" s="264"/>
      <c r="G950" s="271">
        <v>947.0</v>
      </c>
      <c r="H950" s="270">
        <f t="shared" si="2"/>
        <v>-0.01629842224</v>
      </c>
    </row>
    <row r="951" ht="14.25" customHeight="1">
      <c r="B951" s="277">
        <v>43754.0</v>
      </c>
      <c r="C951" s="278">
        <v>684.228088</v>
      </c>
      <c r="D951" s="279">
        <f t="shared" si="1"/>
        <v>-0.2231877877</v>
      </c>
      <c r="E951" s="264">
        <v>0.004100095407165426</v>
      </c>
      <c r="F951" s="264"/>
      <c r="G951" s="271">
        <v>948.0</v>
      </c>
      <c r="H951" s="270">
        <f t="shared" si="2"/>
        <v>0.0143423422</v>
      </c>
    </row>
    <row r="952" ht="14.25" customHeight="1">
      <c r="B952" s="277">
        <v>44060.0</v>
      </c>
      <c r="C952" s="278">
        <v>880.815308</v>
      </c>
      <c r="D952" s="279">
        <f t="shared" si="1"/>
        <v>-0.4041974964</v>
      </c>
      <c r="E952" s="264">
        <v>0.004089895540773692</v>
      </c>
      <c r="F952" s="264"/>
      <c r="G952" s="271">
        <v>949.0</v>
      </c>
      <c r="H952" s="270">
        <f t="shared" si="2"/>
        <v>-0.003460075332</v>
      </c>
    </row>
    <row r="953" ht="14.25" customHeight="1">
      <c r="B953" s="277">
        <v>45386.0</v>
      </c>
      <c r="C953" s="278">
        <v>1478.36792</v>
      </c>
      <c r="D953" s="279">
        <f t="shared" si="1"/>
        <v>2.801132447</v>
      </c>
      <c r="E953" s="264">
        <v>0.004085973524064969</v>
      </c>
      <c r="F953" s="264"/>
      <c r="G953" s="271">
        <v>950.0</v>
      </c>
      <c r="H953" s="270">
        <f t="shared" si="2"/>
        <v>0.0006192841861</v>
      </c>
    </row>
    <row r="954" ht="14.25" customHeight="1">
      <c r="B954" s="277">
        <v>43017.0</v>
      </c>
      <c r="C954" s="278">
        <v>388.928284</v>
      </c>
      <c r="D954" s="279">
        <f t="shared" si="1"/>
        <v>-0.718996358</v>
      </c>
      <c r="E954" s="264">
        <v>0.004075581756944622</v>
      </c>
      <c r="F954" s="264"/>
      <c r="G954" s="271">
        <v>951.0</v>
      </c>
      <c r="H954" s="270">
        <f t="shared" si="2"/>
        <v>0.008822994566</v>
      </c>
    </row>
    <row r="955" ht="14.25" customHeight="1">
      <c r="B955" s="277">
        <v>44755.0</v>
      </c>
      <c r="C955" s="278">
        <v>1384.068481</v>
      </c>
      <c r="D955" s="279">
        <f t="shared" si="1"/>
        <v>2.499255905</v>
      </c>
      <c r="E955" s="264">
        <v>0.004066462391182035</v>
      </c>
      <c r="F955" s="264"/>
      <c r="G955" s="271">
        <v>952.0</v>
      </c>
      <c r="H955" s="270">
        <f t="shared" si="2"/>
        <v>0.001749641271</v>
      </c>
    </row>
    <row r="956" ht="14.25" customHeight="1">
      <c r="B956" s="277">
        <v>43042.0</v>
      </c>
      <c r="C956" s="278">
        <v>395.532227</v>
      </c>
      <c r="D956" s="279">
        <f t="shared" si="1"/>
        <v>0.03988474094</v>
      </c>
      <c r="E956" s="264">
        <v>0.004063184977717325</v>
      </c>
      <c r="F956" s="264"/>
      <c r="G956" s="271">
        <v>953.0</v>
      </c>
      <c r="H956" s="270">
        <f t="shared" si="2"/>
        <v>-0.003731021007</v>
      </c>
    </row>
    <row r="957" ht="14.25" customHeight="1">
      <c r="B957" s="277">
        <v>43011.0</v>
      </c>
      <c r="C957" s="278">
        <v>380.361603</v>
      </c>
      <c r="D957" s="279">
        <f t="shared" si="1"/>
        <v>-0.690986033</v>
      </c>
      <c r="E957" s="264">
        <v>0.004055879249025781</v>
      </c>
      <c r="F957" s="264"/>
      <c r="G957" s="271">
        <v>954.0</v>
      </c>
      <c r="H957" s="270">
        <f t="shared" si="2"/>
        <v>-0.01882278063</v>
      </c>
    </row>
    <row r="958" ht="14.25" customHeight="1">
      <c r="B958" s="277">
        <v>45055.0</v>
      </c>
      <c r="C958" s="278">
        <v>1230.888062</v>
      </c>
      <c r="D958" s="279">
        <f t="shared" si="1"/>
        <v>-0.1099046831</v>
      </c>
      <c r="E958" s="264">
        <v>0.004029686821693258</v>
      </c>
      <c r="F958" s="264"/>
      <c r="G958" s="271">
        <v>955.0</v>
      </c>
      <c r="H958" s="270">
        <f t="shared" si="2"/>
        <v>-0.005407420875</v>
      </c>
    </row>
    <row r="959" ht="14.25" customHeight="1">
      <c r="B959" s="277">
        <v>45026.0</v>
      </c>
      <c r="C959" s="278">
        <v>1382.872192</v>
      </c>
      <c r="D959" s="279">
        <f t="shared" si="1"/>
        <v>1.004955714</v>
      </c>
      <c r="E959" s="264">
        <v>0.004008593446704957</v>
      </c>
      <c r="F959" s="264"/>
      <c r="G959" s="271">
        <v>956.0</v>
      </c>
      <c r="H959" s="270">
        <f t="shared" si="2"/>
        <v>-0.04646501006</v>
      </c>
    </row>
    <row r="960" ht="14.25" customHeight="1">
      <c r="B960" s="277">
        <v>43696.0</v>
      </c>
      <c r="C960" s="278">
        <v>689.727051</v>
      </c>
      <c r="D960" s="279">
        <f t="shared" si="1"/>
        <v>0.03013648165</v>
      </c>
      <c r="E960" s="264">
        <v>0.004002420877034838</v>
      </c>
      <c r="F960" s="264"/>
      <c r="G960" s="271">
        <v>957.0</v>
      </c>
      <c r="H960" s="270">
        <f t="shared" si="2"/>
        <v>-0.01185372181</v>
      </c>
    </row>
    <row r="961" ht="14.25" customHeight="1">
      <c r="B961" s="277">
        <v>43636.0</v>
      </c>
      <c r="C961" s="278">
        <v>669.549194</v>
      </c>
      <c r="D961" s="279">
        <f t="shared" si="1"/>
        <v>0.1233247377</v>
      </c>
      <c r="E961" s="264">
        <v>0.003989729983178652</v>
      </c>
      <c r="F961" s="264"/>
      <c r="G961" s="271">
        <v>958.0</v>
      </c>
      <c r="H961" s="270">
        <f t="shared" si="2"/>
        <v>-0.02661180078</v>
      </c>
    </row>
    <row r="962" ht="14.25" customHeight="1">
      <c r="B962" s="277">
        <v>43322.0</v>
      </c>
      <c r="C962" s="278">
        <v>596.042419</v>
      </c>
      <c r="D962" s="279">
        <f t="shared" si="1"/>
        <v>-0.05305534423</v>
      </c>
      <c r="E962" s="264">
        <v>0.003985692820622552</v>
      </c>
      <c r="F962" s="264"/>
      <c r="G962" s="271">
        <v>959.0</v>
      </c>
      <c r="H962" s="270">
        <f t="shared" si="2"/>
        <v>0.01161655653</v>
      </c>
    </row>
    <row r="963" ht="14.25" customHeight="1">
      <c r="B963" s="277">
        <v>43598.0</v>
      </c>
      <c r="C963" s="278">
        <v>629.437439</v>
      </c>
      <c r="D963" s="279">
        <f t="shared" si="1"/>
        <v>0.6455115348</v>
      </c>
      <c r="E963" s="264">
        <v>0.003975910075510232</v>
      </c>
      <c r="F963" s="264"/>
      <c r="G963" s="271">
        <v>960.0</v>
      </c>
      <c r="H963" s="270">
        <f t="shared" si="2"/>
        <v>0.02990594009</v>
      </c>
    </row>
    <row r="964" ht="14.25" customHeight="1">
      <c r="B964" s="277">
        <v>42857.0</v>
      </c>
      <c r="C964" s="278">
        <v>382.517792</v>
      </c>
      <c r="D964" s="279">
        <f t="shared" si="1"/>
        <v>-0.3729834496</v>
      </c>
      <c r="E964" s="264">
        <v>0.003972045731489758</v>
      </c>
      <c r="F964" s="264"/>
      <c r="G964" s="271">
        <v>961.0</v>
      </c>
      <c r="H964" s="270">
        <f t="shared" si="2"/>
        <v>0.008461304091</v>
      </c>
    </row>
    <row r="965" ht="14.25" customHeight="1">
      <c r="B965" s="277">
        <v>43972.0</v>
      </c>
      <c r="C965" s="278">
        <v>610.06012</v>
      </c>
      <c r="D965" s="279">
        <f t="shared" si="1"/>
        <v>0.2098017777</v>
      </c>
      <c r="E965" s="264">
        <v>0.0039575843522714205</v>
      </c>
      <c r="F965" s="264"/>
      <c r="G965" s="271">
        <v>962.0</v>
      </c>
      <c r="H965" s="270">
        <f t="shared" si="2"/>
        <v>-0.0003265081601</v>
      </c>
    </row>
    <row r="966" ht="14.25" customHeight="1">
      <c r="B966" s="277">
        <v>42480.0</v>
      </c>
      <c r="C966" s="278">
        <v>504.264526</v>
      </c>
      <c r="D966" s="279">
        <f t="shared" si="1"/>
        <v>0.2189852485</v>
      </c>
      <c r="E966" s="264">
        <v>0.003955674486582175</v>
      </c>
      <c r="F966" s="264"/>
      <c r="G966" s="271">
        <v>963.0</v>
      </c>
      <c r="H966" s="270">
        <f t="shared" si="2"/>
        <v>0.01364283617</v>
      </c>
    </row>
    <row r="967" ht="14.25" customHeight="1">
      <c r="B967" s="277">
        <v>42739.0</v>
      </c>
      <c r="C967" s="278">
        <v>413.675659</v>
      </c>
      <c r="D967" s="279">
        <f t="shared" si="1"/>
        <v>0.1658257375</v>
      </c>
      <c r="E967" s="264">
        <v>0.003924283841708861</v>
      </c>
      <c r="F967" s="264"/>
      <c r="G967" s="271">
        <v>964.0</v>
      </c>
      <c r="H967" s="270">
        <f t="shared" si="2"/>
        <v>0.008719284714</v>
      </c>
    </row>
    <row r="968" ht="14.25" customHeight="1">
      <c r="B968" s="277">
        <v>41884.0</v>
      </c>
      <c r="C968" s="278">
        <v>354.8349</v>
      </c>
      <c r="D968" s="279">
        <f t="shared" si="1"/>
        <v>-0.7905957883</v>
      </c>
      <c r="E968" s="264">
        <v>0.0039170728474104705</v>
      </c>
      <c r="F968" s="264"/>
      <c r="G968" s="271">
        <v>965.0</v>
      </c>
      <c r="H968" s="270">
        <f t="shared" si="2"/>
        <v>0.0007714856513</v>
      </c>
    </row>
    <row r="969" ht="14.25" customHeight="1">
      <c r="B969" s="277">
        <v>44515.0</v>
      </c>
      <c r="C969" s="278">
        <v>1694.497437</v>
      </c>
      <c r="D969" s="279">
        <f t="shared" si="1"/>
        <v>-0.05584157953</v>
      </c>
      <c r="E969" s="264">
        <v>0.00390414974571424</v>
      </c>
      <c r="F969" s="264"/>
      <c r="G969" s="271">
        <v>966.0</v>
      </c>
      <c r="H969" s="270">
        <f t="shared" si="2"/>
        <v>-0.01127492553</v>
      </c>
    </row>
    <row r="970" ht="14.25" customHeight="1">
      <c r="B970" s="277">
        <v>44560.0</v>
      </c>
      <c r="C970" s="278">
        <v>1794.717285</v>
      </c>
      <c r="D970" s="279">
        <f t="shared" si="1"/>
        <v>3.721062309</v>
      </c>
      <c r="E970" s="264">
        <v>0.0038714637435642374</v>
      </c>
      <c r="F970" s="264"/>
      <c r="G970" s="271">
        <v>967.0</v>
      </c>
      <c r="H970" s="270">
        <f t="shared" si="2"/>
        <v>-0.004194802088</v>
      </c>
    </row>
    <row r="971" ht="14.25" customHeight="1">
      <c r="B971" s="277">
        <v>43013.0</v>
      </c>
      <c r="C971" s="278">
        <v>380.151154</v>
      </c>
      <c r="D971" s="279">
        <f t="shared" si="1"/>
        <v>-0.7460548865</v>
      </c>
      <c r="E971" s="264">
        <v>0.003835058140212574</v>
      </c>
      <c r="F971" s="264"/>
      <c r="G971" s="271">
        <v>968.0</v>
      </c>
      <c r="H971" s="270">
        <f t="shared" si="2"/>
        <v>-0.003506881801</v>
      </c>
    </row>
    <row r="972" ht="14.25" customHeight="1">
      <c r="B972" s="277">
        <v>44944.0</v>
      </c>
      <c r="C972" s="278">
        <v>1496.981567</v>
      </c>
      <c r="D972" s="279">
        <f t="shared" si="1"/>
        <v>-0.07164411738</v>
      </c>
      <c r="E972" s="264">
        <v>0.0038324541911462636</v>
      </c>
      <c r="F972" s="264"/>
      <c r="G972" s="271">
        <v>969.0</v>
      </c>
      <c r="H972" s="270">
        <f t="shared" si="2"/>
        <v>0.01462796382</v>
      </c>
    </row>
    <row r="973" ht="14.25" customHeight="1">
      <c r="B973" s="277">
        <v>44483.0</v>
      </c>
      <c r="C973" s="278">
        <v>1612.508301</v>
      </c>
      <c r="D973" s="279">
        <f t="shared" si="1"/>
        <v>1.250625264</v>
      </c>
      <c r="E973" s="264">
        <v>0.0038322126171395515</v>
      </c>
      <c r="F973" s="264"/>
      <c r="G973" s="271">
        <v>970.0</v>
      </c>
      <c r="H973" s="270">
        <f t="shared" si="2"/>
        <v>-0.0004467373066</v>
      </c>
    </row>
    <row r="974" ht="14.25" customHeight="1">
      <c r="B974" s="277">
        <v>43878.0</v>
      </c>
      <c r="C974" s="278">
        <v>716.471252</v>
      </c>
      <c r="D974" s="279">
        <f t="shared" si="1"/>
        <v>0.7482593976</v>
      </c>
      <c r="E974" s="264">
        <v>0.0038145010478108253</v>
      </c>
      <c r="F974" s="264"/>
      <c r="G974" s="271">
        <v>971.0</v>
      </c>
      <c r="H974" s="270">
        <f t="shared" si="2"/>
        <v>-0.004299955451</v>
      </c>
    </row>
    <row r="975" ht="14.25" customHeight="1">
      <c r="B975" s="277">
        <v>42727.0</v>
      </c>
      <c r="C975" s="278">
        <v>409.819763</v>
      </c>
      <c r="D975" s="279">
        <f t="shared" si="1"/>
        <v>-0.1687431221</v>
      </c>
      <c r="E975" s="264">
        <v>0.0038081832703691686</v>
      </c>
      <c r="F975" s="264"/>
      <c r="G975" s="271">
        <v>972.0</v>
      </c>
      <c r="H975" s="270">
        <f t="shared" si="2"/>
        <v>-0.02988876376</v>
      </c>
    </row>
    <row r="976" ht="14.25" customHeight="1">
      <c r="B976" s="277">
        <v>42485.0</v>
      </c>
      <c r="C976" s="278">
        <v>493.012177</v>
      </c>
      <c r="D976" s="279">
        <f t="shared" si="1"/>
        <v>-0.2391741531</v>
      </c>
      <c r="E976" s="264">
        <v>0.0037976493850854</v>
      </c>
      <c r="F976" s="264"/>
      <c r="G976" s="271">
        <v>973.0</v>
      </c>
      <c r="H976" s="270">
        <f t="shared" si="2"/>
        <v>-0.005199707456</v>
      </c>
    </row>
    <row r="977" ht="14.25" customHeight="1">
      <c r="B977" s="277">
        <v>43815.0</v>
      </c>
      <c r="C977" s="278">
        <v>647.996094</v>
      </c>
      <c r="D977" s="279">
        <f t="shared" si="1"/>
        <v>-0.5801713816</v>
      </c>
      <c r="E977" s="264">
        <v>0.003795920528341064</v>
      </c>
      <c r="F977" s="264"/>
      <c r="G977" s="271">
        <v>974.0</v>
      </c>
      <c r="H977" s="270">
        <f t="shared" si="2"/>
        <v>-0.02227935505</v>
      </c>
    </row>
    <row r="978" ht="14.25" customHeight="1">
      <c r="B978" s="277">
        <v>44883.0</v>
      </c>
      <c r="C978" s="278">
        <v>1543.477661</v>
      </c>
      <c r="D978" s="279">
        <f t="shared" si="1"/>
        <v>0.2172549651</v>
      </c>
      <c r="E978" s="264">
        <v>0.0037797631778921713</v>
      </c>
      <c r="F978" s="264"/>
      <c r="G978" s="271">
        <v>975.0</v>
      </c>
      <c r="H978" s="270">
        <f t="shared" si="2"/>
        <v>-0.008913224781</v>
      </c>
    </row>
    <row r="979" ht="14.25" customHeight="1">
      <c r="B979" s="277">
        <v>45093.0</v>
      </c>
      <c r="C979" s="278">
        <v>1267.998657</v>
      </c>
      <c r="D979" s="279">
        <f t="shared" si="1"/>
        <v>0.9075093169</v>
      </c>
      <c r="E979" s="264">
        <v>0.0037689728299868243</v>
      </c>
      <c r="F979" s="264"/>
      <c r="G979" s="271">
        <v>976.0</v>
      </c>
      <c r="H979" s="270">
        <f t="shared" si="2"/>
        <v>0.01287786347</v>
      </c>
    </row>
    <row r="980" ht="14.25" customHeight="1">
      <c r="B980" s="277">
        <v>43817.0</v>
      </c>
      <c r="C980" s="278">
        <v>664.740479</v>
      </c>
      <c r="D980" s="279">
        <f t="shared" si="1"/>
        <v>0.5663173367</v>
      </c>
      <c r="E980" s="264">
        <v>0.003768496113186653</v>
      </c>
      <c r="F980" s="264"/>
      <c r="G980" s="271">
        <v>977.0</v>
      </c>
      <c r="H980" s="270">
        <f t="shared" si="2"/>
        <v>-0.01359199749</v>
      </c>
    </row>
    <row r="981" ht="14.25" customHeight="1">
      <c r="B981" s="277">
        <v>42032.0</v>
      </c>
      <c r="C981" s="278">
        <v>424.397064</v>
      </c>
      <c r="D981" s="279">
        <f t="shared" si="1"/>
        <v>-0.7007655839</v>
      </c>
      <c r="E981" s="264">
        <v>0.0037679614420826004</v>
      </c>
      <c r="F981" s="264"/>
      <c r="G981" s="271">
        <v>978.0</v>
      </c>
      <c r="H981" s="270">
        <f t="shared" si="2"/>
        <v>0.01592957174</v>
      </c>
    </row>
    <row r="982" ht="14.25" customHeight="1">
      <c r="B982" s="277">
        <v>44740.0</v>
      </c>
      <c r="C982" s="278">
        <v>1418.276245</v>
      </c>
      <c r="D982" s="279">
        <f t="shared" si="1"/>
        <v>0.0808997509</v>
      </c>
      <c r="E982" s="264">
        <v>0.003763903081258416</v>
      </c>
      <c r="F982" s="264"/>
      <c r="G982" s="271">
        <v>979.0</v>
      </c>
      <c r="H982" s="270">
        <f t="shared" si="2"/>
        <v>0.01468072596</v>
      </c>
    </row>
    <row r="983" ht="14.25" customHeight="1">
      <c r="B983" s="277">
        <v>45131.0</v>
      </c>
      <c r="C983" s="278">
        <v>1312.12561</v>
      </c>
      <c r="D983" s="279">
        <f t="shared" si="1"/>
        <v>2.128598984</v>
      </c>
      <c r="E983" s="264">
        <v>0.003754882615475592</v>
      </c>
      <c r="F983" s="264"/>
      <c r="G983" s="271">
        <v>980.0</v>
      </c>
      <c r="H983" s="270">
        <f t="shared" si="2"/>
        <v>-0.01139054128</v>
      </c>
    </row>
    <row r="984" ht="14.25" customHeight="1">
      <c r="B984" s="277">
        <v>42803.0</v>
      </c>
      <c r="C984" s="278">
        <v>419.397186</v>
      </c>
      <c r="D984" s="279">
        <f t="shared" si="1"/>
        <v>-0.01668792142</v>
      </c>
      <c r="E984" s="264">
        <v>0.0037207488556591306</v>
      </c>
      <c r="F984" s="264"/>
      <c r="G984" s="271">
        <v>981.0</v>
      </c>
      <c r="H984" s="270">
        <f t="shared" si="2"/>
        <v>0.02680997127</v>
      </c>
    </row>
    <row r="985" ht="14.25" customHeight="1">
      <c r="B985" s="277">
        <v>42640.0</v>
      </c>
      <c r="C985" s="278">
        <v>426.514832</v>
      </c>
      <c r="D985" s="279">
        <f t="shared" si="1"/>
        <v>-0.636066569</v>
      </c>
      <c r="E985" s="264">
        <v>0.003716457471387455</v>
      </c>
      <c r="F985" s="264"/>
      <c r="G985" s="271">
        <v>982.0</v>
      </c>
      <c r="H985" s="270">
        <f t="shared" si="2"/>
        <v>0.01607305026</v>
      </c>
    </row>
    <row r="986" ht="14.25" customHeight="1">
      <c r="B986" s="277">
        <v>44197.0</v>
      </c>
      <c r="C986" s="278">
        <v>1171.958374</v>
      </c>
      <c r="D986" s="279">
        <f t="shared" si="1"/>
        <v>-0.1830848131</v>
      </c>
      <c r="E986" s="264">
        <v>0.003702667325811071</v>
      </c>
      <c r="F986" s="264"/>
      <c r="G986" s="271">
        <v>983.0</v>
      </c>
      <c r="H986" s="270">
        <f t="shared" si="2"/>
        <v>0.0286730731</v>
      </c>
    </row>
    <row r="987" ht="14.25" customHeight="1">
      <c r="B987" s="277">
        <v>45258.0</v>
      </c>
      <c r="C987" s="278">
        <v>1434.614502</v>
      </c>
      <c r="D987" s="279">
        <f t="shared" si="1"/>
        <v>0.1441886415</v>
      </c>
      <c r="E987" s="264">
        <v>0.0036871901532792256</v>
      </c>
      <c r="F987" s="264"/>
      <c r="G987" s="271">
        <v>984.0</v>
      </c>
      <c r="H987" s="270">
        <f t="shared" si="2"/>
        <v>-0.0005982024042</v>
      </c>
    </row>
    <row r="988" ht="14.25" customHeight="1">
      <c r="B988" s="277">
        <v>44313.0</v>
      </c>
      <c r="C988" s="278">
        <v>1253.826904</v>
      </c>
      <c r="D988" s="279">
        <f t="shared" si="1"/>
        <v>2.025332874</v>
      </c>
      <c r="E988" s="264">
        <v>0.0036844153688107106</v>
      </c>
      <c r="F988" s="264"/>
      <c r="G988" s="271">
        <v>985.0</v>
      </c>
      <c r="H988" s="270">
        <f t="shared" si="2"/>
        <v>0.002518624076</v>
      </c>
    </row>
    <row r="989" ht="14.25" customHeight="1">
      <c r="B989" s="277">
        <v>42831.0</v>
      </c>
      <c r="C989" s="278">
        <v>414.442627</v>
      </c>
      <c r="D989" s="279">
        <f t="shared" si="1"/>
        <v>0.03967975187</v>
      </c>
      <c r="E989" s="264">
        <v>0.003664806355565145</v>
      </c>
      <c r="F989" s="264"/>
      <c r="G989" s="271">
        <v>986.0</v>
      </c>
      <c r="H989" s="270">
        <f t="shared" si="2"/>
        <v>-0.01723137182</v>
      </c>
    </row>
    <row r="990" ht="14.25" customHeight="1">
      <c r="B990" s="277">
        <v>42877.0</v>
      </c>
      <c r="C990" s="278">
        <v>398.625275</v>
      </c>
      <c r="D990" s="279">
        <f t="shared" si="1"/>
        <v>-0.7539524061</v>
      </c>
      <c r="E990" s="264">
        <v>0.003653512795949648</v>
      </c>
      <c r="F990" s="264"/>
      <c r="G990" s="271">
        <v>987.0</v>
      </c>
      <c r="H990" s="270">
        <f t="shared" si="2"/>
        <v>-0.02161101027</v>
      </c>
    </row>
    <row r="991" ht="14.25" customHeight="1">
      <c r="B991" s="277">
        <v>44504.0</v>
      </c>
      <c r="C991" s="278">
        <v>1620.114502</v>
      </c>
      <c r="D991" s="279">
        <f t="shared" si="1"/>
        <v>2.72461856</v>
      </c>
      <c r="E991" s="264">
        <v>0.003641761540866203</v>
      </c>
      <c r="F991" s="264"/>
      <c r="G991" s="271">
        <v>988.0</v>
      </c>
      <c r="H991" s="270">
        <f t="shared" si="2"/>
        <v>0.005228102117</v>
      </c>
    </row>
    <row r="992" ht="14.25" customHeight="1">
      <c r="B992" s="277">
        <v>42073.0</v>
      </c>
      <c r="C992" s="278">
        <v>434.974609</v>
      </c>
      <c r="D992" s="279">
        <f t="shared" si="1"/>
        <v>0.09855635435</v>
      </c>
      <c r="E992" s="264">
        <v>0.0036301992798008996</v>
      </c>
      <c r="F992" s="264"/>
      <c r="G992" s="271">
        <v>989.0</v>
      </c>
      <c r="H992" s="270">
        <f t="shared" si="2"/>
        <v>-0.02231328313</v>
      </c>
    </row>
    <row r="993" ht="14.25" customHeight="1">
      <c r="B993" s="277">
        <v>42871.0</v>
      </c>
      <c r="C993" s="278">
        <v>395.951111</v>
      </c>
      <c r="D993" s="279">
        <f t="shared" si="1"/>
        <v>-0.7499875903</v>
      </c>
      <c r="E993" s="264">
        <v>0.003625560867834932</v>
      </c>
      <c r="F993" s="264"/>
      <c r="G993" s="271">
        <v>990.0</v>
      </c>
      <c r="H993" s="270">
        <f t="shared" si="2"/>
        <v>-0.006837694441</v>
      </c>
    </row>
    <row r="994" ht="14.25" customHeight="1">
      <c r="B994" s="277">
        <v>44895.0</v>
      </c>
      <c r="C994" s="278">
        <v>1583.72583</v>
      </c>
      <c r="D994" s="279">
        <f t="shared" si="1"/>
        <v>-0.0004279849265</v>
      </c>
      <c r="E994" s="264">
        <v>0.003621704116384368</v>
      </c>
      <c r="F994" s="264"/>
      <c r="G994" s="271">
        <v>991.0</v>
      </c>
      <c r="H994" s="270">
        <f t="shared" si="2"/>
        <v>-0.02354065286</v>
      </c>
    </row>
    <row r="995" ht="14.25" customHeight="1">
      <c r="B995" s="277">
        <v>44890.0</v>
      </c>
      <c r="C995" s="278">
        <v>1584.403931</v>
      </c>
      <c r="D995" s="279">
        <f t="shared" si="1"/>
        <v>3.075556816</v>
      </c>
      <c r="E995" s="264">
        <v>0.003589340659812907</v>
      </c>
      <c r="F995" s="264"/>
      <c r="G995" s="271">
        <v>992.0</v>
      </c>
      <c r="H995" s="270">
        <f t="shared" si="2"/>
        <v>-0.009484764693</v>
      </c>
    </row>
    <row r="996" ht="14.25" customHeight="1">
      <c r="B996" s="277">
        <v>42859.0</v>
      </c>
      <c r="C996" s="278">
        <v>388.75766</v>
      </c>
      <c r="D996" s="279">
        <f t="shared" si="1"/>
        <v>-0.7018279373</v>
      </c>
      <c r="E996" s="264">
        <v>0.0035855138585987587</v>
      </c>
      <c r="F996" s="264"/>
      <c r="G996" s="271">
        <v>993.0</v>
      </c>
      <c r="H996" s="270">
        <f t="shared" si="2"/>
        <v>-0.006295844737</v>
      </c>
    </row>
    <row r="997" ht="14.25" customHeight="1">
      <c r="B997" s="277">
        <v>44343.0</v>
      </c>
      <c r="C997" s="278">
        <v>1303.803101</v>
      </c>
      <c r="D997" s="279">
        <f t="shared" si="1"/>
        <v>-0.1041178054</v>
      </c>
      <c r="E997" s="264">
        <v>0.003578330927076884</v>
      </c>
      <c r="F997" s="264"/>
      <c r="G997" s="271">
        <v>994.0</v>
      </c>
      <c r="H997" s="270">
        <f t="shared" si="2"/>
        <v>-0.006796326354</v>
      </c>
    </row>
    <row r="998" ht="14.25" customHeight="1">
      <c r="B998" s="277">
        <v>44921.0</v>
      </c>
      <c r="C998" s="278">
        <v>1455.328735</v>
      </c>
      <c r="D998" s="279">
        <f t="shared" si="1"/>
        <v>2.626154611</v>
      </c>
      <c r="E998" s="264">
        <v>0.0035402370405295033</v>
      </c>
      <c r="F998" s="264"/>
      <c r="G998" s="271">
        <v>995.0</v>
      </c>
      <c r="H998" s="270">
        <f t="shared" si="2"/>
        <v>0.0005285742231</v>
      </c>
    </row>
    <row r="999" ht="14.25" customHeight="1">
      <c r="B999" s="277">
        <v>42159.0</v>
      </c>
      <c r="C999" s="278">
        <v>401.342163</v>
      </c>
      <c r="D999" s="279">
        <f t="shared" si="1"/>
        <v>-0.04385345337</v>
      </c>
      <c r="E999" s="264">
        <v>0.0035377829301364585</v>
      </c>
      <c r="F999" s="264"/>
      <c r="G999" s="271">
        <v>996.0</v>
      </c>
      <c r="H999" s="270">
        <f t="shared" si="2"/>
        <v>-0.03571286673</v>
      </c>
    </row>
    <row r="1000" ht="14.25" customHeight="1">
      <c r="B1000" s="277">
        <v>42793.0</v>
      </c>
      <c r="C1000" s="278">
        <v>419.749634</v>
      </c>
      <c r="D1000" s="279">
        <f t="shared" si="1"/>
        <v>-0.4221941116</v>
      </c>
      <c r="E1000" s="264">
        <v>0.003518790605101263</v>
      </c>
      <c r="F1000" s="264"/>
      <c r="G1000" s="271">
        <v>997.0</v>
      </c>
      <c r="H1000" s="270">
        <f t="shared" si="2"/>
        <v>-0.01120801978</v>
      </c>
    </row>
    <row r="1001" ht="14.25" customHeight="1">
      <c r="B1001" s="277">
        <v>43880.0</v>
      </c>
      <c r="C1001" s="278">
        <v>726.454407</v>
      </c>
      <c r="D1001" s="279">
        <f t="shared" si="1"/>
        <v>-0.4065946497</v>
      </c>
      <c r="E1001" s="264">
        <v>0.0035102796271578394</v>
      </c>
      <c r="F1001" s="264"/>
      <c r="G1001" s="271">
        <v>998.0</v>
      </c>
      <c r="H1001" s="270">
        <f t="shared" si="2"/>
        <v>-0.007313356428</v>
      </c>
    </row>
    <row r="1002" ht="14.25" customHeight="1">
      <c r="B1002" s="277">
        <v>44215.0</v>
      </c>
      <c r="C1002" s="278">
        <v>1224.212769</v>
      </c>
      <c r="D1002" s="279">
        <f t="shared" si="1"/>
        <v>-0.2615875973</v>
      </c>
      <c r="E1002" s="264">
        <v>0.003505904189017987</v>
      </c>
      <c r="F1002" s="264"/>
      <c r="G1002" s="271">
        <v>999.0</v>
      </c>
      <c r="H1002" s="270">
        <f t="shared" si="2"/>
        <v>0.01422692092</v>
      </c>
    </row>
    <row r="1003" ht="14.25" customHeight="1">
      <c r="B1003" s="277">
        <v>44664.0</v>
      </c>
      <c r="C1003" s="278">
        <v>1657.898438</v>
      </c>
      <c r="D1003" s="279">
        <f t="shared" si="1"/>
        <v>1.561268984</v>
      </c>
      <c r="E1003" s="264">
        <v>0.003500781052891815</v>
      </c>
      <c r="F1003" s="264"/>
      <c r="G1003" s="271">
        <v>1000.0</v>
      </c>
      <c r="H1003" s="270">
        <f t="shared" si="2"/>
        <v>0.004901375511</v>
      </c>
    </row>
    <row r="1004" ht="14.25" customHeight="1">
      <c r="B1004" s="277">
        <v>43999.0</v>
      </c>
      <c r="C1004" s="278">
        <v>647.295715</v>
      </c>
      <c r="D1004" s="279">
        <f t="shared" si="1"/>
        <v>-0.024448907</v>
      </c>
      <c r="E1004" s="264">
        <v>0.0034941065143568985</v>
      </c>
      <c r="F1004" s="264"/>
      <c r="G1004" s="271">
        <v>1001.0</v>
      </c>
      <c r="H1004" s="270">
        <f t="shared" si="2"/>
        <v>-0.01134991794</v>
      </c>
    </row>
    <row r="1005" ht="14.25" customHeight="1">
      <c r="B1005" s="277">
        <v>43641.0</v>
      </c>
      <c r="C1005" s="278">
        <v>663.518005</v>
      </c>
      <c r="D1005" s="279">
        <f t="shared" si="1"/>
        <v>-0.5795225043</v>
      </c>
      <c r="E1005" s="264">
        <v>0.0034875805145542986</v>
      </c>
      <c r="F1005" s="264"/>
      <c r="G1005" s="271">
        <v>1002.0</v>
      </c>
      <c r="H1005" s="270">
        <f t="shared" si="2"/>
        <v>0.002093205179</v>
      </c>
    </row>
    <row r="1006" ht="14.25" customHeight="1">
      <c r="B1006" s="277">
        <v>44894.0</v>
      </c>
      <c r="C1006" s="278">
        <v>1578.010742</v>
      </c>
      <c r="D1006" s="279">
        <f t="shared" si="1"/>
        <v>0.279140855</v>
      </c>
      <c r="E1006" s="264">
        <v>0.0034803756567441196</v>
      </c>
      <c r="F1006" s="264"/>
      <c r="G1006" s="271">
        <v>1003.0</v>
      </c>
      <c r="H1006" s="270">
        <f t="shared" si="2"/>
        <v>0.009722649149</v>
      </c>
    </row>
    <row r="1007" ht="14.25" customHeight="1">
      <c r="B1007" s="277">
        <v>45050.0</v>
      </c>
      <c r="C1007" s="278">
        <v>1233.648926</v>
      </c>
      <c r="D1007" s="279">
        <f t="shared" si="1"/>
        <v>2.212426493</v>
      </c>
      <c r="E1007" s="264">
        <v>0.003466937566616082</v>
      </c>
      <c r="F1007" s="264"/>
      <c r="G1007" s="271">
        <v>1004.0</v>
      </c>
      <c r="H1007" s="270">
        <f t="shared" si="2"/>
        <v>0.03691066943</v>
      </c>
    </row>
    <row r="1008" ht="14.25" customHeight="1">
      <c r="B1008" s="277">
        <v>42997.0</v>
      </c>
      <c r="C1008" s="278">
        <v>384.024017</v>
      </c>
      <c r="D1008" s="279">
        <f t="shared" si="1"/>
        <v>-0.1255292978</v>
      </c>
      <c r="E1008" s="264">
        <v>0.0034650014133339</v>
      </c>
      <c r="F1008" s="264"/>
      <c r="G1008" s="271">
        <v>1005.0</v>
      </c>
      <c r="H1008" s="270">
        <f t="shared" si="2"/>
        <v>-0.01822202401</v>
      </c>
    </row>
    <row r="1009" ht="14.25" customHeight="1">
      <c r="B1009" s="277">
        <v>42088.0</v>
      </c>
      <c r="C1009" s="278">
        <v>439.150238</v>
      </c>
      <c r="D1009" s="279">
        <f t="shared" si="1"/>
        <v>0.02341386719</v>
      </c>
      <c r="E1009" s="264">
        <v>0.0034595124814049095</v>
      </c>
      <c r="F1009" s="264"/>
      <c r="G1009" s="271">
        <v>1006.0</v>
      </c>
      <c r="H1009" s="270">
        <f t="shared" si="2"/>
        <v>-0.0106501916</v>
      </c>
    </row>
    <row r="1010" ht="14.25" customHeight="1">
      <c r="B1010" s="277">
        <v>43080.0</v>
      </c>
      <c r="C1010" s="278">
        <v>429.103271</v>
      </c>
      <c r="D1010" s="279">
        <f t="shared" si="1"/>
        <v>-0.6865518329</v>
      </c>
      <c r="E1010" s="264">
        <v>0.003443614040448334</v>
      </c>
      <c r="F1010" s="264"/>
      <c r="G1010" s="271">
        <v>1007.0</v>
      </c>
      <c r="H1010" s="270">
        <f t="shared" si="2"/>
        <v>0.009583189499</v>
      </c>
    </row>
    <row r="1011" ht="14.25" customHeight="1">
      <c r="B1011" s="277">
        <v>44846.0</v>
      </c>
      <c r="C1011" s="278">
        <v>1368.976807</v>
      </c>
      <c r="D1011" s="279">
        <f t="shared" si="1"/>
        <v>0.1870876499</v>
      </c>
      <c r="E1011" s="264">
        <v>0.0034414218626740156</v>
      </c>
      <c r="F1011" s="264"/>
      <c r="G1011" s="271">
        <v>1008.0</v>
      </c>
      <c r="H1011" s="270">
        <f t="shared" si="2"/>
        <v>0.01999348885</v>
      </c>
    </row>
    <row r="1012" ht="14.25" customHeight="1">
      <c r="B1012" s="277">
        <v>44193.0</v>
      </c>
      <c r="C1012" s="278">
        <v>1153.223022</v>
      </c>
      <c r="D1012" s="279">
        <f t="shared" si="1"/>
        <v>-0.1556750834</v>
      </c>
      <c r="E1012" s="264">
        <v>0.003438298134959903</v>
      </c>
      <c r="F1012" s="264"/>
      <c r="G1012" s="271">
        <v>1009.0</v>
      </c>
      <c r="H1012" s="270">
        <f t="shared" si="2"/>
        <v>0.01578887681</v>
      </c>
    </row>
    <row r="1013" ht="14.25" customHeight="1">
      <c r="B1013" s="277">
        <v>45243.0</v>
      </c>
      <c r="C1013" s="278">
        <v>1365.852173</v>
      </c>
      <c r="D1013" s="279">
        <f t="shared" si="1"/>
        <v>1.988173289</v>
      </c>
      <c r="E1013" s="264">
        <v>0.003433573270006804</v>
      </c>
      <c r="F1013" s="264"/>
      <c r="G1013" s="271">
        <v>1010.0</v>
      </c>
      <c r="H1013" s="270">
        <f t="shared" si="2"/>
        <v>-0.02418582828</v>
      </c>
    </row>
    <row r="1014" ht="14.25" customHeight="1">
      <c r="B1014" s="277">
        <v>42419.0</v>
      </c>
      <c r="C1014" s="278">
        <v>457.085999</v>
      </c>
      <c r="D1014" s="279">
        <f t="shared" si="1"/>
        <v>-0.2976927915</v>
      </c>
      <c r="E1014" s="264">
        <v>0.003427163261992192</v>
      </c>
      <c r="F1014" s="264"/>
      <c r="G1014" s="271">
        <v>1011.0</v>
      </c>
      <c r="H1014" s="270">
        <f t="shared" si="2"/>
        <v>0.002695697368</v>
      </c>
    </row>
    <row r="1015" ht="14.25" customHeight="1">
      <c r="B1015" s="277">
        <v>43650.0</v>
      </c>
      <c r="C1015" s="278">
        <v>650.834839</v>
      </c>
      <c r="D1015" s="279">
        <f t="shared" si="1"/>
        <v>0.5893061553</v>
      </c>
      <c r="E1015" s="264">
        <v>0.003418666983961017</v>
      </c>
      <c r="F1015" s="264"/>
      <c r="G1015" s="271">
        <v>1012.0</v>
      </c>
      <c r="H1015" s="270">
        <f t="shared" si="2"/>
        <v>-0.01179072646</v>
      </c>
    </row>
    <row r="1016" ht="14.25" customHeight="1">
      <c r="B1016" s="277">
        <v>42780.0</v>
      </c>
      <c r="C1016" s="278">
        <v>409.508789</v>
      </c>
      <c r="D1016" s="279">
        <f t="shared" si="1"/>
        <v>0.0803981658</v>
      </c>
      <c r="E1016" s="264">
        <v>0.0034032059987434003</v>
      </c>
      <c r="F1016" s="264"/>
      <c r="G1016" s="271">
        <v>1013.0</v>
      </c>
      <c r="H1016" s="270">
        <f t="shared" si="2"/>
        <v>-0.01788954101</v>
      </c>
    </row>
    <row r="1017" ht="14.25" customHeight="1">
      <c r="B1017" s="277">
        <v>42696.0</v>
      </c>
      <c r="C1017" s="278">
        <v>379.035065</v>
      </c>
      <c r="D1017" s="279">
        <f t="shared" si="1"/>
        <v>-0.7314276669</v>
      </c>
      <c r="E1017" s="264">
        <v>0.0034023788818935874</v>
      </c>
      <c r="F1017" s="264"/>
      <c r="G1017" s="271">
        <v>1014.0</v>
      </c>
      <c r="H1017" s="270">
        <f t="shared" si="2"/>
        <v>-0.01000609507</v>
      </c>
    </row>
    <row r="1018" ht="14.25" customHeight="1">
      <c r="B1018" s="277">
        <v>45400.0</v>
      </c>
      <c r="C1018" s="278">
        <v>1411.296021</v>
      </c>
      <c r="D1018" s="279">
        <f t="shared" si="1"/>
        <v>2.147530796</v>
      </c>
      <c r="E1018" s="264">
        <v>0.0033936128929958013</v>
      </c>
      <c r="F1018" s="264"/>
      <c r="G1018" s="271">
        <v>1015.0</v>
      </c>
      <c r="H1018" s="270">
        <f t="shared" si="2"/>
        <v>-0.000235092145</v>
      </c>
    </row>
    <row r="1019" ht="14.25" customHeight="1">
      <c r="B1019" s="277">
        <v>42062.0</v>
      </c>
      <c r="C1019" s="278">
        <v>448.381958</v>
      </c>
      <c r="D1019" s="279">
        <f t="shared" si="1"/>
        <v>-0.2817946332</v>
      </c>
      <c r="E1019" s="264">
        <v>0.0033877671990230015</v>
      </c>
      <c r="F1019" s="264"/>
      <c r="G1019" s="271">
        <v>1016.0</v>
      </c>
      <c r="H1019" s="270">
        <f t="shared" si="2"/>
        <v>0.01222769861</v>
      </c>
    </row>
    <row r="1020" ht="14.25" customHeight="1">
      <c r="B1020" s="277">
        <v>43770.0</v>
      </c>
      <c r="C1020" s="278">
        <v>624.308838</v>
      </c>
      <c r="D1020" s="279">
        <f t="shared" si="1"/>
        <v>-0.6179551598</v>
      </c>
      <c r="E1020" s="264">
        <v>0.0033548558179957587</v>
      </c>
      <c r="F1020" s="264"/>
      <c r="G1020" s="271">
        <v>1017.0</v>
      </c>
      <c r="H1020" s="270">
        <f t="shared" si="2"/>
        <v>0.01585729382</v>
      </c>
    </row>
    <row r="1021" ht="14.25" customHeight="1">
      <c r="B1021" s="277">
        <v>44431.0</v>
      </c>
      <c r="C1021" s="278">
        <v>1634.124512</v>
      </c>
      <c r="D1021" s="279">
        <f t="shared" si="1"/>
        <v>2.905887549</v>
      </c>
      <c r="E1021" s="264">
        <v>0.00334707658955327</v>
      </c>
      <c r="F1021" s="264"/>
      <c r="G1021" s="271">
        <v>1018.0</v>
      </c>
      <c r="H1021" s="270">
        <f t="shared" si="2"/>
        <v>0.001828759338</v>
      </c>
    </row>
    <row r="1022" ht="14.25" customHeight="1">
      <c r="B1022" s="277">
        <v>42941.0</v>
      </c>
      <c r="C1022" s="278">
        <v>418.374695</v>
      </c>
      <c r="D1022" s="279">
        <f t="shared" si="1"/>
        <v>-0.004455559269</v>
      </c>
      <c r="E1022" s="264">
        <v>0.0033316558726967337</v>
      </c>
      <c r="F1022" s="264"/>
      <c r="G1022" s="271">
        <v>1019.0</v>
      </c>
      <c r="H1022" s="270">
        <f t="shared" si="2"/>
        <v>-0.02235998516</v>
      </c>
    </row>
    <row r="1023" ht="14.25" customHeight="1">
      <c r="B1023" s="277">
        <v>42787.0</v>
      </c>
      <c r="C1023" s="278">
        <v>420.247131</v>
      </c>
      <c r="D1023" s="279">
        <f t="shared" si="1"/>
        <v>-0.2756872077</v>
      </c>
      <c r="E1023" s="264">
        <v>0.0033158831496420296</v>
      </c>
      <c r="F1023" s="264"/>
      <c r="G1023" s="271">
        <v>1020.0</v>
      </c>
      <c r="H1023" s="270">
        <f t="shared" si="2"/>
        <v>0.004187455817</v>
      </c>
    </row>
    <row r="1024" ht="14.25" customHeight="1">
      <c r="B1024" s="277">
        <v>43454.0</v>
      </c>
      <c r="C1024" s="278">
        <v>580.201172</v>
      </c>
      <c r="D1024" s="279">
        <f t="shared" si="1"/>
        <v>0.240784246</v>
      </c>
      <c r="E1024" s="264">
        <v>0.0033089293368442434</v>
      </c>
      <c r="F1024" s="264"/>
      <c r="G1024" s="271">
        <v>1021.0</v>
      </c>
      <c r="H1024" s="270">
        <f t="shared" si="2"/>
        <v>-0.001793863172</v>
      </c>
    </row>
    <row r="1025" ht="14.25" customHeight="1">
      <c r="B1025" s="277">
        <v>42305.0</v>
      </c>
      <c r="C1025" s="278">
        <v>467.608429</v>
      </c>
      <c r="D1025" s="279">
        <f t="shared" si="1"/>
        <v>-0.1917194914</v>
      </c>
      <c r="E1025" s="264">
        <v>0.0033059622911762224</v>
      </c>
      <c r="F1025" s="264"/>
      <c r="G1025" s="271">
        <v>1022.0</v>
      </c>
      <c r="H1025" s="270">
        <f t="shared" si="2"/>
        <v>0.007621816422</v>
      </c>
    </row>
    <row r="1026" ht="14.25" customHeight="1">
      <c r="B1026" s="277">
        <v>43763.0</v>
      </c>
      <c r="C1026" s="278">
        <v>578.522461</v>
      </c>
      <c r="D1026" s="279">
        <f t="shared" si="1"/>
        <v>0.4569643824</v>
      </c>
      <c r="E1026" s="264">
        <v>0.00330518211651058</v>
      </c>
      <c r="F1026" s="264"/>
      <c r="G1026" s="271">
        <v>1023.0</v>
      </c>
      <c r="H1026" s="270">
        <f t="shared" si="2"/>
        <v>-0.009054376741</v>
      </c>
    </row>
    <row r="1027" ht="14.25" customHeight="1">
      <c r="B1027" s="277">
        <v>42909.0</v>
      </c>
      <c r="C1027" s="278">
        <v>397.073853</v>
      </c>
      <c r="D1027" s="279">
        <f t="shared" si="1"/>
        <v>-0.178032476</v>
      </c>
      <c r="E1027" s="264">
        <v>0.0032972068567253873</v>
      </c>
      <c r="F1027" s="264"/>
      <c r="G1027" s="271">
        <v>1024.0</v>
      </c>
      <c r="H1027" s="270">
        <f t="shared" si="2"/>
        <v>-0.007176717448</v>
      </c>
    </row>
    <row r="1028" ht="14.25" customHeight="1">
      <c r="B1028" s="277">
        <v>43150.0</v>
      </c>
      <c r="C1028" s="278">
        <v>483.077301</v>
      </c>
      <c r="D1028" s="279">
        <f t="shared" si="1"/>
        <v>0.2065694567</v>
      </c>
      <c r="E1028" s="264">
        <v>0.003279749128318434</v>
      </c>
      <c r="F1028" s="264"/>
      <c r="G1028" s="271">
        <v>1025.0</v>
      </c>
      <c r="H1028" s="270">
        <f t="shared" si="2"/>
        <v>-0.02252786628</v>
      </c>
    </row>
    <row r="1029" ht="14.25" customHeight="1">
      <c r="B1029" s="277">
        <v>42153.0</v>
      </c>
      <c r="C1029" s="278">
        <v>400.372559</v>
      </c>
      <c r="D1029" s="279">
        <f t="shared" si="1"/>
        <v>-0.6632401167</v>
      </c>
      <c r="E1029" s="264">
        <v>0.0032480100205386653</v>
      </c>
      <c r="F1029" s="264"/>
      <c r="G1029" s="271">
        <v>1026.0</v>
      </c>
      <c r="H1029" s="270">
        <f t="shared" si="2"/>
        <v>0.01633728582</v>
      </c>
    </row>
    <row r="1030" ht="14.25" customHeight="1">
      <c r="B1030" s="277">
        <v>45037.0</v>
      </c>
      <c r="C1030" s="278">
        <v>1188.89624</v>
      </c>
      <c r="D1030" s="279">
        <f t="shared" si="1"/>
        <v>0.6407757307</v>
      </c>
      <c r="E1030" s="264">
        <v>0.0032286462238113353</v>
      </c>
      <c r="F1030" s="264"/>
      <c r="G1030" s="271">
        <v>1027.0</v>
      </c>
      <c r="H1030" s="270">
        <f t="shared" si="2"/>
        <v>-0.000256954186</v>
      </c>
    </row>
    <row r="1031" ht="14.25" customHeight="1">
      <c r="B1031" s="277">
        <v>43886.0</v>
      </c>
      <c r="C1031" s="278">
        <v>724.593994</v>
      </c>
      <c r="D1031" s="279">
        <f t="shared" si="1"/>
        <v>-0.4545250208</v>
      </c>
      <c r="E1031" s="264">
        <v>0.0032042034665455124</v>
      </c>
      <c r="F1031" s="264"/>
      <c r="G1031" s="271">
        <v>1028.0</v>
      </c>
      <c r="H1031" s="270">
        <f t="shared" si="2"/>
        <v>0.004102880597</v>
      </c>
    </row>
    <row r="1032" ht="14.25" customHeight="1">
      <c r="B1032" s="277">
        <v>45134.0</v>
      </c>
      <c r="C1032" s="278">
        <v>1328.372559</v>
      </c>
      <c r="D1032" s="279">
        <f t="shared" si="1"/>
        <v>1.953401341</v>
      </c>
      <c r="E1032" s="264">
        <v>0.003187939456266488</v>
      </c>
      <c r="F1032" s="264"/>
      <c r="G1032" s="271">
        <v>1029.0</v>
      </c>
      <c r="H1032" s="270">
        <f t="shared" si="2"/>
        <v>-0.00324926811</v>
      </c>
    </row>
    <row r="1033" ht="14.25" customHeight="1">
      <c r="B1033" s="277">
        <v>42059.0</v>
      </c>
      <c r="C1033" s="278">
        <v>449.777191</v>
      </c>
      <c r="D1033" s="279">
        <f t="shared" si="1"/>
        <v>-0.7454411611</v>
      </c>
      <c r="E1033" s="264">
        <v>0.0031781416408773284</v>
      </c>
      <c r="F1033" s="264"/>
      <c r="G1033" s="271">
        <v>1030.0</v>
      </c>
      <c r="H1033" s="270">
        <f t="shared" si="2"/>
        <v>0.01257805709</v>
      </c>
    </row>
    <row r="1034" ht="14.25" customHeight="1">
      <c r="B1034" s="277">
        <v>44554.0</v>
      </c>
      <c r="C1034" s="278">
        <v>1766.888916</v>
      </c>
      <c r="D1034" s="279">
        <f t="shared" si="1"/>
        <v>3.526318121</v>
      </c>
      <c r="E1034" s="264">
        <v>0.003176068885526524</v>
      </c>
      <c r="F1034" s="264"/>
      <c r="G1034" s="271">
        <v>1031.0</v>
      </c>
      <c r="H1034" s="270">
        <f t="shared" si="2"/>
        <v>-0.001314663119</v>
      </c>
    </row>
    <row r="1035" ht="14.25" customHeight="1">
      <c r="B1035" s="277">
        <v>42004.0</v>
      </c>
      <c r="C1035" s="278">
        <v>390.358978</v>
      </c>
      <c r="D1035" s="279">
        <f t="shared" si="1"/>
        <v>-0.3767109858</v>
      </c>
      <c r="E1035" s="264">
        <v>0.003152908904349407</v>
      </c>
      <c r="F1035" s="264"/>
      <c r="G1035" s="271">
        <v>1032.0</v>
      </c>
      <c r="H1035" s="270">
        <f t="shared" si="2"/>
        <v>0.005934551647</v>
      </c>
    </row>
    <row r="1036" ht="14.25" customHeight="1">
      <c r="B1036" s="277">
        <v>43600.0</v>
      </c>
      <c r="C1036" s="278">
        <v>626.288879</v>
      </c>
      <c r="D1036" s="279">
        <f t="shared" si="1"/>
        <v>-0.5610255263</v>
      </c>
      <c r="E1036" s="264">
        <v>0.0031517624325558165</v>
      </c>
      <c r="F1036" s="264"/>
      <c r="G1036" s="271">
        <v>1033.0</v>
      </c>
      <c r="H1036" s="270">
        <f t="shared" si="2"/>
        <v>0.01100202263</v>
      </c>
    </row>
    <row r="1037" ht="14.25" customHeight="1">
      <c r="B1037" s="277">
        <v>45411.0</v>
      </c>
      <c r="C1037" s="278">
        <v>1426.709106</v>
      </c>
      <c r="D1037" s="279">
        <f t="shared" si="1"/>
        <v>2.439888048</v>
      </c>
      <c r="E1037" s="264">
        <v>0.0031462683497577673</v>
      </c>
      <c r="F1037" s="264"/>
      <c r="G1037" s="271">
        <v>1034.0</v>
      </c>
      <c r="H1037" s="270">
        <f t="shared" si="2"/>
        <v>-0.02087015301</v>
      </c>
    </row>
    <row r="1038" ht="14.25" customHeight="1">
      <c r="B1038" s="277">
        <v>41957.0</v>
      </c>
      <c r="C1038" s="278">
        <v>414.754517</v>
      </c>
      <c r="D1038" s="279">
        <f t="shared" si="1"/>
        <v>-0.7205009721</v>
      </c>
      <c r="E1038" s="264">
        <v>0.003122813681661633</v>
      </c>
      <c r="F1038" s="264"/>
      <c r="G1038" s="271">
        <v>1035.0</v>
      </c>
      <c r="H1038" s="270">
        <f t="shared" si="2"/>
        <v>-0.01619049369</v>
      </c>
    </row>
    <row r="1039" ht="14.25" customHeight="1">
      <c r="B1039" s="277">
        <v>45184.0</v>
      </c>
      <c r="C1039" s="278">
        <v>1483.921143</v>
      </c>
      <c r="D1039" s="279">
        <f t="shared" si="1"/>
        <v>2.862813869</v>
      </c>
      <c r="E1039" s="264">
        <v>0.0030857625749053613</v>
      </c>
      <c r="F1039" s="264"/>
      <c r="G1039" s="271">
        <v>1036.0</v>
      </c>
      <c r="H1039" s="270">
        <f t="shared" si="2"/>
        <v>-0.02052580766</v>
      </c>
    </row>
    <row r="1040" ht="14.25" customHeight="1">
      <c r="B1040" s="277">
        <v>42849.0</v>
      </c>
      <c r="C1040" s="278">
        <v>384.155487</v>
      </c>
      <c r="D1040" s="279">
        <f t="shared" si="1"/>
        <v>-0.7584569383</v>
      </c>
      <c r="E1040" s="264">
        <v>0.0030854352388335502</v>
      </c>
      <c r="F1040" s="264"/>
      <c r="G1040" s="271">
        <v>1037.0</v>
      </c>
      <c r="H1040" s="270">
        <f t="shared" si="2"/>
        <v>0.01067201432</v>
      </c>
    </row>
    <row r="1041" ht="14.25" customHeight="1">
      <c r="B1041" s="277">
        <v>44468.0</v>
      </c>
      <c r="C1041" s="278">
        <v>1590.422363</v>
      </c>
      <c r="D1041" s="279">
        <f t="shared" si="1"/>
        <v>1.774851028</v>
      </c>
      <c r="E1041" s="264">
        <v>0.0030526390517463414</v>
      </c>
      <c r="F1041" s="264"/>
      <c r="G1041" s="271">
        <v>1038.0</v>
      </c>
      <c r="H1041" s="270">
        <f t="shared" si="2"/>
        <v>-0.02049972388</v>
      </c>
    </row>
    <row r="1042" ht="14.25" customHeight="1">
      <c r="B1042" s="277">
        <v>43465.0</v>
      </c>
      <c r="C1042" s="278">
        <v>573.155945</v>
      </c>
      <c r="D1042" s="279">
        <f t="shared" si="1"/>
        <v>0.4170496809</v>
      </c>
      <c r="E1042" s="264">
        <v>0.0030445143440615582</v>
      </c>
      <c r="F1042" s="264"/>
      <c r="G1042" s="271">
        <v>1039.0</v>
      </c>
      <c r="H1042" s="270">
        <f t="shared" si="2"/>
        <v>-0.01709736745</v>
      </c>
    </row>
    <row r="1043" ht="14.25" customHeight="1">
      <c r="B1043" s="277">
        <v>42704.0</v>
      </c>
      <c r="C1043" s="278">
        <v>404.471313</v>
      </c>
      <c r="D1043" s="279">
        <f t="shared" si="1"/>
        <v>-0.1634925012</v>
      </c>
      <c r="E1043" s="264">
        <v>0.0030333060087186967</v>
      </c>
      <c r="F1043" s="264"/>
      <c r="G1043" s="271">
        <v>1040.0</v>
      </c>
      <c r="H1043" s="270">
        <f t="shared" si="2"/>
        <v>-0.01665040974</v>
      </c>
    </row>
    <row r="1044" ht="14.25" customHeight="1">
      <c r="B1044" s="277">
        <v>42495.0</v>
      </c>
      <c r="C1044" s="278">
        <v>483.523834</v>
      </c>
      <c r="D1044" s="279">
        <f t="shared" si="1"/>
        <v>0.2548745652</v>
      </c>
      <c r="E1044" s="264">
        <v>0.003028182628078017</v>
      </c>
      <c r="F1044" s="264"/>
      <c r="G1044" s="271">
        <v>1041.0</v>
      </c>
      <c r="H1044" s="270">
        <f t="shared" si="2"/>
        <v>-0.008681878717</v>
      </c>
    </row>
    <row r="1045" ht="14.25" customHeight="1">
      <c r="B1045" s="277">
        <v>42850.0</v>
      </c>
      <c r="C1045" s="278">
        <v>385.316467</v>
      </c>
      <c r="D1045" s="279">
        <f t="shared" si="1"/>
        <v>-0.7185143774</v>
      </c>
      <c r="E1045" s="264">
        <v>0.0030221617008948124</v>
      </c>
      <c r="F1045" s="264"/>
      <c r="G1045" s="271">
        <v>1042.0</v>
      </c>
      <c r="H1045" s="270">
        <f t="shared" si="2"/>
        <v>0.003601566114</v>
      </c>
    </row>
    <row r="1046" ht="14.25" customHeight="1">
      <c r="B1046" s="277">
        <v>45147.0</v>
      </c>
      <c r="C1046" s="278">
        <v>1368.86731</v>
      </c>
      <c r="D1046" s="279">
        <f t="shared" si="1"/>
        <v>2.496127301</v>
      </c>
      <c r="E1046" s="264">
        <v>0.0030212925959707823</v>
      </c>
      <c r="F1046" s="264"/>
      <c r="G1046" s="271">
        <v>1043.0</v>
      </c>
      <c r="H1046" s="270">
        <f t="shared" si="2"/>
        <v>-0.01649195514</v>
      </c>
    </row>
    <row r="1047" ht="14.25" customHeight="1">
      <c r="B1047" s="277">
        <v>43021.0</v>
      </c>
      <c r="C1047" s="278">
        <v>391.538177</v>
      </c>
      <c r="D1047" s="279">
        <f t="shared" si="1"/>
        <v>-0.3985086217</v>
      </c>
      <c r="E1047" s="264">
        <v>0.0030194730986653636</v>
      </c>
      <c r="F1047" s="264"/>
      <c r="G1047" s="271">
        <v>1044.0</v>
      </c>
      <c r="H1047" s="270">
        <f t="shared" si="2"/>
        <v>0.01876000909</v>
      </c>
    </row>
    <row r="1048" ht="14.25" customHeight="1">
      <c r="B1048" s="277">
        <v>43808.0</v>
      </c>
      <c r="C1048" s="278">
        <v>650.945618</v>
      </c>
      <c r="D1048" s="279">
        <f t="shared" si="1"/>
        <v>-0.5290405251</v>
      </c>
      <c r="E1048" s="264">
        <v>0.0030065483540354545</v>
      </c>
      <c r="F1048" s="264"/>
      <c r="G1048" s="271">
        <v>1045.0</v>
      </c>
      <c r="H1048" s="270">
        <f t="shared" si="2"/>
        <v>-0.008967448389</v>
      </c>
    </row>
    <row r="1049" ht="14.25" customHeight="1">
      <c r="B1049" s="277">
        <v>45161.0</v>
      </c>
      <c r="C1049" s="278">
        <v>1382.169067</v>
      </c>
      <c r="D1049" s="279">
        <f t="shared" si="1"/>
        <v>-0.1092058851</v>
      </c>
      <c r="E1049" s="264">
        <v>0.0029919508762181832</v>
      </c>
      <c r="F1049" s="264"/>
      <c r="G1049" s="271">
        <v>1046.0</v>
      </c>
      <c r="H1049" s="270">
        <f t="shared" si="2"/>
        <v>-0.006619241957</v>
      </c>
    </row>
    <row r="1050" ht="14.25" customHeight="1">
      <c r="B1050" s="277">
        <v>44973.0</v>
      </c>
      <c r="C1050" s="278">
        <v>1551.614502</v>
      </c>
      <c r="D1050" s="279">
        <f t="shared" si="1"/>
        <v>2.18743555</v>
      </c>
      <c r="E1050" s="264">
        <v>0.0029741655222400086</v>
      </c>
      <c r="F1050" s="264"/>
      <c r="G1050" s="271">
        <v>1047.0</v>
      </c>
      <c r="H1050" s="270">
        <f t="shared" si="2"/>
        <v>0.01729863782</v>
      </c>
    </row>
    <row r="1051" ht="14.25" customHeight="1">
      <c r="B1051" s="277">
        <v>43193.0</v>
      </c>
      <c r="C1051" s="278">
        <v>486.790863</v>
      </c>
      <c r="D1051" s="279">
        <f t="shared" si="1"/>
        <v>0.1207874905</v>
      </c>
      <c r="E1051" s="264">
        <v>0.00290185249935586</v>
      </c>
      <c r="F1051" s="264"/>
      <c r="G1051" s="271">
        <v>1048.0</v>
      </c>
      <c r="H1051" s="270">
        <f t="shared" si="2"/>
        <v>-0.02595811177</v>
      </c>
    </row>
    <row r="1052" ht="14.25" customHeight="1">
      <c r="B1052" s="277">
        <v>42635.0</v>
      </c>
      <c r="C1052" s="278">
        <v>434.329315</v>
      </c>
      <c r="D1052" s="279">
        <f t="shared" si="1"/>
        <v>-0.6674432734</v>
      </c>
      <c r="E1052" s="264">
        <v>0.00288884998342</v>
      </c>
      <c r="F1052" s="264"/>
      <c r="G1052" s="271">
        <v>1049.0</v>
      </c>
      <c r="H1052" s="270">
        <f t="shared" si="2"/>
        <v>0.01519435144</v>
      </c>
    </row>
    <row r="1053" ht="14.25" customHeight="1">
      <c r="B1053" s="277">
        <v>44354.0</v>
      </c>
      <c r="C1053" s="278">
        <v>1306.030762</v>
      </c>
      <c r="D1053" s="279">
        <f t="shared" si="1"/>
        <v>-0.2314664344</v>
      </c>
      <c r="E1053" s="264">
        <v>0.0028868023283768886</v>
      </c>
      <c r="F1053" s="264"/>
      <c r="G1053" s="271">
        <v>1050.0</v>
      </c>
      <c r="H1053" s="270">
        <f t="shared" si="2"/>
        <v>0.01526668638</v>
      </c>
    </row>
    <row r="1054" ht="14.25" customHeight="1">
      <c r="B1054" s="277">
        <v>44516.0</v>
      </c>
      <c r="C1054" s="278">
        <v>1699.380249</v>
      </c>
      <c r="D1054" s="279">
        <f t="shared" si="1"/>
        <v>0.02857952876</v>
      </c>
      <c r="E1054" s="264">
        <v>0.00288156942193124</v>
      </c>
      <c r="F1054" s="264"/>
      <c r="G1054" s="271">
        <v>1051.0</v>
      </c>
      <c r="H1054" s="270">
        <f t="shared" si="2"/>
        <v>0.005230404882</v>
      </c>
    </row>
    <row r="1055" ht="14.25" customHeight="1">
      <c r="B1055" s="277">
        <v>44509.0</v>
      </c>
      <c r="C1055" s="278">
        <v>1652.162231</v>
      </c>
      <c r="D1055" s="279">
        <f t="shared" si="1"/>
        <v>2.653918169</v>
      </c>
      <c r="E1055" s="264">
        <v>0.0028778103698935023</v>
      </c>
      <c r="F1055" s="264"/>
      <c r="G1055" s="271">
        <v>1052.0</v>
      </c>
      <c r="H1055" s="270">
        <f t="shared" si="2"/>
        <v>0.007576935928</v>
      </c>
    </row>
    <row r="1056" ht="14.25" customHeight="1">
      <c r="B1056" s="277">
        <v>42046.0</v>
      </c>
      <c r="C1056" s="278">
        <v>452.161804</v>
      </c>
      <c r="D1056" s="279">
        <f t="shared" si="1"/>
        <v>0.1129662679</v>
      </c>
      <c r="E1056" s="264">
        <v>0.0028749210343948844</v>
      </c>
      <c r="F1056" s="264"/>
      <c r="G1056" s="271">
        <v>1053.0</v>
      </c>
      <c r="H1056" s="270">
        <f t="shared" si="2"/>
        <v>0.01764944053</v>
      </c>
    </row>
    <row r="1057" ht="14.25" customHeight="1">
      <c r="B1057" s="277">
        <v>43054.0</v>
      </c>
      <c r="C1057" s="278">
        <v>406.267303</v>
      </c>
      <c r="D1057" s="279">
        <f t="shared" si="1"/>
        <v>0.04859385823</v>
      </c>
      <c r="E1057" s="264">
        <v>0.0028447859517799407</v>
      </c>
      <c r="F1057" s="264"/>
      <c r="G1057" s="271">
        <v>1054.0</v>
      </c>
      <c r="H1057" s="270">
        <f t="shared" si="2"/>
        <v>-0.009524887714</v>
      </c>
    </row>
    <row r="1058" ht="14.25" customHeight="1">
      <c r="B1058" s="277">
        <v>42002.0</v>
      </c>
      <c r="C1058" s="278">
        <v>387.440094</v>
      </c>
      <c r="D1058" s="279">
        <f t="shared" si="1"/>
        <v>-0.7109050787</v>
      </c>
      <c r="E1058" s="264">
        <v>0.00284281174992827</v>
      </c>
      <c r="F1058" s="264"/>
      <c r="G1058" s="271">
        <v>1055.0</v>
      </c>
      <c r="H1058" s="270">
        <f t="shared" si="2"/>
        <v>0.02826284935</v>
      </c>
    </row>
    <row r="1059" ht="14.25" customHeight="1">
      <c r="B1059" s="277">
        <v>44833.0</v>
      </c>
      <c r="C1059" s="278">
        <v>1340.182983</v>
      </c>
      <c r="D1059" s="279">
        <f t="shared" si="1"/>
        <v>2.434497737</v>
      </c>
      <c r="E1059" s="264">
        <v>0.002832174097024605</v>
      </c>
      <c r="F1059" s="264"/>
      <c r="G1059" s="271">
        <v>1056.0</v>
      </c>
      <c r="H1059" s="270">
        <f t="shared" si="2"/>
        <v>-0.00939990236</v>
      </c>
    </row>
    <row r="1060" ht="14.25" customHeight="1">
      <c r="B1060" s="277">
        <v>43027.0</v>
      </c>
      <c r="C1060" s="278">
        <v>390.212219</v>
      </c>
      <c r="D1060" s="279">
        <f t="shared" si="1"/>
        <v>-0.7573917818</v>
      </c>
      <c r="E1060" s="264">
        <v>0.0028130415016035804</v>
      </c>
      <c r="F1060" s="264"/>
      <c r="G1060" s="271">
        <v>1057.0</v>
      </c>
      <c r="H1060" s="270">
        <f t="shared" si="2"/>
        <v>-0.01266945084</v>
      </c>
    </row>
    <row r="1061" ht="14.25" customHeight="1">
      <c r="B1061" s="277">
        <v>44529.0</v>
      </c>
      <c r="C1061" s="278">
        <v>1608.404785</v>
      </c>
      <c r="D1061" s="279">
        <f t="shared" si="1"/>
        <v>1.723790802</v>
      </c>
      <c r="E1061" s="264">
        <v>0.0027784067741970426</v>
      </c>
      <c r="F1061" s="264"/>
      <c r="G1061" s="271">
        <v>1058.0</v>
      </c>
      <c r="H1061" s="270">
        <f t="shared" si="2"/>
        <v>-0.02243762782</v>
      </c>
    </row>
    <row r="1062" ht="14.25" customHeight="1">
      <c r="B1062" s="277">
        <v>43767.0</v>
      </c>
      <c r="C1062" s="278">
        <v>590.502319</v>
      </c>
      <c r="D1062" s="279">
        <f t="shared" si="1"/>
        <v>-0.08022337621</v>
      </c>
      <c r="E1062" s="264">
        <v>0.002774246845118289</v>
      </c>
      <c r="F1062" s="264"/>
      <c r="G1062" s="271">
        <v>1059.0</v>
      </c>
      <c r="H1062" s="270">
        <f t="shared" si="2"/>
        <v>0.01578514102</v>
      </c>
    </row>
    <row r="1063" ht="14.25" customHeight="1">
      <c r="B1063" s="277">
        <v>43979.0</v>
      </c>
      <c r="C1063" s="278">
        <v>642.006226</v>
      </c>
      <c r="D1063" s="279">
        <f t="shared" si="1"/>
        <v>0.1971349713</v>
      </c>
      <c r="E1063" s="264">
        <v>0.0027640626565143263</v>
      </c>
      <c r="F1063" s="264"/>
      <c r="G1063" s="271">
        <v>1060.0</v>
      </c>
      <c r="H1063" s="270">
        <f t="shared" si="2"/>
        <v>0.009099332646</v>
      </c>
    </row>
    <row r="1064" ht="14.25" customHeight="1">
      <c r="B1064" s="277">
        <v>43272.0</v>
      </c>
      <c r="C1064" s="278">
        <v>536.285583</v>
      </c>
      <c r="D1064" s="279">
        <f t="shared" si="1"/>
        <v>0.4958441012</v>
      </c>
      <c r="E1064" s="264">
        <v>0.00273482287091952</v>
      </c>
      <c r="F1064" s="264"/>
      <c r="G1064" s="271">
        <v>1061.0</v>
      </c>
      <c r="H1064" s="270">
        <f t="shared" si="2"/>
        <v>0.02654823674</v>
      </c>
    </row>
    <row r="1065" ht="14.25" customHeight="1">
      <c r="B1065" s="277">
        <v>41898.0</v>
      </c>
      <c r="C1065" s="278">
        <v>358.517029</v>
      </c>
      <c r="D1065" s="279">
        <f t="shared" si="1"/>
        <v>-0.4907044857</v>
      </c>
      <c r="E1065" s="264">
        <v>0.002732446184283527</v>
      </c>
      <c r="F1065" s="264"/>
      <c r="G1065" s="271">
        <v>1062.0</v>
      </c>
      <c r="H1065" s="270">
        <f t="shared" si="2"/>
        <v>0.04539621375</v>
      </c>
    </row>
    <row r="1066" ht="14.25" customHeight="1">
      <c r="B1066" s="277">
        <v>43844.0</v>
      </c>
      <c r="C1066" s="278">
        <v>703.94696</v>
      </c>
      <c r="D1066" s="279">
        <f t="shared" si="1"/>
        <v>-0.5639131888</v>
      </c>
      <c r="E1066" s="264">
        <v>0.0027147741954706406</v>
      </c>
      <c r="F1066" s="264"/>
      <c r="G1066" s="271">
        <v>1063.0</v>
      </c>
      <c r="H1066" s="270">
        <f t="shared" si="2"/>
        <v>0.02762562724</v>
      </c>
    </row>
    <row r="1067" ht="14.25" customHeight="1">
      <c r="B1067" s="277">
        <v>44503.0</v>
      </c>
      <c r="C1067" s="278">
        <v>1614.23584</v>
      </c>
      <c r="D1067" s="279">
        <f t="shared" si="1"/>
        <v>2.549842726</v>
      </c>
      <c r="E1067" s="264">
        <v>0.0027092625099341136</v>
      </c>
      <c r="F1067" s="264"/>
      <c r="G1067" s="271">
        <v>1064.0</v>
      </c>
      <c r="H1067" s="270">
        <f t="shared" si="2"/>
        <v>0.0172694607</v>
      </c>
    </row>
    <row r="1068" ht="14.25" customHeight="1">
      <c r="B1068" s="277">
        <v>42066.0</v>
      </c>
      <c r="C1068" s="278">
        <v>454.734467</v>
      </c>
      <c r="D1068" s="279">
        <f t="shared" si="1"/>
        <v>-0.5713293571</v>
      </c>
      <c r="E1068" s="264">
        <v>0.002683694371879258</v>
      </c>
      <c r="F1068" s="264"/>
      <c r="G1068" s="271">
        <v>1065.0</v>
      </c>
      <c r="H1068" s="270">
        <f t="shared" si="2"/>
        <v>-0.004573592852</v>
      </c>
    </row>
    <row r="1069" ht="14.25" customHeight="1">
      <c r="B1069" s="277">
        <v>44167.0</v>
      </c>
      <c r="C1069" s="278">
        <v>1060.801514</v>
      </c>
      <c r="D1069" s="279">
        <f t="shared" si="1"/>
        <v>-0.2999858142</v>
      </c>
      <c r="E1069" s="264">
        <v>0.002680442291617684</v>
      </c>
      <c r="F1069" s="264"/>
      <c r="G1069" s="271">
        <v>1066.0</v>
      </c>
      <c r="H1069" s="270">
        <f t="shared" si="2"/>
        <v>0.007447886475</v>
      </c>
    </row>
    <row r="1070" ht="14.25" customHeight="1">
      <c r="B1070" s="277">
        <v>45463.0</v>
      </c>
      <c r="C1070" s="278">
        <v>1515.400024</v>
      </c>
      <c r="D1070" s="279">
        <f t="shared" si="1"/>
        <v>1.374552743</v>
      </c>
      <c r="E1070" s="279">
        <v>0.002679755228315206</v>
      </c>
      <c r="F1070" s="279"/>
      <c r="G1070" s="271">
        <v>1067.0</v>
      </c>
      <c r="H1070" s="270">
        <f t="shared" si="2"/>
        <v>-0.005050691428</v>
      </c>
    </row>
    <row r="1071" ht="14.25" customHeight="1">
      <c r="B1071" s="277">
        <v>43551.0</v>
      </c>
      <c r="C1071" s="278">
        <v>638.18335</v>
      </c>
      <c r="D1071" s="279">
        <f t="shared" si="1"/>
        <v>0.1819755903</v>
      </c>
      <c r="E1071" s="264">
        <v>0.0026795999516363586</v>
      </c>
      <c r="F1071" s="264"/>
      <c r="G1071" s="271">
        <v>1068.0</v>
      </c>
      <c r="H1071" s="270">
        <f t="shared" si="2"/>
        <v>-0.007773620541</v>
      </c>
    </row>
    <row r="1072" ht="14.25" customHeight="1">
      <c r="B1072" s="277">
        <v>43426.0</v>
      </c>
      <c r="C1072" s="278">
        <v>539.929382</v>
      </c>
      <c r="D1072" s="279">
        <f t="shared" si="1"/>
        <v>0.05549181093</v>
      </c>
      <c r="E1072" s="264">
        <v>0.0026651726140591936</v>
      </c>
      <c r="F1072" s="264"/>
      <c r="G1072" s="271">
        <v>1069.0</v>
      </c>
      <c r="H1072" s="270">
        <f t="shared" si="2"/>
        <v>0.003510560385</v>
      </c>
    </row>
    <row r="1073" ht="14.25" customHeight="1">
      <c r="B1073" s="277">
        <v>42523.0</v>
      </c>
      <c r="C1073" s="278">
        <v>511.542938</v>
      </c>
      <c r="D1073" s="279">
        <f t="shared" si="1"/>
        <v>-0.6094746366</v>
      </c>
      <c r="E1073" s="264">
        <v>0.0026623832186743546</v>
      </c>
      <c r="F1073" s="264"/>
      <c r="G1073" s="271">
        <v>1070.0</v>
      </c>
      <c r="H1073" s="270">
        <f t="shared" si="2"/>
        <v>0.02385142329</v>
      </c>
    </row>
    <row r="1074" ht="14.25" customHeight="1">
      <c r="B1074" s="277">
        <v>44347.0</v>
      </c>
      <c r="C1074" s="278">
        <v>1309.884033</v>
      </c>
      <c r="D1074" s="279">
        <f t="shared" si="1"/>
        <v>-0.2180306293</v>
      </c>
      <c r="E1074" s="264">
        <v>0.0026619119056522224</v>
      </c>
      <c r="F1074" s="264"/>
      <c r="G1074" s="271">
        <v>1071.0</v>
      </c>
      <c r="H1074" s="270">
        <f t="shared" si="2"/>
        <v>0.008862405512</v>
      </c>
    </row>
    <row r="1075" ht="14.25" customHeight="1">
      <c r="B1075" s="277">
        <v>45335.0</v>
      </c>
      <c r="C1075" s="278">
        <v>1675.109131</v>
      </c>
      <c r="D1075" s="279">
        <f t="shared" si="1"/>
        <v>2.919706326</v>
      </c>
      <c r="E1075" s="264">
        <v>0.0026486449758368765</v>
      </c>
      <c r="F1075" s="264"/>
      <c r="G1075" s="271">
        <v>1072.0</v>
      </c>
      <c r="H1075" s="270">
        <f t="shared" si="2"/>
        <v>-0.02733816009</v>
      </c>
    </row>
    <row r="1076" ht="14.25" customHeight="1">
      <c r="B1076" s="277">
        <v>42662.0</v>
      </c>
      <c r="C1076" s="278">
        <v>427.355774</v>
      </c>
      <c r="D1076" s="279">
        <f t="shared" si="1"/>
        <v>0.01183141562</v>
      </c>
      <c r="E1076" s="264">
        <v>0.0026465946295252197</v>
      </c>
      <c r="F1076" s="264"/>
      <c r="G1076" s="271">
        <v>1073.0</v>
      </c>
      <c r="H1076" s="270">
        <f t="shared" si="2"/>
        <v>0.008778326847</v>
      </c>
    </row>
    <row r="1077" ht="14.25" customHeight="1">
      <c r="B1077" s="277">
        <v>42019.0</v>
      </c>
      <c r="C1077" s="278">
        <v>422.358673</v>
      </c>
      <c r="D1077" s="279">
        <f t="shared" si="1"/>
        <v>-0.5098695781</v>
      </c>
      <c r="E1077" s="264">
        <v>0.0026307745877869877</v>
      </c>
      <c r="F1077" s="264"/>
      <c r="G1077" s="271">
        <v>1074.0</v>
      </c>
      <c r="H1077" s="270">
        <f t="shared" si="2"/>
        <v>-0.0127074991</v>
      </c>
    </row>
    <row r="1078" ht="14.25" customHeight="1">
      <c r="B1078" s="277">
        <v>44033.0</v>
      </c>
      <c r="C1078" s="278">
        <v>861.727112</v>
      </c>
      <c r="D1078" s="279">
        <f t="shared" si="1"/>
        <v>-0.5102149498</v>
      </c>
      <c r="E1078" s="264">
        <v>0.002622356141299354</v>
      </c>
      <c r="F1078" s="264"/>
      <c r="G1078" s="271">
        <v>1075.0</v>
      </c>
      <c r="H1078" s="270">
        <f t="shared" si="2"/>
        <v>-0.01667147695</v>
      </c>
    </row>
    <row r="1079" ht="14.25" customHeight="1">
      <c r="B1079" s="277">
        <v>44572.0</v>
      </c>
      <c r="C1079" s="278">
        <v>1759.39856</v>
      </c>
      <c r="D1079" s="279">
        <f t="shared" si="1"/>
        <v>3.104379088</v>
      </c>
      <c r="E1079" s="264">
        <v>0.0026205327510793477</v>
      </c>
      <c r="F1079" s="264"/>
      <c r="G1079" s="271">
        <v>1076.0</v>
      </c>
      <c r="H1079" s="270">
        <f t="shared" si="2"/>
        <v>0.03819353401</v>
      </c>
    </row>
    <row r="1080" ht="14.25" customHeight="1">
      <c r="B1080" s="277">
        <v>42800.0</v>
      </c>
      <c r="C1080" s="278">
        <v>428.663757</v>
      </c>
      <c r="D1080" s="279">
        <f t="shared" si="1"/>
        <v>-0.7241636535</v>
      </c>
      <c r="E1080" s="264">
        <v>0.0026183860941411197</v>
      </c>
      <c r="F1080" s="264"/>
      <c r="G1080" s="271">
        <v>1077.0</v>
      </c>
      <c r="H1080" s="270">
        <f t="shared" si="2"/>
        <v>0.005789913714</v>
      </c>
    </row>
    <row r="1081" ht="14.25" customHeight="1">
      <c r="B1081" s="277">
        <v>44413.0</v>
      </c>
      <c r="C1081" s="278">
        <v>1554.051025</v>
      </c>
      <c r="D1081" s="279">
        <f t="shared" si="1"/>
        <v>1.679515904</v>
      </c>
      <c r="E1081" s="264">
        <v>0.002607326358028777</v>
      </c>
      <c r="F1081" s="264"/>
      <c r="G1081" s="271">
        <v>1078.0</v>
      </c>
      <c r="H1081" s="270">
        <f t="shared" si="2"/>
        <v>-0.01634602974</v>
      </c>
    </row>
    <row r="1082" ht="14.25" customHeight="1">
      <c r="B1082" s="277">
        <v>43936.0</v>
      </c>
      <c r="C1082" s="278">
        <v>579.974548</v>
      </c>
      <c r="D1082" s="279">
        <f t="shared" si="1"/>
        <v>-0.1062147427</v>
      </c>
      <c r="E1082" s="264">
        <v>0.002588582968862549</v>
      </c>
      <c r="F1082" s="264"/>
      <c r="G1082" s="271">
        <v>1079.0</v>
      </c>
      <c r="H1082" s="270">
        <f t="shared" si="2"/>
        <v>0.02337487579</v>
      </c>
    </row>
    <row r="1083" ht="14.25" customHeight="1">
      <c r="B1083" s="277">
        <v>43511.0</v>
      </c>
      <c r="C1083" s="278">
        <v>648.896973</v>
      </c>
      <c r="D1083" s="279">
        <f t="shared" si="1"/>
        <v>0.4622708563</v>
      </c>
      <c r="E1083" s="264">
        <v>0.0025675443519780406</v>
      </c>
      <c r="F1083" s="264"/>
      <c r="G1083" s="271">
        <v>1080.0</v>
      </c>
      <c r="H1083" s="270">
        <f t="shared" si="2"/>
        <v>-0.01016419367</v>
      </c>
    </row>
    <row r="1084" ht="14.25" customHeight="1">
      <c r="B1084" s="277">
        <v>42265.0</v>
      </c>
      <c r="C1084" s="278">
        <v>443.759766</v>
      </c>
      <c r="D1084" s="279">
        <f t="shared" si="1"/>
        <v>-0.002709074716</v>
      </c>
      <c r="E1084" s="264">
        <v>0.002541530874134032</v>
      </c>
      <c r="F1084" s="264"/>
      <c r="G1084" s="271">
        <v>1081.0</v>
      </c>
      <c r="H1084" s="270">
        <f t="shared" si="2"/>
        <v>-0.02084117921</v>
      </c>
    </row>
    <row r="1085" ht="14.25" customHeight="1">
      <c r="B1085" s="277">
        <v>42269.0</v>
      </c>
      <c r="C1085" s="278">
        <v>444.96521</v>
      </c>
      <c r="D1085" s="279">
        <f t="shared" si="1"/>
        <v>-0.1070995861</v>
      </c>
      <c r="E1085" s="264">
        <v>0.0025348337741298308</v>
      </c>
      <c r="F1085" s="264"/>
      <c r="G1085" s="271">
        <v>1082.0</v>
      </c>
      <c r="H1085" s="270">
        <f t="shared" si="2"/>
        <v>0.01743406473</v>
      </c>
    </row>
    <row r="1086" ht="14.25" customHeight="1">
      <c r="B1086" s="277">
        <v>43180.0</v>
      </c>
      <c r="C1086" s="278">
        <v>498.336884</v>
      </c>
      <c r="D1086" s="279">
        <f t="shared" si="1"/>
        <v>-0.4319183315</v>
      </c>
      <c r="E1086" s="264">
        <v>0.002533054390791971</v>
      </c>
      <c r="F1086" s="264"/>
      <c r="G1086" s="271">
        <v>1083.0</v>
      </c>
      <c r="H1086" s="270">
        <f t="shared" si="2"/>
        <v>-0.00428225943</v>
      </c>
    </row>
    <row r="1087" ht="14.25" customHeight="1">
      <c r="B1087" s="277">
        <v>44057.0</v>
      </c>
      <c r="C1087" s="278">
        <v>877.227539</v>
      </c>
      <c r="D1087" s="279">
        <f t="shared" si="1"/>
        <v>-0.416456859</v>
      </c>
      <c r="E1087" s="264">
        <v>0.002523101835041382</v>
      </c>
      <c r="F1087" s="264"/>
      <c r="G1087" s="271">
        <v>1084.0</v>
      </c>
      <c r="H1087" s="270">
        <f t="shared" si="2"/>
        <v>0.001980286445</v>
      </c>
    </row>
    <row r="1088" ht="14.25" customHeight="1">
      <c r="B1088" s="277">
        <v>44950.0</v>
      </c>
      <c r="C1088" s="278">
        <v>1503.277954</v>
      </c>
      <c r="D1088" s="279">
        <f t="shared" si="1"/>
        <v>2.25752016</v>
      </c>
      <c r="E1088" s="264">
        <v>0.002519475825275031</v>
      </c>
      <c r="F1088" s="264"/>
      <c r="G1088" s="271">
        <v>1085.0</v>
      </c>
      <c r="H1088" s="270">
        <f t="shared" si="2"/>
        <v>-0.0169991006</v>
      </c>
    </row>
    <row r="1089" ht="14.25" customHeight="1">
      <c r="B1089" s="277">
        <v>43115.0</v>
      </c>
      <c r="C1089" s="278">
        <v>461.479248</v>
      </c>
      <c r="D1089" s="279">
        <f t="shared" si="1"/>
        <v>0.09990768988</v>
      </c>
      <c r="E1089" s="264">
        <v>0.0025037151818956944</v>
      </c>
      <c r="F1089" s="264"/>
      <c r="G1089" s="271">
        <v>1086.0</v>
      </c>
      <c r="H1089" s="270">
        <f t="shared" si="2"/>
        <v>0.01369132228</v>
      </c>
    </row>
    <row r="1090" ht="14.25" customHeight="1">
      <c r="B1090" s="277">
        <v>42611.0</v>
      </c>
      <c r="C1090" s="278">
        <v>419.561798</v>
      </c>
      <c r="D1090" s="279">
        <f t="shared" si="1"/>
        <v>-0.3710962957</v>
      </c>
      <c r="E1090" s="264">
        <v>0.002499356189147064</v>
      </c>
      <c r="F1090" s="264"/>
      <c r="G1090" s="271">
        <v>1087.0</v>
      </c>
      <c r="H1090" s="270">
        <f t="shared" si="2"/>
        <v>-0.02202619902</v>
      </c>
    </row>
    <row r="1091" ht="14.25" customHeight="1">
      <c r="B1091" s="277">
        <v>43507.0</v>
      </c>
      <c r="C1091" s="278">
        <v>667.132019</v>
      </c>
      <c r="D1091" s="279">
        <f t="shared" si="1"/>
        <v>-0.5442629401</v>
      </c>
      <c r="E1091" s="264">
        <v>0.002497095753079137</v>
      </c>
      <c r="F1091" s="264"/>
      <c r="G1091" s="271">
        <v>1088.0</v>
      </c>
      <c r="H1091" s="270">
        <f t="shared" si="2"/>
        <v>-0.000622704431</v>
      </c>
    </row>
    <row r="1092" ht="14.25" customHeight="1">
      <c r="B1092" s="277">
        <v>44874.0</v>
      </c>
      <c r="C1092" s="278">
        <v>1463.852905</v>
      </c>
      <c r="D1092" s="279">
        <f t="shared" si="1"/>
        <v>-0.0146907172</v>
      </c>
      <c r="E1092" s="264">
        <v>0.0024876848431402117</v>
      </c>
      <c r="F1092" s="264"/>
      <c r="G1092" s="271">
        <v>1089.0</v>
      </c>
      <c r="H1092" s="270">
        <f t="shared" si="2"/>
        <v>0.02932365182</v>
      </c>
    </row>
    <row r="1093" ht="14.25" customHeight="1">
      <c r="B1093" s="277">
        <v>44392.0</v>
      </c>
      <c r="C1093" s="278">
        <v>1485.678589</v>
      </c>
      <c r="D1093" s="279">
        <f t="shared" si="1"/>
        <v>2.227443729</v>
      </c>
      <c r="E1093" s="264">
        <v>0.002473095675621723</v>
      </c>
      <c r="F1093" s="264"/>
      <c r="G1093" s="271">
        <v>1090.0</v>
      </c>
      <c r="H1093" s="270">
        <f t="shared" si="2"/>
        <v>-0.01238063991</v>
      </c>
    </row>
    <row r="1094" ht="14.25" customHeight="1">
      <c r="B1094" s="277">
        <v>43112.0</v>
      </c>
      <c r="C1094" s="278">
        <v>460.326721</v>
      </c>
      <c r="D1094" s="279">
        <f t="shared" si="1"/>
        <v>-0.2763932734</v>
      </c>
      <c r="E1094" s="264">
        <v>0.0024630937348172136</v>
      </c>
      <c r="F1094" s="264"/>
      <c r="G1094" s="271">
        <v>1091.0</v>
      </c>
      <c r="H1094" s="270">
        <f t="shared" si="2"/>
        <v>0.01996800272</v>
      </c>
    </row>
    <row r="1095" ht="14.25" customHeight="1">
      <c r="B1095" s="277">
        <v>43656.0</v>
      </c>
      <c r="C1095" s="278">
        <v>636.155945</v>
      </c>
      <c r="D1095" s="279">
        <f t="shared" si="1"/>
        <v>-0.5887844711</v>
      </c>
      <c r="E1095" s="264">
        <v>0.002445623001746801</v>
      </c>
      <c r="F1095" s="264"/>
      <c r="G1095" s="271">
        <v>1092.0</v>
      </c>
      <c r="H1095" s="270">
        <f t="shared" si="2"/>
        <v>0.004755441248</v>
      </c>
    </row>
    <row r="1096" ht="14.25" customHeight="1">
      <c r="B1096" s="277">
        <v>44972.0</v>
      </c>
      <c r="C1096" s="278">
        <v>1547.013428</v>
      </c>
      <c r="D1096" s="279">
        <f t="shared" si="1"/>
        <v>1.453170263</v>
      </c>
      <c r="E1096" s="264">
        <v>0.002385197963931646</v>
      </c>
      <c r="F1096" s="264"/>
      <c r="G1096" s="271">
        <v>1093.0</v>
      </c>
      <c r="H1096" s="270">
        <f t="shared" si="2"/>
        <v>0.01609378037</v>
      </c>
    </row>
    <row r="1097" ht="14.25" customHeight="1">
      <c r="B1097" s="277">
        <v>43594.0</v>
      </c>
      <c r="C1097" s="278">
        <v>630.618042</v>
      </c>
      <c r="D1097" s="279">
        <f t="shared" si="1"/>
        <v>-0.05438757393</v>
      </c>
      <c r="E1097" s="264">
        <v>0.0023631871927550516</v>
      </c>
      <c r="F1097" s="264"/>
      <c r="G1097" s="271">
        <v>1094.0</v>
      </c>
      <c r="H1097" s="270">
        <f t="shared" si="2"/>
        <v>0.008037256459</v>
      </c>
    </row>
    <row r="1098" ht="14.25" customHeight="1">
      <c r="B1098" s="277">
        <v>43635.0</v>
      </c>
      <c r="C1098" s="278">
        <v>666.888489</v>
      </c>
      <c r="D1098" s="279">
        <f t="shared" si="1"/>
        <v>0.6760407922</v>
      </c>
      <c r="E1098" s="264">
        <v>0.0023328410735523964</v>
      </c>
      <c r="F1098" s="264"/>
      <c r="G1098" s="271">
        <v>1095.0</v>
      </c>
      <c r="H1098" s="270">
        <f t="shared" si="2"/>
        <v>-0.03372991019</v>
      </c>
    </row>
    <row r="1099" ht="14.25" customHeight="1">
      <c r="B1099" s="277">
        <v>42188.0</v>
      </c>
      <c r="C1099" s="278">
        <v>397.895142</v>
      </c>
      <c r="D1099" s="279">
        <f t="shared" si="1"/>
        <v>-0.7241991761</v>
      </c>
      <c r="E1099" s="264">
        <v>0.002327809435402511</v>
      </c>
      <c r="F1099" s="264"/>
      <c r="G1099" s="271">
        <v>1096.0</v>
      </c>
      <c r="H1099" s="270">
        <f t="shared" si="2"/>
        <v>0.05764684628</v>
      </c>
    </row>
    <row r="1100" ht="14.25" customHeight="1">
      <c r="B1100" s="277">
        <v>45177.0</v>
      </c>
      <c r="C1100" s="278">
        <v>1442.690186</v>
      </c>
      <c r="D1100" s="279">
        <f t="shared" si="1"/>
        <v>2.541040926</v>
      </c>
      <c r="E1100" s="264">
        <v>0.0023189379894583387</v>
      </c>
      <c r="F1100" s="264"/>
      <c r="G1100" s="271">
        <v>1097.0</v>
      </c>
      <c r="H1100" s="270">
        <f t="shared" si="2"/>
        <v>-0.03225866829</v>
      </c>
    </row>
    <row r="1101" ht="14.25" customHeight="1">
      <c r="B1101" s="277">
        <v>43048.0</v>
      </c>
      <c r="C1101" s="278">
        <v>407.4198</v>
      </c>
      <c r="D1101" s="279">
        <f t="shared" si="1"/>
        <v>0.002971576163</v>
      </c>
      <c r="E1101" s="264">
        <v>0.0023102867367781584</v>
      </c>
      <c r="F1101" s="264"/>
      <c r="G1101" s="271">
        <v>1098.0</v>
      </c>
      <c r="H1101" s="270">
        <f t="shared" si="2"/>
        <v>0.02028617411</v>
      </c>
    </row>
    <row r="1102" ht="14.25" customHeight="1">
      <c r="B1102" s="277">
        <v>42702.0</v>
      </c>
      <c r="C1102" s="278">
        <v>406.212708</v>
      </c>
      <c r="D1102" s="279">
        <f t="shared" si="1"/>
        <v>0.1023068088</v>
      </c>
      <c r="E1102" s="264">
        <v>0.002301923349076038</v>
      </c>
      <c r="F1102" s="264"/>
      <c r="G1102" s="271">
        <v>1099.0</v>
      </c>
      <c r="H1102" s="270">
        <f t="shared" si="2"/>
        <v>-0.01465132136</v>
      </c>
    </row>
    <row r="1103" ht="14.25" customHeight="1">
      <c r="B1103" s="277">
        <v>42969.0</v>
      </c>
      <c r="C1103" s="278">
        <v>368.511475</v>
      </c>
      <c r="D1103" s="279">
        <f t="shared" si="1"/>
        <v>-0.3635675585</v>
      </c>
      <c r="E1103" s="264">
        <v>0.0022897977751144133</v>
      </c>
      <c r="F1103" s="264"/>
      <c r="G1103" s="271">
        <v>1100.0</v>
      </c>
      <c r="H1103" s="270">
        <f t="shared" si="2"/>
        <v>-0.01511572671</v>
      </c>
    </row>
    <row r="1104" ht="14.25" customHeight="1">
      <c r="B1104" s="277">
        <v>43417.0</v>
      </c>
      <c r="C1104" s="278">
        <v>579.026855</v>
      </c>
      <c r="D1104" s="279">
        <f t="shared" si="1"/>
        <v>-0.6028474093</v>
      </c>
      <c r="E1104" s="264">
        <v>0.002258223648860125</v>
      </c>
      <c r="F1104" s="264"/>
      <c r="G1104" s="271">
        <v>1101.0</v>
      </c>
      <c r="H1104" s="270">
        <f t="shared" si="2"/>
        <v>-0.009540920256</v>
      </c>
    </row>
    <row r="1105" ht="14.25" customHeight="1">
      <c r="B1105" s="277">
        <v>44799.0</v>
      </c>
      <c r="C1105" s="278">
        <v>1457.945557</v>
      </c>
      <c r="D1105" s="279">
        <f t="shared" si="1"/>
        <v>2.293788853</v>
      </c>
      <c r="E1105" s="264">
        <v>0.002239527357975693</v>
      </c>
      <c r="F1105" s="264"/>
      <c r="G1105" s="271">
        <v>1102.0</v>
      </c>
      <c r="H1105" s="270">
        <f t="shared" si="2"/>
        <v>-0.04548974156</v>
      </c>
    </row>
    <row r="1106" ht="14.25" customHeight="1">
      <c r="B1106" s="277">
        <v>42263.0</v>
      </c>
      <c r="C1106" s="278">
        <v>442.634796</v>
      </c>
      <c r="D1106" s="279">
        <f t="shared" si="1"/>
        <v>0.116616191</v>
      </c>
      <c r="E1106" s="264">
        <v>0.0022289939942537725</v>
      </c>
      <c r="F1106" s="264"/>
      <c r="G1106" s="271">
        <v>1103.0</v>
      </c>
      <c r="H1106" s="270">
        <f t="shared" si="2"/>
        <v>0.03224051788</v>
      </c>
    </row>
    <row r="1107" ht="14.25" customHeight="1">
      <c r="B1107" s="277">
        <v>43045.0</v>
      </c>
      <c r="C1107" s="278">
        <v>396.407288</v>
      </c>
      <c r="D1107" s="279">
        <f t="shared" si="1"/>
        <v>-0.1052739793</v>
      </c>
      <c r="E1107" s="264">
        <v>0.0022123633430254385</v>
      </c>
      <c r="F1107" s="264"/>
      <c r="G1107" s="271">
        <v>1104.0</v>
      </c>
      <c r="H1107" s="270">
        <f t="shared" si="2"/>
        <v>0.02189641981</v>
      </c>
    </row>
    <row r="1108" ht="14.25" customHeight="1">
      <c r="B1108" s="277">
        <v>42107.0</v>
      </c>
      <c r="C1108" s="278">
        <v>443.048798</v>
      </c>
      <c r="D1108" s="279">
        <f t="shared" si="1"/>
        <v>0.1570523685</v>
      </c>
      <c r="E1108" s="264">
        <v>0.0021710061923726847</v>
      </c>
      <c r="F1108" s="264"/>
      <c r="G1108" s="271">
        <v>1105.0</v>
      </c>
      <c r="H1108" s="270">
        <f t="shared" si="2"/>
        <v>0.003230586472</v>
      </c>
    </row>
    <row r="1109" ht="14.25" customHeight="1">
      <c r="B1109" s="277">
        <v>42689.0</v>
      </c>
      <c r="C1109" s="278">
        <v>382.911621</v>
      </c>
      <c r="D1109" s="279">
        <f t="shared" si="1"/>
        <v>-0.7030826918</v>
      </c>
      <c r="E1109" s="264">
        <v>0.002169952710739128</v>
      </c>
      <c r="F1109" s="264"/>
      <c r="G1109" s="271">
        <v>1106.0</v>
      </c>
      <c r="H1109" s="270">
        <f t="shared" si="2"/>
        <v>0.01458323629</v>
      </c>
    </row>
    <row r="1110" ht="14.25" customHeight="1">
      <c r="B1110" s="277">
        <v>44272.0</v>
      </c>
      <c r="C1110" s="278">
        <v>1289.623779</v>
      </c>
      <c r="D1110" s="279">
        <f t="shared" si="1"/>
        <v>0.08454674041</v>
      </c>
      <c r="E1110" s="264">
        <v>0.0021676667224747124</v>
      </c>
      <c r="F1110" s="264"/>
      <c r="G1110" s="271">
        <v>1107.0</v>
      </c>
      <c r="H1110" s="270">
        <f t="shared" si="2"/>
        <v>-0.003912850304</v>
      </c>
    </row>
    <row r="1111" ht="14.25" customHeight="1">
      <c r="B1111" s="277">
        <v>45042.0</v>
      </c>
      <c r="C1111" s="278">
        <v>1189.090088</v>
      </c>
      <c r="D1111" s="279">
        <f t="shared" si="1"/>
        <v>0.7274439139</v>
      </c>
      <c r="E1111" s="264">
        <v>0.0021634783703247946</v>
      </c>
      <c r="F1111" s="264"/>
      <c r="G1111" s="271">
        <v>1108.0</v>
      </c>
      <c r="H1111" s="270">
        <f t="shared" si="2"/>
        <v>0.005931538381</v>
      </c>
    </row>
    <row r="1112" ht="14.25" customHeight="1">
      <c r="B1112" s="277">
        <v>43684.0</v>
      </c>
      <c r="C1112" s="278">
        <v>688.352356</v>
      </c>
      <c r="D1112" s="279">
        <f t="shared" si="1"/>
        <v>0.1109652647</v>
      </c>
      <c r="E1112" s="264">
        <v>0.0021307117145952805</v>
      </c>
      <c r="F1112" s="264"/>
      <c r="G1112" s="271">
        <v>1109.0</v>
      </c>
      <c r="H1112" s="270">
        <f t="shared" si="2"/>
        <v>-0.01994430715</v>
      </c>
    </row>
    <row r="1113" ht="14.25" customHeight="1">
      <c r="B1113" s="277">
        <v>43537.0</v>
      </c>
      <c r="C1113" s="278">
        <v>619.59845</v>
      </c>
      <c r="D1113" s="279">
        <f t="shared" si="1"/>
        <v>-0.6232148963</v>
      </c>
      <c r="E1113" s="264">
        <v>0.0021218154895683784</v>
      </c>
      <c r="F1113" s="264"/>
      <c r="G1113" s="271">
        <v>1110.0</v>
      </c>
      <c r="H1113" s="270">
        <f t="shared" si="2"/>
        <v>0.01171762253</v>
      </c>
    </row>
    <row r="1114" ht="14.25" customHeight="1">
      <c r="B1114" s="277">
        <v>44614.0</v>
      </c>
      <c r="C1114" s="278">
        <v>1644.43457</v>
      </c>
      <c r="D1114" s="279">
        <f t="shared" si="1"/>
        <v>0.1680140253</v>
      </c>
      <c r="E1114" s="264">
        <v>0.0021090008231118306</v>
      </c>
      <c r="F1114" s="264"/>
      <c r="G1114" s="271">
        <v>1111.0</v>
      </c>
      <c r="H1114" s="270">
        <f t="shared" si="2"/>
        <v>-0.01506620019</v>
      </c>
    </row>
    <row r="1115" ht="14.25" customHeight="1">
      <c r="B1115" s="277">
        <v>45215.0</v>
      </c>
      <c r="C1115" s="278">
        <v>1407.889404</v>
      </c>
      <c r="D1115" s="279">
        <f t="shared" si="1"/>
        <v>-0.148939483</v>
      </c>
      <c r="E1115" s="264">
        <v>0.002096216856807907</v>
      </c>
      <c r="F1115" s="264"/>
      <c r="G1115" s="271">
        <v>1112.0</v>
      </c>
      <c r="H1115" s="270">
        <f t="shared" si="2"/>
        <v>0.01916661123</v>
      </c>
    </row>
    <row r="1116" ht="14.25" customHeight="1">
      <c r="B1116" s="277">
        <v>45349.0</v>
      </c>
      <c r="C1116" s="278">
        <v>1654.276489</v>
      </c>
      <c r="D1116" s="279">
        <f t="shared" si="1"/>
        <v>2.868470112</v>
      </c>
      <c r="E1116" s="264">
        <v>0.0020780509569861515</v>
      </c>
      <c r="F1116" s="264"/>
      <c r="G1116" s="271">
        <v>1113.0</v>
      </c>
      <c r="H1116" s="270">
        <f t="shared" si="2"/>
        <v>-0.005022317568</v>
      </c>
    </row>
    <row r="1117" ht="14.25" customHeight="1">
      <c r="B1117" s="277">
        <v>43077.0</v>
      </c>
      <c r="C1117" s="278">
        <v>427.630676</v>
      </c>
      <c r="D1117" s="279">
        <f t="shared" si="1"/>
        <v>-0.3347114263</v>
      </c>
      <c r="E1117" s="264">
        <v>0.00205035351422016</v>
      </c>
      <c r="F1117" s="264"/>
      <c r="G1117" s="271">
        <v>1114.0</v>
      </c>
      <c r="H1117" s="270">
        <f t="shared" si="2"/>
        <v>0.005288212031</v>
      </c>
    </row>
    <row r="1118" ht="14.25" customHeight="1">
      <c r="B1118" s="277">
        <v>43518.0</v>
      </c>
      <c r="C1118" s="278">
        <v>642.774719</v>
      </c>
      <c r="D1118" s="279">
        <f t="shared" si="1"/>
        <v>-0.5079826058</v>
      </c>
      <c r="E1118" s="264">
        <v>0.0020448661472551003</v>
      </c>
      <c r="F1118" s="264"/>
      <c r="G1118" s="271">
        <v>1115.0</v>
      </c>
      <c r="H1118" s="270">
        <f t="shared" si="2"/>
        <v>0.009081782983</v>
      </c>
    </row>
    <row r="1119" ht="14.25" customHeight="1">
      <c r="B1119" s="277">
        <v>44344.0</v>
      </c>
      <c r="C1119" s="278">
        <v>1306.406494</v>
      </c>
      <c r="D1119" s="279">
        <f t="shared" si="1"/>
        <v>-0.2406927934</v>
      </c>
      <c r="E1119" s="264">
        <v>0.0019967685289314988</v>
      </c>
      <c r="F1119" s="264"/>
      <c r="G1119" s="271">
        <v>1116.0</v>
      </c>
      <c r="H1119" s="270">
        <f t="shared" si="2"/>
        <v>-0.008100944123</v>
      </c>
    </row>
    <row r="1120" ht="14.25" customHeight="1">
      <c r="B1120" s="277">
        <v>44659.0</v>
      </c>
      <c r="C1120" s="278">
        <v>1720.524292</v>
      </c>
      <c r="D1120" s="279">
        <f t="shared" si="1"/>
        <v>1.650066245</v>
      </c>
      <c r="E1120" s="264">
        <v>0.0019879754777700673</v>
      </c>
      <c r="F1120" s="264"/>
      <c r="G1120" s="271">
        <v>1117.0</v>
      </c>
      <c r="H1120" s="270">
        <f t="shared" si="2"/>
        <v>0.01772514083</v>
      </c>
    </row>
    <row r="1121" ht="14.25" customHeight="1">
      <c r="B1121" s="277">
        <v>43644.0</v>
      </c>
      <c r="C1121" s="278">
        <v>649.23822</v>
      </c>
      <c r="D1121" s="279">
        <f t="shared" si="1"/>
        <v>0.5246130088</v>
      </c>
      <c r="E1121" s="264">
        <v>0.0019847312535358863</v>
      </c>
      <c r="F1121" s="264"/>
      <c r="G1121" s="271">
        <v>1118.0</v>
      </c>
      <c r="H1121" s="270">
        <f t="shared" si="2"/>
        <v>0.003251818229</v>
      </c>
    </row>
    <row r="1122" ht="14.25" customHeight="1">
      <c r="B1122" s="277">
        <v>42646.0</v>
      </c>
      <c r="C1122" s="278">
        <v>425.838043</v>
      </c>
      <c r="D1122" s="279">
        <f t="shared" si="1"/>
        <v>-0.2394159272</v>
      </c>
      <c r="E1122" s="264">
        <v>0.0019787005558892998</v>
      </c>
      <c r="F1122" s="264"/>
      <c r="G1122" s="271">
        <v>1119.0</v>
      </c>
      <c r="H1122" s="270">
        <f t="shared" si="2"/>
        <v>0.03294549014</v>
      </c>
    </row>
    <row r="1123" ht="14.25" customHeight="1">
      <c r="B1123" s="277">
        <v>43291.0</v>
      </c>
      <c r="C1123" s="278">
        <v>559.882935</v>
      </c>
      <c r="D1123" s="279">
        <f t="shared" si="1"/>
        <v>0.1984242362</v>
      </c>
      <c r="E1123" s="264">
        <v>0.00196315780667001</v>
      </c>
      <c r="F1123" s="264"/>
      <c r="G1123" s="271">
        <v>1120.0</v>
      </c>
      <c r="H1123" s="270">
        <f t="shared" si="2"/>
        <v>0.02024407532</v>
      </c>
    </row>
    <row r="1124" ht="14.25" customHeight="1">
      <c r="B1124" s="277">
        <v>42303.0</v>
      </c>
      <c r="C1124" s="278">
        <v>467.182587</v>
      </c>
      <c r="D1124" s="279">
        <f t="shared" si="1"/>
        <v>0.08380896252</v>
      </c>
      <c r="E1124" s="264">
        <v>0.0019565088127793642</v>
      </c>
      <c r="F1124" s="264"/>
      <c r="G1124" s="271">
        <v>1121.0</v>
      </c>
      <c r="H1124" s="270">
        <f t="shared" si="2"/>
        <v>-0.01834964439</v>
      </c>
    </row>
    <row r="1125" ht="14.25" customHeight="1">
      <c r="B1125" s="277">
        <v>42100.0</v>
      </c>
      <c r="C1125" s="278">
        <v>431.056213</v>
      </c>
      <c r="D1125" s="279">
        <f t="shared" si="1"/>
        <v>-0.09298076697</v>
      </c>
      <c r="E1125" s="264">
        <v>0.0019550568188075523</v>
      </c>
      <c r="F1125" s="264"/>
      <c r="G1125" s="271">
        <v>1122.0</v>
      </c>
      <c r="H1125" s="270">
        <f t="shared" si="2"/>
        <v>-0.0131280424</v>
      </c>
    </row>
    <row r="1126" ht="14.25" customHeight="1">
      <c r="B1126" s="277">
        <v>43200.0</v>
      </c>
      <c r="C1126" s="278">
        <v>475.244843</v>
      </c>
      <c r="D1126" s="279">
        <f t="shared" si="1"/>
        <v>-0.6850568672</v>
      </c>
      <c r="E1126" s="264">
        <v>0.0019350511519272556</v>
      </c>
      <c r="F1126" s="264"/>
      <c r="G1126" s="271">
        <v>1123.0</v>
      </c>
      <c r="H1126" s="270">
        <f t="shared" si="2"/>
        <v>0.02685501111</v>
      </c>
    </row>
    <row r="1127" ht="14.25" customHeight="1">
      <c r="B1127" s="277">
        <v>44405.0</v>
      </c>
      <c r="C1127" s="278">
        <v>1508.986206</v>
      </c>
      <c r="D1127" s="279">
        <f t="shared" si="1"/>
        <v>3.323468994</v>
      </c>
      <c r="E1127" s="264">
        <v>0.001903124081545095</v>
      </c>
      <c r="F1127" s="264"/>
      <c r="G1127" s="271">
        <v>1124.0</v>
      </c>
      <c r="H1127" s="270">
        <f t="shared" si="2"/>
        <v>0.03237160246</v>
      </c>
    </row>
    <row r="1128" ht="14.25" customHeight="1">
      <c r="B1128" s="277">
        <v>41871.0</v>
      </c>
      <c r="C1128" s="278">
        <v>349.022095</v>
      </c>
      <c r="D1128" s="279">
        <f t="shared" si="1"/>
        <v>-0.3279473948</v>
      </c>
      <c r="E1128" s="264">
        <v>0.001902667826997376</v>
      </c>
      <c r="F1128" s="264"/>
      <c r="G1128" s="271">
        <v>1125.0</v>
      </c>
      <c r="H1128" s="270">
        <f t="shared" si="2"/>
        <v>-0.0421230004</v>
      </c>
    </row>
    <row r="1129" ht="14.25" customHeight="1">
      <c r="B1129" s="277">
        <v>43249.0</v>
      </c>
      <c r="C1129" s="278">
        <v>519.337463</v>
      </c>
      <c r="D1129" s="279">
        <f t="shared" si="1"/>
        <v>0.3678759231</v>
      </c>
      <c r="E1129" s="264">
        <v>0.0018939696725208464</v>
      </c>
      <c r="F1129" s="264"/>
      <c r="G1129" s="271">
        <v>1126.0</v>
      </c>
      <c r="H1129" s="270">
        <f t="shared" si="2"/>
        <v>-0.02942031608</v>
      </c>
    </row>
    <row r="1130" ht="14.25" customHeight="1">
      <c r="B1130" s="277">
        <v>42983.0</v>
      </c>
      <c r="C1130" s="278">
        <v>379.667084</v>
      </c>
      <c r="D1130" s="279">
        <f t="shared" si="1"/>
        <v>-0.203503056</v>
      </c>
      <c r="E1130" s="264">
        <v>0.0018887094360699945</v>
      </c>
      <c r="F1130" s="264"/>
      <c r="G1130" s="271">
        <v>1127.0</v>
      </c>
      <c r="H1130" s="270">
        <f t="shared" si="2"/>
        <v>-0.03326700131</v>
      </c>
    </row>
    <row r="1131" ht="14.25" customHeight="1">
      <c r="B1131" s="277">
        <v>42402.0</v>
      </c>
      <c r="C1131" s="278">
        <v>476.671112</v>
      </c>
      <c r="D1131" s="279">
        <f t="shared" si="1"/>
        <v>-0.115382071</v>
      </c>
      <c r="E1131" s="264">
        <v>0.0018752007326696728</v>
      </c>
      <c r="F1131" s="264"/>
      <c r="G1131" s="271">
        <v>1128.0</v>
      </c>
      <c r="H1131" s="270">
        <f t="shared" si="2"/>
        <v>0.01390611061</v>
      </c>
    </row>
    <row r="1132" ht="14.25" customHeight="1">
      <c r="B1132" s="277">
        <v>43262.0</v>
      </c>
      <c r="C1132" s="278">
        <v>538.844055</v>
      </c>
      <c r="D1132" s="279">
        <f t="shared" si="1"/>
        <v>-0.1838451005</v>
      </c>
      <c r="E1132" s="264">
        <v>0.001864732824214571</v>
      </c>
      <c r="F1132" s="264"/>
      <c r="G1132" s="271">
        <v>1129.0</v>
      </c>
      <c r="H1132" s="270">
        <f t="shared" si="2"/>
        <v>0.0006105852293</v>
      </c>
    </row>
    <row r="1133" ht="14.25" customHeight="1">
      <c r="B1133" s="277">
        <v>43627.0</v>
      </c>
      <c r="C1133" s="278">
        <v>660.222778</v>
      </c>
      <c r="D1133" s="279">
        <f t="shared" si="1"/>
        <v>0.03158274422</v>
      </c>
      <c r="E1133" s="264">
        <v>0.0018580107162392329</v>
      </c>
      <c r="F1133" s="264"/>
      <c r="G1133" s="271">
        <v>1130.0</v>
      </c>
      <c r="H1133" s="270">
        <f t="shared" si="2"/>
        <v>0.003587399502</v>
      </c>
    </row>
    <row r="1134" ht="14.25" customHeight="1">
      <c r="B1134" s="277">
        <v>43787.0</v>
      </c>
      <c r="C1134" s="278">
        <v>640.009521</v>
      </c>
      <c r="D1134" s="279">
        <f t="shared" si="1"/>
        <v>0.7007805691</v>
      </c>
      <c r="E1134" s="264">
        <v>0.0018467329637122346</v>
      </c>
      <c r="F1134" s="264"/>
      <c r="G1134" s="271">
        <v>1131.0</v>
      </c>
      <c r="H1134" s="270">
        <f t="shared" si="2"/>
        <v>0.02135898873</v>
      </c>
    </row>
    <row r="1135" ht="14.25" customHeight="1">
      <c r="B1135" s="277">
        <v>41939.0</v>
      </c>
      <c r="C1135" s="278">
        <v>376.303406</v>
      </c>
      <c r="D1135" s="279">
        <f t="shared" si="1"/>
        <v>-0.7037694024</v>
      </c>
      <c r="E1135" s="264">
        <v>0.0018437592075011523</v>
      </c>
      <c r="F1135" s="264"/>
      <c r="G1135" s="271">
        <v>1132.0</v>
      </c>
      <c r="H1135" s="270">
        <f t="shared" si="2"/>
        <v>0.001055306785</v>
      </c>
    </row>
    <row r="1136" ht="14.25" customHeight="1">
      <c r="B1136" s="277">
        <v>45096.0</v>
      </c>
      <c r="C1136" s="278">
        <v>1270.305664</v>
      </c>
      <c r="D1136" s="279">
        <f t="shared" si="1"/>
        <v>1.195948012</v>
      </c>
      <c r="E1136" s="264">
        <v>0.0018194080784423772</v>
      </c>
      <c r="F1136" s="264"/>
      <c r="G1136" s="271">
        <v>1133.0</v>
      </c>
      <c r="H1136" s="270">
        <f t="shared" si="2"/>
        <v>-0.01823400561</v>
      </c>
    </row>
    <row r="1137" ht="14.25" customHeight="1">
      <c r="B1137" s="277">
        <v>43934.0</v>
      </c>
      <c r="C1137" s="278">
        <v>578.477112</v>
      </c>
      <c r="D1137" s="279">
        <f t="shared" si="1"/>
        <v>-0.5343836893</v>
      </c>
      <c r="E1137" s="264">
        <v>0.0018074828718216576</v>
      </c>
      <c r="F1137" s="264"/>
      <c r="G1137" s="271">
        <v>1134.0</v>
      </c>
      <c r="H1137" s="270">
        <f t="shared" si="2"/>
        <v>-0.01437812421</v>
      </c>
    </row>
    <row r="1138" ht="14.25" customHeight="1">
      <c r="B1138" s="277">
        <v>44281.0</v>
      </c>
      <c r="C1138" s="278">
        <v>1242.390137</v>
      </c>
      <c r="D1138" s="279">
        <f t="shared" si="1"/>
        <v>2.485116281</v>
      </c>
      <c r="E1138" s="264">
        <v>0.001799224403044327</v>
      </c>
      <c r="F1138" s="264"/>
      <c r="G1138" s="271">
        <v>1135.0</v>
      </c>
      <c r="H1138" s="270">
        <f t="shared" si="2"/>
        <v>-0.01312914038</v>
      </c>
    </row>
    <row r="1139" ht="14.25" customHeight="1">
      <c r="B1139" s="277">
        <v>41878.0</v>
      </c>
      <c r="C1139" s="278">
        <v>356.484558</v>
      </c>
      <c r="D1139" s="279">
        <f t="shared" si="1"/>
        <v>-0.1776865885</v>
      </c>
      <c r="E1139" s="264">
        <v>0.0017659327165185645</v>
      </c>
      <c r="F1139" s="264"/>
      <c r="G1139" s="271">
        <v>1136.0</v>
      </c>
      <c r="H1139" s="270">
        <f t="shared" si="2"/>
        <v>0.0008369004297</v>
      </c>
    </row>
    <row r="1140" ht="14.25" customHeight="1">
      <c r="B1140" s="277">
        <v>42219.0</v>
      </c>
      <c r="C1140" s="278">
        <v>433.514221</v>
      </c>
      <c r="D1140" s="279">
        <f t="shared" si="1"/>
        <v>0.07921647103</v>
      </c>
      <c r="E1140" s="264">
        <v>0.0017642696904785194</v>
      </c>
      <c r="F1140" s="264"/>
      <c r="G1140" s="271">
        <v>1137.0</v>
      </c>
      <c r="H1140" s="270">
        <f t="shared" si="2"/>
        <v>0.009644332951</v>
      </c>
    </row>
    <row r="1141" ht="14.25" customHeight="1">
      <c r="B1141" s="277">
        <v>42837.0</v>
      </c>
      <c r="C1141" s="278">
        <v>401.693481</v>
      </c>
      <c r="D1141" s="279">
        <f t="shared" si="1"/>
        <v>-0.7124016</v>
      </c>
      <c r="E1141" s="264">
        <v>0.0017578154843234447</v>
      </c>
      <c r="F1141" s="264"/>
      <c r="G1141" s="271">
        <v>1138.0</v>
      </c>
      <c r="H1141" s="270">
        <f t="shared" si="2"/>
        <v>-0.03611058845</v>
      </c>
    </row>
    <row r="1142" ht="14.25" customHeight="1">
      <c r="B1142" s="277">
        <v>44811.0</v>
      </c>
      <c r="C1142" s="278">
        <v>1396.716675</v>
      </c>
      <c r="D1142" s="279">
        <f t="shared" si="1"/>
        <v>0.1216149945</v>
      </c>
      <c r="E1142" s="264">
        <v>0.0017524254202627297</v>
      </c>
      <c r="F1142" s="264"/>
      <c r="G1142" s="271">
        <v>1139.0</v>
      </c>
      <c r="H1142" s="270">
        <f t="shared" si="2"/>
        <v>0.01638548186</v>
      </c>
    </row>
    <row r="1143" ht="14.25" customHeight="1">
      <c r="B1143" s="277">
        <v>44336.0</v>
      </c>
      <c r="C1143" s="278">
        <v>1245.272827</v>
      </c>
      <c r="D1143" s="279">
        <f t="shared" si="1"/>
        <v>0.7718424803</v>
      </c>
      <c r="E1143" s="264">
        <v>0.0017203871290947213</v>
      </c>
      <c r="F1143" s="264"/>
      <c r="G1143" s="271">
        <v>1140.0</v>
      </c>
      <c r="H1143" s="270">
        <f t="shared" si="2"/>
        <v>0.003018528426</v>
      </c>
    </row>
    <row r="1144" ht="14.25" customHeight="1">
      <c r="B1144" s="277">
        <v>44018.0</v>
      </c>
      <c r="C1144" s="278">
        <v>702.812378</v>
      </c>
      <c r="D1144" s="279">
        <f t="shared" si="1"/>
        <v>-0.5470709398</v>
      </c>
      <c r="E1144" s="264">
        <v>0.0017044382119418635</v>
      </c>
      <c r="F1144" s="264"/>
      <c r="G1144" s="271">
        <v>1141.0</v>
      </c>
      <c r="H1144" s="270">
        <f t="shared" si="2"/>
        <v>0.0003996993223</v>
      </c>
    </row>
    <row r="1145" ht="14.25" customHeight="1">
      <c r="B1145" s="277">
        <v>44781.0</v>
      </c>
      <c r="C1145" s="278">
        <v>1551.7052</v>
      </c>
      <c r="D1145" s="279">
        <f t="shared" si="1"/>
        <v>0.0843992714</v>
      </c>
      <c r="E1145" s="264">
        <v>0.0017011057501113065</v>
      </c>
      <c r="F1145" s="264"/>
      <c r="G1145" s="271">
        <v>1142.0</v>
      </c>
      <c r="H1145" s="270">
        <f t="shared" si="2"/>
        <v>0.001732158347</v>
      </c>
    </row>
    <row r="1146" ht="14.25" customHeight="1">
      <c r="B1146" s="277">
        <v>45251.0</v>
      </c>
      <c r="C1146" s="278">
        <v>1430.935303</v>
      </c>
      <c r="D1146" s="279">
        <f t="shared" si="1"/>
        <v>0.07578012571</v>
      </c>
      <c r="E1146" s="264">
        <v>0.001670644472936814</v>
      </c>
      <c r="F1146" s="264"/>
      <c r="G1146" s="271">
        <v>1143.0</v>
      </c>
      <c r="H1146" s="270">
        <f t="shared" si="2"/>
        <v>-0.009842198667</v>
      </c>
    </row>
    <row r="1147" ht="14.25" customHeight="1">
      <c r="B1147" s="277">
        <v>44356.0</v>
      </c>
      <c r="C1147" s="278">
        <v>1330.137329</v>
      </c>
      <c r="D1147" s="279">
        <f t="shared" si="1"/>
        <v>2.125231419</v>
      </c>
      <c r="E1147" s="264">
        <v>0.0016632972723805157</v>
      </c>
      <c r="F1147" s="264"/>
      <c r="G1147" s="271">
        <v>1144.0</v>
      </c>
      <c r="H1147" s="270">
        <f t="shared" si="2"/>
        <v>0.008219220086</v>
      </c>
    </row>
    <row r="1148" ht="14.25" customHeight="1">
      <c r="B1148" s="277">
        <v>42614.0</v>
      </c>
      <c r="C1148" s="278">
        <v>425.612427</v>
      </c>
      <c r="D1148" s="279">
        <f t="shared" si="1"/>
        <v>-0.6782074322</v>
      </c>
      <c r="E1148" s="264">
        <v>0.0016413117570060402</v>
      </c>
      <c r="F1148" s="264"/>
      <c r="G1148" s="271">
        <v>1145.0</v>
      </c>
      <c r="H1148" s="270">
        <f t="shared" si="2"/>
        <v>0.008778224693</v>
      </c>
    </row>
    <row r="1149" ht="14.25" customHeight="1">
      <c r="B1149" s="277">
        <v>45112.0</v>
      </c>
      <c r="C1149" s="278">
        <v>1322.629761</v>
      </c>
      <c r="D1149" s="279">
        <f t="shared" si="1"/>
        <v>-0.2053981236</v>
      </c>
      <c r="E1149" s="264">
        <v>0.0015983077383053255</v>
      </c>
      <c r="F1149" s="264"/>
      <c r="G1149" s="271">
        <v>1146.0</v>
      </c>
      <c r="H1149" s="270">
        <f t="shared" si="2"/>
        <v>-0.009610103002</v>
      </c>
    </row>
    <row r="1150" ht="14.25" customHeight="1">
      <c r="B1150" s="277">
        <v>45351.0</v>
      </c>
      <c r="C1150" s="278">
        <v>1664.518799</v>
      </c>
      <c r="D1150" s="279">
        <f t="shared" si="1"/>
        <v>1.367482087</v>
      </c>
      <c r="E1150" s="264">
        <v>0.001585629639622594</v>
      </c>
      <c r="F1150" s="264"/>
      <c r="G1150" s="271">
        <v>1147.0</v>
      </c>
      <c r="H1150" s="270">
        <f t="shared" si="2"/>
        <v>0.009777224558</v>
      </c>
    </row>
    <row r="1151" ht="14.25" customHeight="1">
      <c r="B1151" s="277">
        <v>43676.0</v>
      </c>
      <c r="C1151" s="278">
        <v>703.075562</v>
      </c>
      <c r="D1151" s="279">
        <f t="shared" si="1"/>
        <v>0.6945593545</v>
      </c>
      <c r="E1151" s="264">
        <v>0.0015794249933092836</v>
      </c>
      <c r="F1151" s="264"/>
      <c r="G1151" s="271">
        <v>1148.0</v>
      </c>
      <c r="H1151" s="270">
        <f t="shared" si="2"/>
        <v>-0.01469027341</v>
      </c>
    </row>
    <row r="1152" ht="14.25" customHeight="1">
      <c r="B1152" s="277">
        <v>42934.0</v>
      </c>
      <c r="C1152" s="278">
        <v>414.901703</v>
      </c>
      <c r="D1152" s="279">
        <f t="shared" si="1"/>
        <v>-0.717840942</v>
      </c>
      <c r="E1152" s="264">
        <v>0.0015750566125967396</v>
      </c>
      <c r="F1152" s="264"/>
      <c r="G1152" s="271">
        <v>1149.0</v>
      </c>
      <c r="H1152" s="270">
        <f t="shared" si="2"/>
        <v>0.01012185489</v>
      </c>
    </row>
    <row r="1153" ht="14.25" customHeight="1">
      <c r="B1153" s="277">
        <v>44384.0</v>
      </c>
      <c r="C1153" s="278">
        <v>1470.453247</v>
      </c>
      <c r="D1153" s="279">
        <f t="shared" si="1"/>
        <v>0.211353928</v>
      </c>
      <c r="E1153" s="264">
        <v>0.0015362324277196024</v>
      </c>
      <c r="F1153" s="264"/>
      <c r="G1153" s="271">
        <v>1150.0</v>
      </c>
      <c r="H1153" s="270">
        <f t="shared" si="2"/>
        <v>-0.007719539349</v>
      </c>
    </row>
    <row r="1154" ht="14.25" customHeight="1">
      <c r="B1154" s="277">
        <v>44236.0</v>
      </c>
      <c r="C1154" s="278">
        <v>1213.892334</v>
      </c>
      <c r="D1154" s="279">
        <f t="shared" si="1"/>
        <v>-0.3285962449</v>
      </c>
      <c r="E1154" s="264">
        <v>0.0015344993178816452</v>
      </c>
      <c r="F1154" s="264"/>
      <c r="G1154" s="271">
        <v>1151.0</v>
      </c>
      <c r="H1154" s="270">
        <f t="shared" si="2"/>
        <v>-0.007959169664</v>
      </c>
    </row>
    <row r="1155" ht="14.25" customHeight="1">
      <c r="B1155" s="277">
        <v>44651.0</v>
      </c>
      <c r="C1155" s="278">
        <v>1807.991577</v>
      </c>
      <c r="D1155" s="279">
        <f t="shared" si="1"/>
        <v>0.2364408892</v>
      </c>
      <c r="E1155" s="264">
        <v>0.0015231387740917421</v>
      </c>
      <c r="F1155" s="264"/>
      <c r="G1155" s="271">
        <v>1152.0</v>
      </c>
      <c r="H1155" s="270">
        <f t="shared" si="2"/>
        <v>0.01797958658</v>
      </c>
    </row>
    <row r="1156" ht="14.25" customHeight="1">
      <c r="B1156" s="277">
        <v>44916.0</v>
      </c>
      <c r="C1156" s="278">
        <v>1462.254761</v>
      </c>
      <c r="D1156" s="279">
        <f t="shared" si="1"/>
        <v>-0.04409954797</v>
      </c>
      <c r="E1156" s="264">
        <v>0.0014927765415534114</v>
      </c>
      <c r="F1156" s="264"/>
      <c r="G1156" s="271">
        <v>1153.0</v>
      </c>
      <c r="H1156" s="270">
        <f t="shared" si="2"/>
        <v>-0.04914366734</v>
      </c>
    </row>
    <row r="1157" ht="14.25" customHeight="1">
      <c r="B1157" s="277">
        <v>44789.0</v>
      </c>
      <c r="C1157" s="278">
        <v>1529.714478</v>
      </c>
      <c r="D1157" s="279">
        <f t="shared" si="1"/>
        <v>-0.07336908883</v>
      </c>
      <c r="E1157" s="264">
        <v>0.0014742304866813415</v>
      </c>
      <c r="F1157" s="264"/>
      <c r="G1157" s="271">
        <v>1154.0</v>
      </c>
      <c r="H1157" s="270">
        <f t="shared" si="2"/>
        <v>-0.03878423536</v>
      </c>
    </row>
    <row r="1158" ht="14.25" customHeight="1">
      <c r="B1158" s="277">
        <v>44596.0</v>
      </c>
      <c r="C1158" s="278">
        <v>1650.834717</v>
      </c>
      <c r="D1158" s="279">
        <f t="shared" si="1"/>
        <v>0.01067749131</v>
      </c>
      <c r="E1158" s="264">
        <v>0.001466769143171859</v>
      </c>
      <c r="F1158" s="264"/>
      <c r="G1158" s="271">
        <v>1155.0</v>
      </c>
      <c r="H1158" s="270">
        <f t="shared" si="2"/>
        <v>-0.01773068068</v>
      </c>
    </row>
    <row r="1159" ht="14.25" customHeight="1">
      <c r="B1159" s="277">
        <v>45309.0</v>
      </c>
      <c r="C1159" s="278">
        <v>1633.394165</v>
      </c>
      <c r="D1159" s="279">
        <f t="shared" si="1"/>
        <v>2.236113399</v>
      </c>
      <c r="E1159" s="264">
        <v>0.0014631905260974083</v>
      </c>
      <c r="F1159" s="264"/>
      <c r="G1159" s="271">
        <v>1156.0</v>
      </c>
      <c r="H1159" s="270">
        <f t="shared" si="2"/>
        <v>0.009422394479</v>
      </c>
    </row>
    <row r="1160" ht="14.25" customHeight="1">
      <c r="B1160" s="277">
        <v>43174.0</v>
      </c>
      <c r="C1160" s="278">
        <v>504.739471</v>
      </c>
      <c r="D1160" s="279">
        <f t="shared" si="1"/>
        <v>-0.6910938609</v>
      </c>
      <c r="E1160" s="264">
        <v>0.0014393111010926895</v>
      </c>
      <c r="F1160" s="264"/>
      <c r="G1160" s="271">
        <v>1157.0</v>
      </c>
      <c r="H1160" s="270">
        <f t="shared" si="2"/>
        <v>0.004746791035</v>
      </c>
    </row>
    <row r="1161" ht="14.25" customHeight="1">
      <c r="B1161" s="277">
        <v>44624.0</v>
      </c>
      <c r="C1161" s="278">
        <v>1633.957397</v>
      </c>
      <c r="D1161" s="279">
        <f t="shared" si="1"/>
        <v>-0.07654809729</v>
      </c>
      <c r="E1161" s="264">
        <v>0.0014235742104038828</v>
      </c>
      <c r="F1161" s="264"/>
      <c r="G1161" s="271">
        <v>1158.0</v>
      </c>
      <c r="H1161" s="270">
        <f t="shared" si="2"/>
        <v>0.00626668826</v>
      </c>
    </row>
    <row r="1162" ht="14.25" customHeight="1">
      <c r="B1162" s="277">
        <v>44557.0</v>
      </c>
      <c r="C1162" s="278">
        <v>1769.401733</v>
      </c>
      <c r="D1162" s="279">
        <f t="shared" si="1"/>
        <v>1.911851195</v>
      </c>
      <c r="E1162" s="264">
        <v>0.0014221703341082102</v>
      </c>
      <c r="F1162" s="264"/>
      <c r="G1162" s="271">
        <v>1159.0</v>
      </c>
      <c r="H1162" s="270">
        <f t="shared" si="2"/>
        <v>0.004624695673</v>
      </c>
    </row>
    <row r="1163" ht="14.25" customHeight="1">
      <c r="B1163" s="277">
        <v>43971.0</v>
      </c>
      <c r="C1163" s="278">
        <v>607.655273</v>
      </c>
      <c r="D1163" s="279">
        <f t="shared" si="1"/>
        <v>-0.1179140159</v>
      </c>
      <c r="E1163" s="264">
        <v>0.0014208830205681454</v>
      </c>
      <c r="F1163" s="264"/>
      <c r="G1163" s="271">
        <v>1160.0</v>
      </c>
      <c r="H1163" s="270">
        <f t="shared" si="2"/>
        <v>0.004186709626</v>
      </c>
    </row>
    <row r="1164" ht="14.25" customHeight="1">
      <c r="B1164" s="277">
        <v>43682.0</v>
      </c>
      <c r="C1164" s="278">
        <v>688.884399</v>
      </c>
      <c r="D1164" s="279">
        <f t="shared" si="1"/>
        <v>-0.5050020891</v>
      </c>
      <c r="E1164" s="264">
        <v>0.0014182796732319823</v>
      </c>
      <c r="F1164" s="264"/>
      <c r="G1164" s="271">
        <v>1161.0</v>
      </c>
      <c r="H1164" s="270">
        <f t="shared" si="2"/>
        <v>-0.03174313826</v>
      </c>
    </row>
    <row r="1165" ht="14.25" customHeight="1">
      <c r="B1165" s="277">
        <v>45167.0</v>
      </c>
      <c r="C1165" s="278">
        <v>1391.691528</v>
      </c>
      <c r="D1165" s="279">
        <f t="shared" si="1"/>
        <v>0.9865764909</v>
      </c>
      <c r="E1165" s="264">
        <v>0.0014127791837654083</v>
      </c>
      <c r="F1165" s="264"/>
      <c r="G1165" s="271">
        <v>1162.0</v>
      </c>
      <c r="H1165" s="270">
        <f t="shared" si="2"/>
        <v>0.01630817338</v>
      </c>
    </row>
    <row r="1166" ht="14.25" customHeight="1">
      <c r="B1166" s="277">
        <v>43686.0</v>
      </c>
      <c r="C1166" s="278">
        <v>700.547668</v>
      </c>
      <c r="D1166" s="279">
        <f t="shared" si="1"/>
        <v>-0.5230657022</v>
      </c>
      <c r="E1166" s="264">
        <v>0.0013945453566648737</v>
      </c>
      <c r="F1166" s="264"/>
      <c r="G1166" s="271">
        <v>1163.0</v>
      </c>
      <c r="H1166" s="270">
        <f t="shared" si="2"/>
        <v>0.009742008799</v>
      </c>
    </row>
    <row r="1167" ht="14.25" customHeight="1">
      <c r="B1167" s="277">
        <v>44386.0</v>
      </c>
      <c r="C1167" s="278">
        <v>1468.855713</v>
      </c>
      <c r="D1167" s="279">
        <f t="shared" si="1"/>
        <v>2.054204224</v>
      </c>
      <c r="E1167" s="264">
        <v>0.0013775440902786089</v>
      </c>
      <c r="F1167" s="264"/>
      <c r="G1167" s="271">
        <v>1164.0</v>
      </c>
      <c r="H1167" s="270">
        <f t="shared" si="2"/>
        <v>-0.01544738022</v>
      </c>
    </row>
    <row r="1168" ht="14.25" customHeight="1">
      <c r="B1168" s="277">
        <v>42552.0</v>
      </c>
      <c r="C1168" s="278">
        <v>480.929108</v>
      </c>
      <c r="D1168" s="279">
        <f t="shared" si="1"/>
        <v>0.3230325304</v>
      </c>
      <c r="E1168" s="264">
        <v>0.0013666651275411482</v>
      </c>
      <c r="F1168" s="264"/>
      <c r="G1168" s="271">
        <v>1165.0</v>
      </c>
      <c r="H1168" s="270">
        <f t="shared" si="2"/>
        <v>0.01814280887</v>
      </c>
    </row>
    <row r="1169" ht="14.25" customHeight="1">
      <c r="B1169" s="277">
        <v>41901.0</v>
      </c>
      <c r="C1169" s="278">
        <v>363.505127</v>
      </c>
      <c r="D1169" s="279">
        <f t="shared" si="1"/>
        <v>-0.7767535959</v>
      </c>
      <c r="E1169" s="264">
        <v>0.0013658575388376542</v>
      </c>
      <c r="F1169" s="264"/>
      <c r="G1169" s="271">
        <v>1166.0</v>
      </c>
      <c r="H1169" s="270">
        <f t="shared" si="2"/>
        <v>0.0005283103956</v>
      </c>
    </row>
    <row r="1170" ht="14.25" customHeight="1">
      <c r="B1170" s="277">
        <v>44600.0</v>
      </c>
      <c r="C1170" s="278">
        <v>1628.268677</v>
      </c>
      <c r="D1170" s="279">
        <f t="shared" si="1"/>
        <v>0.001399610645</v>
      </c>
      <c r="E1170" s="264">
        <v>0.0013411994368183733</v>
      </c>
      <c r="F1170" s="264"/>
      <c r="G1170" s="271">
        <v>1167.0</v>
      </c>
      <c r="H1170" s="270">
        <f t="shared" si="2"/>
        <v>-0.003115732708</v>
      </c>
    </row>
    <row r="1171" ht="14.25" customHeight="1">
      <c r="B1171" s="277">
        <v>44531.0</v>
      </c>
      <c r="C1171" s="278">
        <v>1625.99292</v>
      </c>
      <c r="D1171" s="279">
        <f t="shared" si="1"/>
        <v>0.1545272353</v>
      </c>
      <c r="E1171" s="264">
        <v>0.0013137225502987562</v>
      </c>
      <c r="F1171" s="264"/>
      <c r="G1171" s="271">
        <v>1168.0</v>
      </c>
      <c r="H1171" s="270">
        <f t="shared" si="2"/>
        <v>0.04002239579</v>
      </c>
    </row>
    <row r="1172" ht="14.25" customHeight="1">
      <c r="B1172" s="277">
        <v>45415.0</v>
      </c>
      <c r="C1172" s="278">
        <v>1408.362549</v>
      </c>
      <c r="D1172" s="279">
        <f t="shared" si="1"/>
        <v>1.484543031</v>
      </c>
      <c r="E1172" s="264">
        <v>0.0013079929914283132</v>
      </c>
      <c r="F1172" s="264"/>
      <c r="G1172" s="271">
        <v>1169.0</v>
      </c>
      <c r="H1172" s="270">
        <f t="shared" si="2"/>
        <v>-0.01556221951</v>
      </c>
    </row>
    <row r="1173" ht="14.25" customHeight="1">
      <c r="B1173" s="277">
        <v>43423.0</v>
      </c>
      <c r="C1173" s="278">
        <v>566.849731</v>
      </c>
      <c r="D1173" s="279">
        <f t="shared" si="1"/>
        <v>0.2422313927</v>
      </c>
      <c r="E1173" s="264">
        <v>0.001306176573285538</v>
      </c>
      <c r="F1173" s="264"/>
      <c r="G1173" s="271">
        <v>1170.0</v>
      </c>
      <c r="H1173" s="270">
        <f t="shared" si="2"/>
        <v>0.00935070883</v>
      </c>
    </row>
    <row r="1174" ht="14.25" customHeight="1">
      <c r="B1174" s="277">
        <v>42424.0</v>
      </c>
      <c r="C1174" s="278">
        <v>456.315735</v>
      </c>
      <c r="D1174" s="279">
        <f t="shared" si="1"/>
        <v>-0.05452534626</v>
      </c>
      <c r="E1174" s="264">
        <v>0.001290472554208687</v>
      </c>
      <c r="F1174" s="264"/>
      <c r="G1174" s="271">
        <v>1171.0</v>
      </c>
      <c r="H1174" s="270">
        <f t="shared" si="2"/>
        <v>0.00219927546</v>
      </c>
    </row>
    <row r="1175" ht="14.25" customHeight="1">
      <c r="B1175" s="277">
        <v>42563.0</v>
      </c>
      <c r="C1175" s="278">
        <v>482.631378</v>
      </c>
      <c r="D1175" s="279">
        <f t="shared" si="1"/>
        <v>-0.003892253642</v>
      </c>
      <c r="E1175" s="264">
        <v>0.0012763140184586538</v>
      </c>
      <c r="F1175" s="264"/>
      <c r="G1175" s="271">
        <v>1172.0</v>
      </c>
      <c r="H1175" s="270">
        <f t="shared" si="2"/>
        <v>-0.01066546055</v>
      </c>
    </row>
    <row r="1176" ht="14.25" customHeight="1">
      <c r="B1176" s="277">
        <v>42450.0</v>
      </c>
      <c r="C1176" s="278">
        <v>484.517242</v>
      </c>
      <c r="D1176" s="279">
        <f t="shared" si="1"/>
        <v>-0.0940604666</v>
      </c>
      <c r="E1176" s="264">
        <v>0.001257193309380794</v>
      </c>
      <c r="F1176" s="264"/>
      <c r="G1176" s="271">
        <v>1173.0</v>
      </c>
      <c r="H1176" s="270">
        <f t="shared" si="2"/>
        <v>0.004234524522</v>
      </c>
    </row>
    <row r="1177" ht="14.25" customHeight="1">
      <c r="B1177" s="277">
        <v>43271.0</v>
      </c>
      <c r="C1177" s="278">
        <v>534.822937</v>
      </c>
      <c r="D1177" s="279">
        <f t="shared" si="1"/>
        <v>0.2517436289</v>
      </c>
      <c r="E1177" s="264">
        <v>0.001248569692203324</v>
      </c>
      <c r="F1177" s="264"/>
      <c r="G1177" s="271">
        <v>1174.0</v>
      </c>
      <c r="H1177" s="270">
        <f t="shared" si="2"/>
        <v>-0.02062930666</v>
      </c>
    </row>
    <row r="1178" ht="14.25" customHeight="1">
      <c r="B1178" s="277">
        <v>42331.0</v>
      </c>
      <c r="C1178" s="278">
        <v>427.26236</v>
      </c>
      <c r="D1178" s="279">
        <f t="shared" si="1"/>
        <v>-0.07379262943</v>
      </c>
      <c r="E1178" s="264">
        <v>0.0012351920485783588</v>
      </c>
      <c r="F1178" s="264"/>
      <c r="G1178" s="271">
        <v>1175.0</v>
      </c>
      <c r="H1178" s="270">
        <f t="shared" si="2"/>
        <v>0.01535832308</v>
      </c>
    </row>
    <row r="1179" ht="14.25" customHeight="1">
      <c r="B1179" s="277">
        <v>42394.0</v>
      </c>
      <c r="C1179" s="278">
        <v>461.303131</v>
      </c>
      <c r="D1179" s="279">
        <f t="shared" si="1"/>
        <v>0.175327226</v>
      </c>
      <c r="E1179" s="264">
        <v>0.001232266984869836</v>
      </c>
      <c r="F1179" s="264"/>
      <c r="G1179" s="271">
        <v>1176.0</v>
      </c>
      <c r="H1179" s="270">
        <f t="shared" si="2"/>
        <v>0.008501750149</v>
      </c>
    </row>
    <row r="1180" ht="14.25" customHeight="1">
      <c r="B1180" s="277">
        <v>42864.0</v>
      </c>
      <c r="C1180" s="278">
        <v>392.489105</v>
      </c>
      <c r="D1180" s="279">
        <f t="shared" si="1"/>
        <v>-0.4424221937</v>
      </c>
      <c r="E1180" s="264">
        <v>0.001216227053919961</v>
      </c>
      <c r="F1180" s="264"/>
      <c r="G1180" s="271">
        <v>1177.0</v>
      </c>
      <c r="H1180" s="270">
        <f t="shared" si="2"/>
        <v>-0.0185471375</v>
      </c>
    </row>
    <row r="1181" ht="14.25" customHeight="1">
      <c r="B1181" s="277">
        <v>43677.0</v>
      </c>
      <c r="C1181" s="278">
        <v>703.918091</v>
      </c>
      <c r="D1181" s="279">
        <f t="shared" si="1"/>
        <v>0.4869786803</v>
      </c>
      <c r="E1181" s="264">
        <v>0.0011983477246788634</v>
      </c>
      <c r="F1181" s="264"/>
      <c r="G1181" s="271">
        <v>1178.0</v>
      </c>
      <c r="H1181" s="270">
        <f t="shared" si="2"/>
        <v>-0.0003084264564</v>
      </c>
    </row>
    <row r="1182" ht="14.25" customHeight="1">
      <c r="B1182" s="277">
        <v>43138.0</v>
      </c>
      <c r="C1182" s="278">
        <v>473.388153</v>
      </c>
      <c r="D1182" s="279">
        <f t="shared" si="1"/>
        <v>-0.5628075107</v>
      </c>
      <c r="E1182" s="264">
        <v>0.0011736315794951472</v>
      </c>
      <c r="F1182" s="264"/>
      <c r="G1182" s="271">
        <v>1179.0</v>
      </c>
      <c r="H1182" s="270">
        <f t="shared" si="2"/>
        <v>-0.02183411985</v>
      </c>
    </row>
    <row r="1183" ht="14.25" customHeight="1">
      <c r="B1183" s="277">
        <v>44179.0</v>
      </c>
      <c r="C1183" s="278">
        <v>1082.791138</v>
      </c>
      <c r="D1183" s="279">
        <f t="shared" si="1"/>
        <v>1.28107712</v>
      </c>
      <c r="E1183" s="264">
        <v>0.0011606170565090226</v>
      </c>
      <c r="F1183" s="264"/>
      <c r="G1183" s="271">
        <v>1180.0</v>
      </c>
      <c r="H1183" s="270">
        <f t="shared" si="2"/>
        <v>-0.001990162953</v>
      </c>
    </row>
    <row r="1184" ht="14.25" customHeight="1">
      <c r="B1184" s="277">
        <v>42433.0</v>
      </c>
      <c r="C1184" s="278">
        <v>474.684143</v>
      </c>
      <c r="D1184" s="279">
        <f t="shared" si="1"/>
        <v>0.3382050709</v>
      </c>
      <c r="E1184" s="264">
        <v>0.0011544411298360327</v>
      </c>
      <c r="F1184" s="264"/>
      <c r="G1184" s="271">
        <v>1181.0</v>
      </c>
      <c r="H1184" s="270">
        <f t="shared" si="2"/>
        <v>0.006772161689</v>
      </c>
    </row>
    <row r="1185" ht="14.25" customHeight="1">
      <c r="B1185" s="277">
        <v>41865.0</v>
      </c>
      <c r="C1185" s="278">
        <v>354.717041</v>
      </c>
      <c r="D1185" s="279">
        <f t="shared" si="1"/>
        <v>-0.7766793534</v>
      </c>
      <c r="E1185" s="264">
        <v>0.0011498699565408378</v>
      </c>
      <c r="F1185" s="264"/>
      <c r="G1185" s="271">
        <v>1182.0</v>
      </c>
      <c r="H1185" s="270">
        <f t="shared" si="2"/>
        <v>0.02125145337</v>
      </c>
    </row>
    <row r="1186" ht="14.25" customHeight="1">
      <c r="B1186" s="277">
        <v>44900.0</v>
      </c>
      <c r="C1186" s="278">
        <v>1588.375488</v>
      </c>
      <c r="D1186" s="279">
        <f t="shared" si="1"/>
        <v>1.938507001</v>
      </c>
      <c r="E1186" s="264">
        <v>0.0011294659275845238</v>
      </c>
      <c r="F1186" s="264"/>
      <c r="G1186" s="271">
        <v>1183.0</v>
      </c>
      <c r="H1186" s="270">
        <f t="shared" si="2"/>
        <v>0.00286899622</v>
      </c>
    </row>
    <row r="1187" ht="14.25" customHeight="1">
      <c r="B1187" s="277">
        <v>43430.0</v>
      </c>
      <c r="C1187" s="278">
        <v>540.538269</v>
      </c>
      <c r="D1187" s="279">
        <f t="shared" si="1"/>
        <v>-0.2243320269</v>
      </c>
      <c r="E1187" s="264">
        <v>0.001127715994533488</v>
      </c>
      <c r="F1187" s="264"/>
      <c r="G1187" s="271">
        <v>1184.0</v>
      </c>
      <c r="H1187" s="270">
        <f t="shared" si="2"/>
        <v>-0.02422330265</v>
      </c>
    </row>
    <row r="1188" ht="14.25" customHeight="1">
      <c r="B1188" s="277">
        <v>43847.0</v>
      </c>
      <c r="C1188" s="278">
        <v>696.868103</v>
      </c>
      <c r="D1188" s="279">
        <f t="shared" si="1"/>
        <v>-0.4915441479</v>
      </c>
      <c r="E1188" s="264">
        <v>0.0011083878969561866</v>
      </c>
      <c r="F1188" s="264"/>
      <c r="G1188" s="271">
        <v>1185.0</v>
      </c>
      <c r="H1188" s="270">
        <f t="shared" si="2"/>
        <v>-0.0005257167617</v>
      </c>
    </row>
    <row r="1189" ht="14.25" customHeight="1">
      <c r="B1189" s="277">
        <v>44757.0</v>
      </c>
      <c r="C1189" s="278">
        <v>1370.557739</v>
      </c>
      <c r="D1189" s="279">
        <f t="shared" si="1"/>
        <v>1.552986662</v>
      </c>
      <c r="E1189" s="264">
        <v>0.0010496767010529466</v>
      </c>
      <c r="F1189" s="264"/>
      <c r="G1189" s="271">
        <v>1186.0</v>
      </c>
      <c r="H1189" s="270">
        <f t="shared" si="2"/>
        <v>0.02860361554</v>
      </c>
    </row>
    <row r="1190" ht="14.25" customHeight="1">
      <c r="B1190" s="277">
        <v>43273.0</v>
      </c>
      <c r="C1190" s="278">
        <v>536.844849</v>
      </c>
      <c r="D1190" s="279">
        <f t="shared" si="1"/>
        <v>-0.6233076571</v>
      </c>
      <c r="E1190" s="264">
        <v>0.0010428510810815133</v>
      </c>
      <c r="F1190" s="264"/>
      <c r="G1190" s="271">
        <v>1187.0</v>
      </c>
      <c r="H1190" s="270">
        <f t="shared" si="2"/>
        <v>0.003651676879</v>
      </c>
    </row>
    <row r="1191" ht="14.25" customHeight="1">
      <c r="B1191" s="277">
        <v>44937.0</v>
      </c>
      <c r="C1191" s="278">
        <v>1425.154663</v>
      </c>
      <c r="D1191" s="279">
        <f t="shared" si="1"/>
        <v>2.202338022</v>
      </c>
      <c r="E1191" s="264">
        <v>0.0010205810956208906</v>
      </c>
      <c r="F1191" s="264"/>
      <c r="G1191" s="271">
        <v>1188.0</v>
      </c>
      <c r="H1191" s="270">
        <f t="shared" si="2"/>
        <v>0.01857705646</v>
      </c>
    </row>
    <row r="1192" ht="14.25" customHeight="1">
      <c r="B1192" s="277">
        <v>42585.0</v>
      </c>
      <c r="C1192" s="278">
        <v>445.035675</v>
      </c>
      <c r="D1192" s="279">
        <f t="shared" si="1"/>
        <v>0.02233292636</v>
      </c>
      <c r="E1192" s="264">
        <v>0.0010149545449006107</v>
      </c>
      <c r="F1192" s="264"/>
      <c r="G1192" s="271">
        <v>1189.0</v>
      </c>
      <c r="H1192" s="270">
        <f t="shared" si="2"/>
        <v>-0.0103866447</v>
      </c>
    </row>
    <row r="1193" ht="14.25" customHeight="1">
      <c r="B1193" s="277">
        <v>42632.0</v>
      </c>
      <c r="C1193" s="278">
        <v>435.313843</v>
      </c>
      <c r="D1193" s="279">
        <f t="shared" si="1"/>
        <v>-0.3443315262</v>
      </c>
      <c r="E1193" s="264">
        <v>9.904385389363293E-4</v>
      </c>
      <c r="F1193" s="264"/>
      <c r="G1193" s="271">
        <v>1190.0</v>
      </c>
      <c r="H1193" s="270">
        <f t="shared" si="2"/>
        <v>-0.01718509618</v>
      </c>
    </row>
    <row r="1194" ht="14.25" customHeight="1">
      <c r="B1194" s="277">
        <v>43819.0</v>
      </c>
      <c r="C1194" s="278">
        <v>663.923706</v>
      </c>
      <c r="D1194" s="279">
        <f t="shared" si="1"/>
        <v>0.5109522478</v>
      </c>
      <c r="E1194" s="264">
        <v>9.578262014237354E-4</v>
      </c>
      <c r="F1194" s="264"/>
      <c r="G1194" s="271">
        <v>1191.0</v>
      </c>
      <c r="H1194" s="270">
        <f t="shared" si="2"/>
        <v>0.005085348987</v>
      </c>
    </row>
    <row r="1195" ht="14.25" customHeight="1">
      <c r="B1195" s="277">
        <v>42076.0</v>
      </c>
      <c r="C1195" s="278">
        <v>439.407471</v>
      </c>
      <c r="D1195" s="279">
        <f t="shared" si="1"/>
        <v>0.1245947717</v>
      </c>
      <c r="E1195" s="264">
        <v>9.466894879846807E-4</v>
      </c>
      <c r="F1195" s="264"/>
      <c r="G1195" s="271">
        <v>1192.0</v>
      </c>
      <c r="H1195" s="270">
        <f t="shared" si="2"/>
        <v>0.002335063677</v>
      </c>
    </row>
    <row r="1196" ht="14.25" customHeight="1">
      <c r="B1196" s="277">
        <v>42005.0</v>
      </c>
      <c r="C1196" s="278">
        <v>390.725159</v>
      </c>
      <c r="D1196" s="279">
        <f t="shared" si="1"/>
        <v>0.02097526423</v>
      </c>
      <c r="E1196" s="264">
        <v>9.380621956645252E-4</v>
      </c>
      <c r="F1196" s="264"/>
      <c r="G1196" s="271">
        <v>1193.0</v>
      </c>
      <c r="H1196" s="270">
        <f t="shared" si="2"/>
        <v>0.03290725614</v>
      </c>
    </row>
    <row r="1197" ht="14.25" customHeight="1">
      <c r="B1197" s="277">
        <v>42996.0</v>
      </c>
      <c r="C1197" s="278">
        <v>382.697968</v>
      </c>
      <c r="D1197" s="279">
        <f t="shared" si="1"/>
        <v>0.0896654498</v>
      </c>
      <c r="E1197" s="264">
        <v>9.357059253589619E-4</v>
      </c>
      <c r="F1197" s="264"/>
      <c r="G1197" s="271">
        <v>1194.0</v>
      </c>
      <c r="H1197" s="270">
        <f t="shared" si="2"/>
        <v>0.000127549186</v>
      </c>
    </row>
    <row r="1198" ht="14.25" customHeight="1">
      <c r="B1198" s="277">
        <v>41863.0</v>
      </c>
      <c r="C1198" s="278">
        <v>351.206848</v>
      </c>
      <c r="D1198" s="279">
        <f t="shared" si="1"/>
        <v>-0.4743841218</v>
      </c>
      <c r="E1198" s="264">
        <v>9.238358267258907E-4</v>
      </c>
      <c r="F1198" s="264"/>
      <c r="G1198" s="271">
        <v>1195.0</v>
      </c>
      <c r="H1198" s="270">
        <f t="shared" si="2"/>
        <v>-0.001185846631</v>
      </c>
    </row>
    <row r="1199" ht="14.25" customHeight="1">
      <c r="B1199" s="277">
        <v>43503.0</v>
      </c>
      <c r="C1199" s="278">
        <v>668.18158</v>
      </c>
      <c r="D1199" s="279">
        <f t="shared" si="1"/>
        <v>-0.4772313258</v>
      </c>
      <c r="E1199" s="264">
        <v>9.170327500798733E-4</v>
      </c>
      <c r="F1199" s="264"/>
      <c r="G1199" s="271">
        <v>1196.0</v>
      </c>
      <c r="H1199" s="270">
        <f t="shared" si="2"/>
        <v>-0.01837204146</v>
      </c>
    </row>
    <row r="1200" ht="14.25" customHeight="1">
      <c r="B1200" s="277">
        <v>45078.0</v>
      </c>
      <c r="C1200" s="278">
        <v>1278.15918</v>
      </c>
      <c r="D1200" s="279">
        <f t="shared" si="1"/>
        <v>0.08553704476</v>
      </c>
      <c r="E1200" s="264">
        <v>9.103202822363722E-4</v>
      </c>
      <c r="F1200" s="264"/>
      <c r="G1200" s="271">
        <v>1197.0</v>
      </c>
      <c r="H1200" s="270">
        <f t="shared" si="2"/>
        <v>0.00256822276</v>
      </c>
    </row>
    <row r="1201" ht="14.25" customHeight="1">
      <c r="B1201" s="277">
        <v>44250.0</v>
      </c>
      <c r="C1201" s="278">
        <v>1177.444092</v>
      </c>
      <c r="D1201" s="279">
        <f t="shared" si="1"/>
        <v>0.9012631017</v>
      </c>
      <c r="E1201" s="264">
        <v>9.090096455623205E-4</v>
      </c>
      <c r="F1201" s="264"/>
      <c r="G1201" s="271">
        <v>1198.0</v>
      </c>
      <c r="H1201" s="270">
        <f t="shared" si="2"/>
        <v>-0.01612144972</v>
      </c>
    </row>
    <row r="1202" ht="14.25" customHeight="1">
      <c r="B1202" s="277">
        <v>43362.0</v>
      </c>
      <c r="C1202" s="278">
        <v>619.295715</v>
      </c>
      <c r="D1202" s="279">
        <f t="shared" si="1"/>
        <v>-0.5628651</v>
      </c>
      <c r="E1202" s="264">
        <v>9.037837432548448E-4</v>
      </c>
      <c r="F1202" s="264"/>
      <c r="G1202" s="271">
        <v>1199.0</v>
      </c>
      <c r="H1202" s="270">
        <f t="shared" si="2"/>
        <v>0.02489555524</v>
      </c>
    </row>
    <row r="1203" ht="14.25" customHeight="1">
      <c r="B1203" s="277">
        <v>45426.0</v>
      </c>
      <c r="C1203" s="278">
        <v>1416.715332</v>
      </c>
      <c r="D1203" s="279">
        <f t="shared" si="1"/>
        <v>-0.04676111814</v>
      </c>
      <c r="E1203" s="264">
        <v>8.780955315432264E-4</v>
      </c>
      <c r="F1203" s="264"/>
      <c r="G1203" s="271">
        <v>1200.0</v>
      </c>
      <c r="H1203" s="270">
        <f t="shared" si="2"/>
        <v>0.02444303666</v>
      </c>
    </row>
    <row r="1204" ht="14.25" customHeight="1">
      <c r="B1204" s="277">
        <v>44774.0</v>
      </c>
      <c r="C1204" s="278">
        <v>1486.21228</v>
      </c>
      <c r="D1204" s="279">
        <f t="shared" si="1"/>
        <v>0.1921037532</v>
      </c>
      <c r="E1204" s="264">
        <v>8.711446620806674E-4</v>
      </c>
      <c r="F1204" s="264"/>
      <c r="G1204" s="271">
        <v>1201.0</v>
      </c>
      <c r="H1204" s="270">
        <f t="shared" si="2"/>
        <v>0.001675372069</v>
      </c>
    </row>
    <row r="1205" ht="14.25" customHeight="1">
      <c r="B1205" s="277">
        <v>44218.0</v>
      </c>
      <c r="C1205" s="278">
        <v>1246.713867</v>
      </c>
      <c r="D1205" s="279">
        <f t="shared" si="1"/>
        <v>2.089475971</v>
      </c>
      <c r="E1205" s="264">
        <v>8.585580220750948E-4</v>
      </c>
      <c r="F1205" s="264"/>
      <c r="G1205" s="271">
        <v>1202.0</v>
      </c>
      <c r="H1205" s="270">
        <f t="shared" si="2"/>
        <v>-0.007922445039</v>
      </c>
    </row>
    <row r="1206" ht="14.25" customHeight="1">
      <c r="B1206" s="277">
        <v>42900.0</v>
      </c>
      <c r="C1206" s="278">
        <v>403.535706</v>
      </c>
      <c r="D1206" s="279">
        <f t="shared" si="1"/>
        <v>-0.669204199</v>
      </c>
      <c r="E1206" s="264">
        <v>8.352254017808677E-4</v>
      </c>
      <c r="F1206" s="264"/>
      <c r="G1206" s="271">
        <v>1203.0</v>
      </c>
      <c r="H1206" s="270">
        <f t="shared" si="2"/>
        <v>-0.03699054547</v>
      </c>
    </row>
    <row r="1207" ht="14.25" customHeight="1">
      <c r="B1207" s="277">
        <v>45034.0</v>
      </c>
      <c r="C1207" s="278">
        <v>1219.893677</v>
      </c>
      <c r="D1207" s="279">
        <f t="shared" si="1"/>
        <v>-0.08954939102</v>
      </c>
      <c r="E1207" s="264">
        <v>8.344487135513851E-4</v>
      </c>
      <c r="F1207" s="264"/>
      <c r="G1207" s="271">
        <v>1204.0</v>
      </c>
      <c r="H1207" s="270">
        <f t="shared" si="2"/>
        <v>0.03185653886</v>
      </c>
    </row>
    <row r="1208" ht="14.25" customHeight="1">
      <c r="B1208" s="277">
        <v>44295.0</v>
      </c>
      <c r="C1208" s="278">
        <v>1339.879028</v>
      </c>
      <c r="D1208" s="279">
        <f t="shared" si="1"/>
        <v>0.002604730638</v>
      </c>
      <c r="E1208" s="264">
        <v>8.333975057425164E-4</v>
      </c>
      <c r="F1208" s="264"/>
      <c r="G1208" s="271">
        <v>1205.0</v>
      </c>
      <c r="H1208" s="270">
        <f t="shared" si="2"/>
        <v>0.01595733654</v>
      </c>
    </row>
    <row r="1209" ht="14.25" customHeight="1">
      <c r="B1209" s="277">
        <v>44832.0</v>
      </c>
      <c r="C1209" s="278">
        <v>1336.398071</v>
      </c>
      <c r="D1209" s="279">
        <f t="shared" si="1"/>
        <v>1.812852649</v>
      </c>
      <c r="E1209" s="264">
        <v>8.2513973032054E-4</v>
      </c>
      <c r="F1209" s="264"/>
      <c r="G1209" s="271">
        <v>1206.0</v>
      </c>
      <c r="H1209" s="270">
        <f t="shared" si="2"/>
        <v>-0.008211857148</v>
      </c>
    </row>
    <row r="1210" ht="14.25" customHeight="1">
      <c r="B1210" s="277">
        <v>42559.0</v>
      </c>
      <c r="C1210" s="278">
        <v>475.104187</v>
      </c>
      <c r="D1210" s="279">
        <f t="shared" si="1"/>
        <v>-0.6378738632</v>
      </c>
      <c r="E1210" s="264">
        <v>8.20933462240094E-4</v>
      </c>
      <c r="F1210" s="264"/>
      <c r="G1210" s="271">
        <v>1207.0</v>
      </c>
      <c r="H1210" s="270">
        <f t="shared" si="2"/>
        <v>-0.0002581488513</v>
      </c>
    </row>
    <row r="1211" ht="14.25" customHeight="1">
      <c r="B1211" s="277">
        <v>44292.0</v>
      </c>
      <c r="C1211" s="278">
        <v>1311.985352</v>
      </c>
      <c r="D1211" s="279">
        <f t="shared" si="1"/>
        <v>1.91874428</v>
      </c>
      <c r="E1211" s="264">
        <v>8.156234933770221E-4</v>
      </c>
      <c r="F1211" s="264"/>
      <c r="G1211" s="271">
        <v>1208.0</v>
      </c>
      <c r="H1211" s="270">
        <f t="shared" si="2"/>
        <v>-0.01058570479</v>
      </c>
    </row>
    <row r="1212" ht="14.25" customHeight="1">
      <c r="B1212" s="277">
        <v>42410.0</v>
      </c>
      <c r="C1212" s="278">
        <v>449.503357</v>
      </c>
      <c r="D1212" s="279">
        <f t="shared" si="1"/>
        <v>-0.3554699218</v>
      </c>
      <c r="E1212" s="264">
        <v>8.125089666119993E-4</v>
      </c>
      <c r="F1212" s="264"/>
      <c r="G1212" s="271">
        <v>1209.0</v>
      </c>
      <c r="H1212" s="270">
        <f t="shared" si="2"/>
        <v>0.003844708474</v>
      </c>
    </row>
    <row r="1213" ht="14.25" customHeight="1">
      <c r="B1213" s="277">
        <v>43850.0</v>
      </c>
      <c r="C1213" s="278">
        <v>697.412537</v>
      </c>
      <c r="D1213" s="279">
        <f t="shared" si="1"/>
        <v>0.5107030204</v>
      </c>
      <c r="E1213" s="264">
        <v>7.812583151047506E-4</v>
      </c>
      <c r="F1213" s="264"/>
      <c r="G1213" s="271">
        <v>1210.0</v>
      </c>
      <c r="H1213" s="270">
        <f t="shared" si="2"/>
        <v>0.02426656656</v>
      </c>
    </row>
    <row r="1214" ht="14.25" customHeight="1">
      <c r="B1214" s="277">
        <v>42396.0</v>
      </c>
      <c r="C1214" s="278">
        <v>461.647675</v>
      </c>
      <c r="D1214" s="279">
        <f t="shared" si="1"/>
        <v>-0.6694086078</v>
      </c>
      <c r="E1214" s="264">
        <v>7.468928278312182E-4</v>
      </c>
      <c r="F1214" s="264"/>
      <c r="G1214" s="271">
        <v>1211.0</v>
      </c>
      <c r="H1214" s="270">
        <f t="shared" si="2"/>
        <v>0.01745602528</v>
      </c>
    </row>
    <row r="1215" ht="14.25" customHeight="1">
      <c r="B1215" s="277">
        <v>45237.0</v>
      </c>
      <c r="C1215" s="278">
        <v>1396.42981</v>
      </c>
      <c r="D1215" s="279">
        <f t="shared" si="1"/>
        <v>1.408969003</v>
      </c>
      <c r="E1215" s="264">
        <v>7.125983633389507E-4</v>
      </c>
      <c r="F1215" s="264"/>
      <c r="G1215" s="271">
        <v>1212.0</v>
      </c>
      <c r="H1215" s="270">
        <f t="shared" si="2"/>
        <v>0.004342368577</v>
      </c>
    </row>
    <row r="1216" ht="14.25" customHeight="1">
      <c r="B1216" s="277">
        <v>43410.0</v>
      </c>
      <c r="C1216" s="278">
        <v>579.679443</v>
      </c>
      <c r="D1216" s="279">
        <f t="shared" si="1"/>
        <v>0.2061535049</v>
      </c>
      <c r="E1216" s="264">
        <v>6.760041754855904E-4</v>
      </c>
      <c r="F1216" s="264"/>
      <c r="G1216" s="271">
        <v>1213.0</v>
      </c>
      <c r="H1216" s="270">
        <f t="shared" si="2"/>
        <v>0.01253867224</v>
      </c>
    </row>
    <row r="1217" ht="14.25" customHeight="1">
      <c r="B1217" s="277">
        <v>43208.0</v>
      </c>
      <c r="C1217" s="278">
        <v>480.601715</v>
      </c>
      <c r="D1217" s="279">
        <f t="shared" si="1"/>
        <v>-0.225754239</v>
      </c>
      <c r="E1217" s="264">
        <v>6.66736078738032E-4</v>
      </c>
      <c r="F1217" s="264"/>
      <c r="G1217" s="271">
        <v>1214.0</v>
      </c>
      <c r="H1217" s="270">
        <f t="shared" si="2"/>
        <v>-0.002067381173</v>
      </c>
    </row>
    <row r="1218" ht="14.25" customHeight="1">
      <c r="B1218" s="277">
        <v>43607.0</v>
      </c>
      <c r="C1218" s="278">
        <v>620.735352</v>
      </c>
      <c r="D1218" s="279">
        <f t="shared" si="1"/>
        <v>0.5312459094</v>
      </c>
      <c r="E1218" s="264">
        <v>6.342195939850274E-4</v>
      </c>
      <c r="F1218" s="264"/>
      <c r="G1218" s="271">
        <v>1215.0</v>
      </c>
      <c r="H1218" s="270">
        <f t="shared" si="2"/>
        <v>0.005413205679</v>
      </c>
    </row>
    <row r="1219" ht="14.25" customHeight="1">
      <c r="B1219" s="277">
        <v>42145.0</v>
      </c>
      <c r="C1219" s="278">
        <v>405.379272</v>
      </c>
      <c r="D1219" s="279">
        <f t="shared" si="1"/>
        <v>-0.3412314673</v>
      </c>
      <c r="E1219" s="264">
        <v>5.617649283698263E-4</v>
      </c>
      <c r="F1219" s="264"/>
      <c r="G1219" s="271">
        <v>1216.0</v>
      </c>
      <c r="H1219" s="270">
        <f t="shared" si="2"/>
        <v>0.01489402859</v>
      </c>
    </row>
    <row r="1220" ht="14.25" customHeight="1">
      <c r="B1220" s="277">
        <v>43329.0</v>
      </c>
      <c r="C1220" s="278">
        <v>615.359192</v>
      </c>
      <c r="D1220" s="279">
        <f t="shared" si="1"/>
        <v>0.4090202473</v>
      </c>
      <c r="E1220" s="264">
        <v>5.596237353653208E-4</v>
      </c>
      <c r="F1220" s="264"/>
      <c r="G1220" s="271">
        <v>1217.0</v>
      </c>
      <c r="H1220" s="270">
        <f t="shared" si="2"/>
        <v>-0.002612526255</v>
      </c>
    </row>
    <row r="1221" ht="14.25" customHeight="1">
      <c r="B1221" s="277">
        <v>42222.0</v>
      </c>
      <c r="C1221" s="278">
        <v>436.728424</v>
      </c>
      <c r="D1221" s="279">
        <f t="shared" si="1"/>
        <v>-0.6575373802</v>
      </c>
      <c r="E1221" s="264">
        <v>5.524788793727916E-4</v>
      </c>
      <c r="F1221" s="264"/>
      <c r="G1221" s="271">
        <v>1218.0</v>
      </c>
      <c r="H1221" s="270">
        <f t="shared" si="2"/>
        <v>-0.007035648732</v>
      </c>
    </row>
    <row r="1222" ht="14.25" customHeight="1">
      <c r="B1222" s="277">
        <v>44278.0</v>
      </c>
      <c r="C1222" s="278">
        <v>1275.258667</v>
      </c>
      <c r="D1222" s="279">
        <f t="shared" si="1"/>
        <v>1.591885464</v>
      </c>
      <c r="E1222" s="264">
        <v>5.47255026696193E-4</v>
      </c>
      <c r="F1222" s="264"/>
      <c r="G1222" s="271">
        <v>1219.0</v>
      </c>
      <c r="H1222" s="270">
        <f t="shared" si="2"/>
        <v>0.01212046302</v>
      </c>
    </row>
    <row r="1223" ht="14.25" customHeight="1">
      <c r="B1223" s="277">
        <v>43118.0</v>
      </c>
      <c r="C1223" s="278">
        <v>492.019684</v>
      </c>
      <c r="D1223" s="279">
        <f t="shared" si="1"/>
        <v>0.2805891628</v>
      </c>
      <c r="E1223" s="264">
        <v>5.20723767013249E-4</v>
      </c>
      <c r="F1223" s="264"/>
      <c r="G1223" s="271">
        <v>1220.0</v>
      </c>
      <c r="H1223" s="270">
        <f t="shared" si="2"/>
        <v>0.04167000722</v>
      </c>
    </row>
    <row r="1224" ht="14.25" customHeight="1">
      <c r="B1224" s="277">
        <v>42998.0</v>
      </c>
      <c r="C1224" s="278">
        <v>384.213531</v>
      </c>
      <c r="D1224" s="279">
        <f t="shared" si="1"/>
        <v>-0.01844081652</v>
      </c>
      <c r="E1224" s="264">
        <v>4.934951763706336E-4</v>
      </c>
      <c r="F1224" s="264"/>
      <c r="G1224" s="271">
        <v>1221.0</v>
      </c>
      <c r="H1224" s="270">
        <f t="shared" si="2"/>
        <v>0.02119181354</v>
      </c>
    </row>
    <row r="1225" ht="14.25" customHeight="1">
      <c r="B1225" s="277">
        <v>42866.0</v>
      </c>
      <c r="C1225" s="278">
        <v>391.431854</v>
      </c>
      <c r="D1225" s="279">
        <f t="shared" si="1"/>
        <v>-0.01081655838</v>
      </c>
      <c r="E1225" s="264">
        <v>4.7682106340958216E-4</v>
      </c>
      <c r="F1225" s="264"/>
      <c r="G1225" s="271">
        <v>1222.0</v>
      </c>
      <c r="H1225" s="270">
        <f t="shared" si="2"/>
        <v>0.00443648669</v>
      </c>
    </row>
    <row r="1226" ht="14.25" customHeight="1">
      <c r="B1226" s="277">
        <v>41995.0</v>
      </c>
      <c r="C1226" s="278">
        <v>395.712097</v>
      </c>
      <c r="D1226" s="279">
        <f t="shared" si="1"/>
        <v>-0.5478391035</v>
      </c>
      <c r="E1226" s="264">
        <v>4.7552106045690155E-4</v>
      </c>
      <c r="F1226" s="264"/>
      <c r="G1226" s="271">
        <v>1223.0</v>
      </c>
      <c r="H1226" s="270">
        <f t="shared" si="2"/>
        <v>-0.005911461108</v>
      </c>
    </row>
    <row r="1227" ht="14.25" customHeight="1">
      <c r="B1227" s="277">
        <v>44053.0</v>
      </c>
      <c r="C1227" s="278">
        <v>875.157715</v>
      </c>
      <c r="D1227" s="279">
        <f t="shared" si="1"/>
        <v>0.349913235</v>
      </c>
      <c r="E1227" s="264">
        <v>4.7321399969178004E-4</v>
      </c>
      <c r="F1227" s="264"/>
      <c r="G1227" s="271">
        <v>1224.0</v>
      </c>
      <c r="H1227" s="270">
        <f t="shared" si="2"/>
        <v>0.01765710768</v>
      </c>
    </row>
    <row r="1228" ht="14.25" customHeight="1">
      <c r="B1228" s="277">
        <v>43487.0</v>
      </c>
      <c r="C1228" s="278">
        <v>648.306641</v>
      </c>
      <c r="D1228" s="279">
        <f t="shared" si="1"/>
        <v>-0.07654030193</v>
      </c>
      <c r="E1228" s="264">
        <v>4.6981939476354814E-4</v>
      </c>
      <c r="F1228" s="264"/>
      <c r="G1228" s="271">
        <v>1225.0</v>
      </c>
      <c r="H1228" s="270">
        <f t="shared" si="2"/>
        <v>0.01314960015</v>
      </c>
    </row>
    <row r="1229" ht="14.25" customHeight="1">
      <c r="B1229" s="277">
        <v>43872.0</v>
      </c>
      <c r="C1229" s="278">
        <v>702.041077</v>
      </c>
      <c r="D1229" s="279">
        <f t="shared" si="1"/>
        <v>0.6534758426</v>
      </c>
      <c r="E1229" s="264">
        <v>4.5263842899936706E-4</v>
      </c>
      <c r="F1229" s="264"/>
      <c r="G1229" s="271">
        <v>1226.0</v>
      </c>
      <c r="H1229" s="270">
        <f t="shared" si="2"/>
        <v>0.01499876207</v>
      </c>
    </row>
    <row r="1230" ht="14.25" customHeight="1">
      <c r="B1230" s="277">
        <v>42033.0</v>
      </c>
      <c r="C1230" s="278">
        <v>424.585022</v>
      </c>
      <c r="D1230" s="279">
        <f t="shared" si="1"/>
        <v>-0.08390437383</v>
      </c>
      <c r="E1230" s="264">
        <v>4.4288242295658416E-4</v>
      </c>
      <c r="F1230" s="264"/>
      <c r="G1230" s="271">
        <v>1227.0</v>
      </c>
      <c r="H1230" s="270">
        <f t="shared" si="2"/>
        <v>0.003957247013</v>
      </c>
    </row>
    <row r="1231" ht="14.25" customHeight="1">
      <c r="B1231" s="277">
        <v>42440.0</v>
      </c>
      <c r="C1231" s="278">
        <v>463.472382</v>
      </c>
      <c r="D1231" s="279">
        <f t="shared" si="1"/>
        <v>-0.3488834513</v>
      </c>
      <c r="E1231" s="264">
        <v>4.375378035744684E-4</v>
      </c>
      <c r="F1231" s="264"/>
      <c r="G1231" s="271">
        <v>1228.0</v>
      </c>
      <c r="H1231" s="270">
        <f t="shared" si="2"/>
        <v>0.01519797078</v>
      </c>
    </row>
    <row r="1232" ht="14.25" customHeight="1">
      <c r="B1232" s="277">
        <v>43703.0</v>
      </c>
      <c r="C1232" s="278">
        <v>711.811707</v>
      </c>
      <c r="D1232" s="279">
        <f t="shared" si="1"/>
        <v>0.6126362079</v>
      </c>
      <c r="E1232" s="264">
        <v>4.3612422724042334E-4</v>
      </c>
      <c r="F1232" s="264"/>
      <c r="G1232" s="271">
        <v>1229.0</v>
      </c>
      <c r="H1232" s="270">
        <f t="shared" si="2"/>
        <v>0.02794295403</v>
      </c>
    </row>
    <row r="1233" ht="14.25" customHeight="1">
      <c r="B1233" s="277">
        <v>42082.0</v>
      </c>
      <c r="C1233" s="278">
        <v>441.396332</v>
      </c>
      <c r="D1233" s="279">
        <f t="shared" si="1"/>
        <v>-0.3139023656</v>
      </c>
      <c r="E1233" s="264">
        <v>4.262839580796343E-4</v>
      </c>
      <c r="F1233" s="264"/>
      <c r="G1233" s="271">
        <v>1230.0</v>
      </c>
      <c r="H1233" s="270">
        <f t="shared" si="2"/>
        <v>0.01378914904</v>
      </c>
    </row>
    <row r="1234" ht="14.25" customHeight="1">
      <c r="B1234" s="277">
        <v>43622.0</v>
      </c>
      <c r="C1234" s="278">
        <v>643.343323</v>
      </c>
      <c r="D1234" s="279">
        <f t="shared" si="1"/>
        <v>-0.6427241807</v>
      </c>
      <c r="E1234" s="264">
        <v>4.0792528849021225E-4</v>
      </c>
      <c r="F1234" s="264"/>
      <c r="G1234" s="271">
        <v>1231.0</v>
      </c>
      <c r="H1234" s="270">
        <f t="shared" si="2"/>
        <v>-0.01567242042</v>
      </c>
    </row>
    <row r="1235" ht="14.25" customHeight="1">
      <c r="B1235" s="277">
        <v>44565.0</v>
      </c>
      <c r="C1235" s="278">
        <v>1800.690918</v>
      </c>
      <c r="D1235" s="279">
        <f t="shared" si="1"/>
        <v>1.781783045</v>
      </c>
      <c r="E1235" s="264">
        <v>3.688500273132636E-4</v>
      </c>
      <c r="F1235" s="264"/>
      <c r="G1235" s="271">
        <v>1232.0</v>
      </c>
      <c r="H1235" s="270">
        <f t="shared" si="2"/>
        <v>0.006454720255</v>
      </c>
    </row>
    <row r="1236" ht="14.25" customHeight="1">
      <c r="B1236" s="277">
        <v>43790.0</v>
      </c>
      <c r="C1236" s="278">
        <v>647.315369</v>
      </c>
      <c r="D1236" s="279">
        <f t="shared" si="1"/>
        <v>-0.002587104047</v>
      </c>
      <c r="E1236" s="264">
        <v>3.5050380012745144E-4</v>
      </c>
      <c r="F1236" s="264"/>
      <c r="G1236" s="271">
        <v>1233.0</v>
      </c>
      <c r="H1236" s="270">
        <f t="shared" si="2"/>
        <v>-0.003951266422</v>
      </c>
    </row>
    <row r="1237" ht="14.25" customHeight="1">
      <c r="B1237" s="277">
        <v>43805.0</v>
      </c>
      <c r="C1237" s="278">
        <v>648.994385</v>
      </c>
      <c r="D1237" s="279">
        <f t="shared" si="1"/>
        <v>0.9600145509</v>
      </c>
      <c r="E1237" s="264">
        <v>3.496907506236439E-4</v>
      </c>
      <c r="F1237" s="264"/>
      <c r="G1237" s="271">
        <v>1234.0</v>
      </c>
      <c r="H1237" s="270">
        <f t="shared" si="2"/>
        <v>0.007973881428</v>
      </c>
    </row>
    <row r="1238" ht="14.25" customHeight="1">
      <c r="B1238" s="277">
        <v>41850.0</v>
      </c>
      <c r="C1238" s="278">
        <v>331.117126</v>
      </c>
      <c r="D1238" s="279">
        <f t="shared" si="1"/>
        <v>-0.1368631711</v>
      </c>
      <c r="E1238" s="264">
        <v>3.2637169781196446E-4</v>
      </c>
      <c r="F1238" s="264"/>
      <c r="G1238" s="271">
        <v>1235.0</v>
      </c>
      <c r="H1238" s="270">
        <f t="shared" si="2"/>
        <v>0.009476770921</v>
      </c>
    </row>
    <row r="1239" ht="14.25" customHeight="1">
      <c r="B1239" s="277">
        <v>41990.0</v>
      </c>
      <c r="C1239" s="278">
        <v>383.620667</v>
      </c>
      <c r="D1239" s="279">
        <f t="shared" si="1"/>
        <v>-0.6958108979</v>
      </c>
      <c r="E1239" s="264">
        <v>2.5813404696128E-4</v>
      </c>
      <c r="F1239" s="264"/>
      <c r="G1239" s="271">
        <v>1236.0</v>
      </c>
      <c r="H1239" s="270">
        <f t="shared" si="2"/>
        <v>-0.01525813092</v>
      </c>
    </row>
    <row r="1240" ht="14.25" customHeight="1">
      <c r="B1240" s="277">
        <v>44315.0</v>
      </c>
      <c r="C1240" s="278">
        <v>1261.12561</v>
      </c>
      <c r="D1240" s="279">
        <f t="shared" si="1"/>
        <v>1.603394534</v>
      </c>
      <c r="E1240" s="264">
        <v>2.5802421034180466E-4</v>
      </c>
      <c r="F1240" s="264"/>
      <c r="G1240" s="271">
        <v>1237.0</v>
      </c>
      <c r="H1240" s="270">
        <f t="shared" si="2"/>
        <v>-0.02573496757</v>
      </c>
    </row>
    <row r="1241" ht="14.25" customHeight="1">
      <c r="B1241" s="277">
        <v>42534.0</v>
      </c>
      <c r="C1241" s="278">
        <v>484.415863</v>
      </c>
      <c r="D1241" s="279">
        <f t="shared" si="1"/>
        <v>-0.04083335317</v>
      </c>
      <c r="E1241" s="264">
        <v>2.5432760296817224E-4</v>
      </c>
      <c r="F1241" s="264"/>
      <c r="G1241" s="271">
        <v>1238.0</v>
      </c>
      <c r="H1241" s="270">
        <f t="shared" si="2"/>
        <v>-0.002954251486</v>
      </c>
    </row>
    <row r="1242" ht="14.25" customHeight="1">
      <c r="B1242" s="277">
        <v>43238.0</v>
      </c>
      <c r="C1242" s="278">
        <v>505.038269</v>
      </c>
      <c r="D1242" s="279">
        <f t="shared" si="1"/>
        <v>0.4288801375</v>
      </c>
      <c r="E1242" s="264">
        <v>2.5349256209834694E-4</v>
      </c>
      <c r="F1242" s="264"/>
      <c r="G1242" s="271">
        <v>1239.0</v>
      </c>
      <c r="H1242" s="270">
        <f t="shared" si="2"/>
        <v>-0.008488340332</v>
      </c>
    </row>
    <row r="1243" ht="14.25" customHeight="1">
      <c r="B1243" s="277">
        <v>41883.0</v>
      </c>
      <c r="C1243" s="278">
        <v>353.450409</v>
      </c>
      <c r="D1243" s="279">
        <f t="shared" si="1"/>
        <v>-0.3814484576</v>
      </c>
      <c r="E1243" s="264">
        <v>2.3602939452708674E-4</v>
      </c>
      <c r="F1243" s="264"/>
      <c r="G1243" s="271">
        <v>1240.0</v>
      </c>
      <c r="H1243" s="270">
        <f t="shared" si="2"/>
        <v>0.002217682663</v>
      </c>
    </row>
    <row r="1244" ht="14.25" customHeight="1">
      <c r="B1244" s="277">
        <v>43462.0</v>
      </c>
      <c r="C1244" s="278">
        <v>571.41626</v>
      </c>
      <c r="D1244" s="279">
        <f t="shared" si="1"/>
        <v>0.4722858665</v>
      </c>
      <c r="E1244" s="264">
        <v>2.284198338867443E-4</v>
      </c>
      <c r="F1244" s="264"/>
      <c r="G1244" s="271">
        <v>1241.0</v>
      </c>
      <c r="H1244" s="270">
        <f t="shared" si="2"/>
        <v>0.015647384</v>
      </c>
    </row>
    <row r="1245" ht="14.25" customHeight="1">
      <c r="B1245" s="277">
        <v>42769.0</v>
      </c>
      <c r="C1245" s="278">
        <v>388.115021</v>
      </c>
      <c r="D1245" s="279">
        <f t="shared" si="1"/>
        <v>-0.4002134425</v>
      </c>
      <c r="E1245" s="264">
        <v>2.1368592738916522E-4</v>
      </c>
      <c r="F1245" s="264"/>
      <c r="G1245" s="271">
        <v>1242.0</v>
      </c>
      <c r="H1245" s="270">
        <f t="shared" si="2"/>
        <v>-0.01682164512</v>
      </c>
    </row>
    <row r="1246" ht="14.25" customHeight="1">
      <c r="B1246" s="277">
        <v>43789.0</v>
      </c>
      <c r="C1246" s="278">
        <v>647.088562</v>
      </c>
      <c r="D1246" s="279">
        <f t="shared" si="1"/>
        <v>-0.540800176</v>
      </c>
      <c r="E1246" s="264">
        <v>2.105719281958917E-4</v>
      </c>
      <c r="F1246" s="264"/>
      <c r="G1246" s="271">
        <v>1243.0</v>
      </c>
      <c r="H1246" s="270">
        <f t="shared" si="2"/>
        <v>-0.003924980509</v>
      </c>
    </row>
    <row r="1247" ht="14.25" customHeight="1">
      <c r="B1247" s="277">
        <v>45169.0</v>
      </c>
      <c r="C1247" s="278">
        <v>1409.165527</v>
      </c>
      <c r="D1247" s="279">
        <f t="shared" si="1"/>
        <v>2.501917598</v>
      </c>
      <c r="E1247" s="264">
        <v>2.0898505282274346E-4</v>
      </c>
      <c r="F1247" s="264"/>
      <c r="G1247" s="271">
        <v>1244.0</v>
      </c>
      <c r="H1247" s="270">
        <f t="shared" si="2"/>
        <v>0.0174906575</v>
      </c>
    </row>
    <row r="1248" ht="14.25" customHeight="1">
      <c r="B1248" s="277">
        <v>42745.0</v>
      </c>
      <c r="C1248" s="278">
        <v>402.398254</v>
      </c>
      <c r="D1248" s="279">
        <f t="shared" si="1"/>
        <v>-0.03838037489</v>
      </c>
      <c r="E1248" s="264">
        <v>2.06097039233467E-4</v>
      </c>
      <c r="F1248" s="264"/>
      <c r="G1248" s="271">
        <v>1245.0</v>
      </c>
      <c r="H1248" s="270">
        <f t="shared" si="2"/>
        <v>0.0145613365</v>
      </c>
    </row>
    <row r="1249" ht="14.25" customHeight="1">
      <c r="B1249" s="277">
        <v>42942.0</v>
      </c>
      <c r="C1249" s="278">
        <v>418.458862</v>
      </c>
      <c r="D1249" s="279">
        <f t="shared" si="1"/>
        <v>-0.6468906014</v>
      </c>
      <c r="E1249" s="264">
        <v>2.0117612514790431E-4</v>
      </c>
      <c r="F1249" s="264"/>
      <c r="G1249" s="271">
        <v>1246.0</v>
      </c>
      <c r="H1249" s="270">
        <f t="shared" si="2"/>
        <v>0.00728296194</v>
      </c>
    </row>
    <row r="1250" ht="14.25" customHeight="1">
      <c r="B1250" s="277">
        <v>44252.0</v>
      </c>
      <c r="C1250" s="278">
        <v>1185.068604</v>
      </c>
      <c r="D1250" s="279">
        <f t="shared" si="1"/>
        <v>1.144902067</v>
      </c>
      <c r="E1250" s="264">
        <v>1.9616382714420037E-4</v>
      </c>
      <c r="F1250" s="264"/>
      <c r="G1250" s="271">
        <v>1247.0</v>
      </c>
      <c r="H1250" s="270">
        <f t="shared" si="2"/>
        <v>0.007516265987</v>
      </c>
    </row>
    <row r="1251" ht="14.25" customHeight="1">
      <c r="B1251" s="277">
        <v>43287.0</v>
      </c>
      <c r="C1251" s="278">
        <v>552.504761</v>
      </c>
      <c r="D1251" s="279">
        <f t="shared" si="1"/>
        <v>-0.2318135881</v>
      </c>
      <c r="E1251" s="264">
        <v>1.9490689030505256E-4</v>
      </c>
      <c r="F1251" s="264"/>
      <c r="G1251" s="271">
        <v>1248.0</v>
      </c>
      <c r="H1251" s="270">
        <f t="shared" si="2"/>
        <v>-0.005173593522</v>
      </c>
    </row>
    <row r="1252" ht="14.25" customHeight="1">
      <c r="B1252" s="277">
        <v>44022.0</v>
      </c>
      <c r="C1252" s="278">
        <v>719.232666</v>
      </c>
      <c r="D1252" s="279">
        <f t="shared" si="1"/>
        <v>-0.4226019394</v>
      </c>
      <c r="E1252" s="264">
        <v>1.9182312819262306E-4</v>
      </c>
      <c r="F1252" s="264"/>
      <c r="G1252" s="271">
        <v>1249.0</v>
      </c>
      <c r="H1252" s="270">
        <f t="shared" si="2"/>
        <v>-0.003996092737</v>
      </c>
    </row>
    <row r="1253" ht="14.25" customHeight="1">
      <c r="B1253" s="277">
        <v>44217.0</v>
      </c>
      <c r="C1253" s="278">
        <v>1245.644409</v>
      </c>
      <c r="D1253" s="279">
        <f t="shared" si="1"/>
        <v>1.806515841</v>
      </c>
      <c r="E1253" s="264">
        <v>1.864266258358083E-4</v>
      </c>
      <c r="F1253" s="264"/>
      <c r="G1253" s="271">
        <v>1250.0</v>
      </c>
      <c r="H1253" s="270">
        <f t="shared" si="2"/>
        <v>-0.01086039787</v>
      </c>
    </row>
    <row r="1254" ht="14.25" customHeight="1">
      <c r="B1254" s="277">
        <v>42268.0</v>
      </c>
      <c r="C1254" s="278">
        <v>443.840149</v>
      </c>
      <c r="D1254" s="279">
        <f t="shared" si="1"/>
        <v>-0.7184839547</v>
      </c>
      <c r="E1254" s="264">
        <v>1.8114080220599233E-4</v>
      </c>
      <c r="F1254" s="264"/>
      <c r="G1254" s="271">
        <v>1251.0</v>
      </c>
      <c r="H1254" s="270">
        <f t="shared" si="2"/>
        <v>-0.01064130131</v>
      </c>
    </row>
    <row r="1255" ht="14.25" customHeight="1">
      <c r="B1255" s="277">
        <v>44419.0</v>
      </c>
      <c r="C1255" s="278">
        <v>1576.606934</v>
      </c>
      <c r="D1255" s="279">
        <f t="shared" si="1"/>
        <v>-0.008481698035</v>
      </c>
      <c r="E1255" s="264">
        <v>1.788863392798346E-4</v>
      </c>
      <c r="F1255" s="264"/>
      <c r="G1255" s="271">
        <v>1252.0</v>
      </c>
      <c r="H1255" s="270">
        <f t="shared" si="2"/>
        <v>0.006093564516</v>
      </c>
    </row>
    <row r="1256" ht="14.25" customHeight="1">
      <c r="B1256" s="277">
        <v>44452.0</v>
      </c>
      <c r="C1256" s="278">
        <v>1590.093628</v>
      </c>
      <c r="D1256" s="279">
        <f t="shared" si="1"/>
        <v>0.500072262</v>
      </c>
      <c r="E1256" s="264">
        <v>1.7752231479949496E-4</v>
      </c>
      <c r="F1256" s="264"/>
      <c r="G1256" s="271">
        <v>1253.0</v>
      </c>
      <c r="H1256" s="270">
        <f t="shared" si="2"/>
        <v>0.003848398539</v>
      </c>
    </row>
    <row r="1257" ht="14.25" customHeight="1">
      <c r="B1257" s="277">
        <v>44159.0</v>
      </c>
      <c r="C1257" s="278">
        <v>1060.011353</v>
      </c>
      <c r="D1257" s="279">
        <f t="shared" si="1"/>
        <v>1.811119114</v>
      </c>
      <c r="E1257" s="264">
        <v>1.7564972117897708E-4</v>
      </c>
      <c r="F1257" s="264"/>
      <c r="G1257" s="271">
        <v>1254.0</v>
      </c>
      <c r="H1257" s="270">
        <f t="shared" si="2"/>
        <v>0.009079192991</v>
      </c>
    </row>
    <row r="1258" ht="14.25" customHeight="1">
      <c r="B1258" s="277">
        <v>42985.0</v>
      </c>
      <c r="C1258" s="278">
        <v>377.078064</v>
      </c>
      <c r="D1258" s="279">
        <f t="shared" si="1"/>
        <v>-0.7477313347</v>
      </c>
      <c r="E1258" s="264">
        <v>1.6731430494008355E-4</v>
      </c>
      <c r="F1258" s="264"/>
      <c r="G1258" s="271">
        <v>1255.0</v>
      </c>
      <c r="H1258" s="270">
        <f t="shared" si="2"/>
        <v>0.03234002981</v>
      </c>
    </row>
    <row r="1259" ht="14.25" customHeight="1">
      <c r="B1259" s="277">
        <v>44400.0</v>
      </c>
      <c r="C1259" s="278">
        <v>1494.747925</v>
      </c>
      <c r="D1259" s="279">
        <f t="shared" si="1"/>
        <v>1.568173129</v>
      </c>
      <c r="E1259" s="264">
        <v>1.5723249619850586E-4</v>
      </c>
      <c r="F1259" s="264"/>
      <c r="G1259" s="271">
        <v>1256.0</v>
      </c>
      <c r="H1259" s="270">
        <f t="shared" si="2"/>
        <v>-0.009236642304</v>
      </c>
    </row>
    <row r="1260" ht="14.25" customHeight="1">
      <c r="B1260" s="277">
        <v>43468.0</v>
      </c>
      <c r="C1260" s="278">
        <v>582.02771</v>
      </c>
      <c r="D1260" s="279">
        <f t="shared" si="1"/>
        <v>-0.01498123928</v>
      </c>
      <c r="E1260" s="264">
        <v>1.4956163727440692E-4</v>
      </c>
      <c r="F1260" s="264"/>
      <c r="G1260" s="271">
        <v>1257.0</v>
      </c>
      <c r="H1260" s="270">
        <f t="shared" si="2"/>
        <v>-0.01779432024</v>
      </c>
    </row>
    <row r="1261" ht="14.25" customHeight="1">
      <c r="B1261" s="277">
        <v>43308.0</v>
      </c>
      <c r="C1261" s="278">
        <v>590.879822</v>
      </c>
      <c r="D1261" s="279">
        <f t="shared" si="1"/>
        <v>-0.1003953394</v>
      </c>
      <c r="E1261" s="264">
        <v>1.4535863261087116E-4</v>
      </c>
      <c r="F1261" s="264"/>
      <c r="G1261" s="271">
        <v>1258.0</v>
      </c>
      <c r="H1261" s="270">
        <f t="shared" si="2"/>
        <v>-0.004628534598</v>
      </c>
    </row>
    <row r="1262" ht="14.25" customHeight="1">
      <c r="B1262" s="277">
        <v>43633.0</v>
      </c>
      <c r="C1262" s="278">
        <v>656.821655</v>
      </c>
      <c r="D1262" s="279">
        <f t="shared" si="1"/>
        <v>0.6923900616</v>
      </c>
      <c r="E1262" s="264">
        <v>1.3503814170454342E-4</v>
      </c>
      <c r="F1262" s="264"/>
      <c r="G1262" s="271">
        <v>1259.0</v>
      </c>
      <c r="H1262" s="270">
        <f t="shared" si="2"/>
        <v>-0.006717868535</v>
      </c>
    </row>
    <row r="1263" ht="14.25" customHeight="1">
      <c r="B1263" s="277">
        <v>42123.0</v>
      </c>
      <c r="C1263" s="278">
        <v>388.102997</v>
      </c>
      <c r="D1263" s="279">
        <f t="shared" si="1"/>
        <v>-0.05904504909</v>
      </c>
      <c r="E1263" s="264">
        <v>1.2747983571995193E-4</v>
      </c>
      <c r="F1263" s="264"/>
      <c r="G1263" s="271">
        <v>1260.0</v>
      </c>
      <c r="H1263" s="270">
        <f t="shared" si="2"/>
        <v>0.006588135203</v>
      </c>
    </row>
    <row r="1264" ht="14.25" customHeight="1">
      <c r="B1264" s="277">
        <v>43061.0</v>
      </c>
      <c r="C1264" s="278">
        <v>412.456512</v>
      </c>
      <c r="D1264" s="279">
        <f t="shared" si="1"/>
        <v>0.01969022505</v>
      </c>
      <c r="E1264" s="264">
        <v>5.18675519194186E-5</v>
      </c>
      <c r="F1264" s="264"/>
      <c r="G1264" s="271">
        <v>1261.0</v>
      </c>
      <c r="H1264" s="270">
        <f t="shared" si="2"/>
        <v>0.02526480489</v>
      </c>
    </row>
    <row r="1265" ht="14.25" customHeight="1">
      <c r="B1265" s="277">
        <v>42705.0</v>
      </c>
      <c r="C1265" s="278">
        <v>404.491974</v>
      </c>
      <c r="D1265" s="279">
        <f t="shared" si="1"/>
        <v>-0.04918919051</v>
      </c>
      <c r="E1265" s="264">
        <v>5.108149660052219E-5</v>
      </c>
      <c r="F1265" s="264"/>
      <c r="G1265" s="271">
        <v>1262.0</v>
      </c>
      <c r="H1265" s="270">
        <f t="shared" si="2"/>
        <v>0.0171276888</v>
      </c>
    </row>
    <row r="1266" ht="14.25" customHeight="1">
      <c r="B1266" s="277">
        <v>42255.0</v>
      </c>
      <c r="C1266" s="278">
        <v>425.417938</v>
      </c>
      <c r="D1266" s="279">
        <f t="shared" si="1"/>
        <v>-0.3042150312</v>
      </c>
      <c r="E1266" s="264">
        <v>4.727574689747012E-5</v>
      </c>
      <c r="F1266" s="264"/>
      <c r="G1266" s="271">
        <v>1263.0</v>
      </c>
      <c r="H1266" s="270">
        <f t="shared" si="2"/>
        <v>0.004977074248</v>
      </c>
    </row>
    <row r="1267" ht="14.25" customHeight="1">
      <c r="B1267" s="277">
        <v>43956.0</v>
      </c>
      <c r="C1267" s="278">
        <v>611.42157</v>
      </c>
      <c r="D1267" s="279">
        <f t="shared" si="1"/>
        <v>-0.04559629886</v>
      </c>
      <c r="E1267" s="264">
        <v>0.0</v>
      </c>
      <c r="F1267" s="264"/>
      <c r="G1267" s="271">
        <v>1264.0</v>
      </c>
      <c r="H1267" s="270">
        <f t="shared" si="2"/>
        <v>0.01796003345</v>
      </c>
    </row>
    <row r="1268" ht="14.25" customHeight="1">
      <c r="B1268" s="277">
        <v>43530.0</v>
      </c>
      <c r="C1268" s="278">
        <v>640.632019</v>
      </c>
      <c r="D1268" s="279">
        <f t="shared" si="1"/>
        <v>0.5262241277</v>
      </c>
      <c r="E1268" s="264">
        <v>0.0</v>
      </c>
      <c r="F1268" s="264"/>
      <c r="G1268" s="271">
        <v>1265.0</v>
      </c>
      <c r="H1268" s="270">
        <f t="shared" si="2"/>
        <v>-0.01384633003</v>
      </c>
    </row>
    <row r="1269" ht="14.25" customHeight="1">
      <c r="B1269" s="277">
        <v>42794.0</v>
      </c>
      <c r="C1269" s="278">
        <v>419.749634</v>
      </c>
      <c r="D1269" s="279">
        <f t="shared" si="1"/>
        <v>0.09099905372</v>
      </c>
      <c r="E1269" s="264">
        <v>0.0</v>
      </c>
      <c r="F1269" s="264"/>
      <c r="G1269" s="271">
        <v>1266.0</v>
      </c>
      <c r="H1269" s="270">
        <f t="shared" si="2"/>
        <v>0.04096192377</v>
      </c>
    </row>
    <row r="1270" ht="14.25" customHeight="1">
      <c r="B1270" s="277">
        <v>41927.0</v>
      </c>
      <c r="C1270" s="278">
        <v>384.73877</v>
      </c>
      <c r="D1270" s="279">
        <f t="shared" si="1"/>
        <v>-0.7438604707</v>
      </c>
      <c r="E1270" s="264">
        <v>0.0</v>
      </c>
      <c r="F1270" s="264"/>
      <c r="G1270" s="271">
        <v>1267.0</v>
      </c>
      <c r="H1270" s="270">
        <f t="shared" si="2"/>
        <v>0.01258092996</v>
      </c>
    </row>
    <row r="1271" ht="14.25" customHeight="1">
      <c r="B1271" s="277">
        <v>44981.0</v>
      </c>
      <c r="C1271" s="278">
        <v>1502.067139</v>
      </c>
      <c r="D1271" s="279">
        <f t="shared" si="1"/>
        <v>0.02876012423</v>
      </c>
      <c r="E1271" s="264">
        <v>-3.2099398895980915E-5</v>
      </c>
      <c r="F1271" s="264"/>
      <c r="G1271" s="271">
        <v>1268.0</v>
      </c>
      <c r="H1271" s="270">
        <f t="shared" si="2"/>
        <v>-0.01870700125</v>
      </c>
    </row>
    <row r="1272" ht="14.25" customHeight="1">
      <c r="B1272" s="277">
        <v>44915.0</v>
      </c>
      <c r="C1272" s="278">
        <v>1460.075195</v>
      </c>
      <c r="D1272" s="279">
        <f t="shared" si="1"/>
        <v>2.259516509</v>
      </c>
      <c r="E1272" s="264">
        <v>-3.319033957697161E-5</v>
      </c>
      <c r="F1272" s="264"/>
      <c r="G1272" s="271">
        <v>1269.0</v>
      </c>
      <c r="H1272" s="270">
        <f t="shared" si="2"/>
        <v>0.006098728546</v>
      </c>
    </row>
    <row r="1273" ht="14.25" customHeight="1">
      <c r="B1273" s="277">
        <v>42367.0</v>
      </c>
      <c r="C1273" s="278">
        <v>447.942261</v>
      </c>
      <c r="D1273" s="279">
        <f t="shared" si="1"/>
        <v>-0.2963620454</v>
      </c>
      <c r="E1273" s="264">
        <v>-4.5166727730600635E-5</v>
      </c>
      <c r="F1273" s="264"/>
      <c r="G1273" s="271">
        <v>1270.0</v>
      </c>
      <c r="H1273" s="270">
        <f t="shared" si="2"/>
        <v>0.0126871917</v>
      </c>
    </row>
    <row r="1274" ht="14.25" customHeight="1">
      <c r="B1274" s="277">
        <v>43494.0</v>
      </c>
      <c r="C1274" s="278">
        <v>636.609009</v>
      </c>
      <c r="D1274" s="279">
        <f t="shared" si="1"/>
        <v>0.4412354217</v>
      </c>
      <c r="E1274" s="264">
        <v>-6.873762589814468E-5</v>
      </c>
      <c r="F1274" s="264"/>
      <c r="G1274" s="271">
        <v>1271.0</v>
      </c>
      <c r="H1274" s="270">
        <f t="shared" si="2"/>
        <v>-0.0134110952</v>
      </c>
    </row>
    <row r="1275" ht="14.25" customHeight="1">
      <c r="B1275" s="277">
        <v>42250.0</v>
      </c>
      <c r="C1275" s="278">
        <v>441.710632</v>
      </c>
      <c r="D1275" s="279">
        <f t="shared" si="1"/>
        <v>0.1024087303</v>
      </c>
      <c r="E1275" s="264">
        <v>-9.091324936232063E-5</v>
      </c>
      <c r="F1275" s="264"/>
      <c r="G1275" s="271">
        <v>1272.0</v>
      </c>
      <c r="H1275" s="270">
        <f t="shared" si="2"/>
        <v>-0.01784457004</v>
      </c>
    </row>
    <row r="1276" ht="14.25" customHeight="1">
      <c r="B1276" s="277">
        <v>42711.0</v>
      </c>
      <c r="C1276" s="278">
        <v>400.677734</v>
      </c>
      <c r="D1276" s="279">
        <f t="shared" si="1"/>
        <v>-0.6709564391</v>
      </c>
      <c r="E1276" s="264">
        <v>-1.0311713277532814E-4</v>
      </c>
      <c r="F1276" s="264"/>
      <c r="G1276" s="271">
        <v>1273.0</v>
      </c>
      <c r="H1276" s="270">
        <f t="shared" si="2"/>
        <v>0.01844655641</v>
      </c>
    </row>
    <row r="1277" ht="14.25" customHeight="1">
      <c r="B1277" s="277">
        <v>44242.0</v>
      </c>
      <c r="C1277" s="278">
        <v>1217.704224</v>
      </c>
      <c r="D1277" s="279">
        <f t="shared" si="1"/>
        <v>1.370681776</v>
      </c>
      <c r="E1277" s="264">
        <v>-1.1466822899926856E-4</v>
      </c>
      <c r="F1277" s="264"/>
      <c r="G1277" s="271">
        <v>1274.0</v>
      </c>
      <c r="H1277" s="270">
        <f t="shared" si="2"/>
        <v>0.005097548192</v>
      </c>
    </row>
    <row r="1278" ht="14.25" customHeight="1">
      <c r="B1278" s="277">
        <v>42527.0</v>
      </c>
      <c r="C1278" s="278">
        <v>513.651489</v>
      </c>
      <c r="D1278" s="279">
        <f t="shared" si="1"/>
        <v>-0.2725305776</v>
      </c>
      <c r="E1278" s="264">
        <v>-1.1857412778605206E-4</v>
      </c>
      <c r="F1278" s="264"/>
      <c r="G1278" s="271">
        <v>1275.0</v>
      </c>
      <c r="H1278" s="270">
        <f t="shared" si="2"/>
        <v>0.02662330806</v>
      </c>
    </row>
    <row r="1279" ht="14.25" customHeight="1">
      <c r="B1279" s="277">
        <v>43858.0</v>
      </c>
      <c r="C1279" s="278">
        <v>706.079834</v>
      </c>
      <c r="D1279" s="279">
        <f t="shared" si="1"/>
        <v>0.5754898043</v>
      </c>
      <c r="E1279" s="264">
        <v>-1.2843639870259392E-4</v>
      </c>
      <c r="F1279" s="264"/>
      <c r="G1279" s="271">
        <v>1276.0</v>
      </c>
      <c r="H1279" s="270">
        <f t="shared" si="2"/>
        <v>0.01550195685</v>
      </c>
    </row>
    <row r="1280" ht="14.25" customHeight="1">
      <c r="B1280" s="277">
        <v>42370.0</v>
      </c>
      <c r="C1280" s="278">
        <v>448.165283</v>
      </c>
      <c r="D1280" s="279">
        <f t="shared" si="1"/>
        <v>-0.2765821152</v>
      </c>
      <c r="E1280" s="264">
        <v>-1.3569490781896812E-4</v>
      </c>
      <c r="F1280" s="264"/>
      <c r="G1280" s="271">
        <v>1277.0</v>
      </c>
      <c r="H1280" s="270">
        <f t="shared" si="2"/>
        <v>0.008656524965</v>
      </c>
    </row>
    <row r="1281" ht="14.25" customHeight="1">
      <c r="B1281" s="277">
        <v>43538.0</v>
      </c>
      <c r="C1281" s="278">
        <v>619.510925</v>
      </c>
      <c r="D1281" s="279">
        <f t="shared" si="1"/>
        <v>-0.5992780025</v>
      </c>
      <c r="E1281" s="264">
        <v>-1.4126084401908066E-4</v>
      </c>
      <c r="F1281" s="264"/>
      <c r="G1281" s="271">
        <v>1278.0</v>
      </c>
      <c r="H1281" s="270">
        <f t="shared" si="2"/>
        <v>-0.001741874338</v>
      </c>
    </row>
    <row r="1282" ht="14.25" customHeight="1">
      <c r="B1282" s="277">
        <v>45372.0</v>
      </c>
      <c r="C1282" s="278">
        <v>1545.986816</v>
      </c>
      <c r="D1282" s="279">
        <f t="shared" si="1"/>
        <v>0.06771311806</v>
      </c>
      <c r="E1282" s="264">
        <v>-1.6073620337185958E-4</v>
      </c>
      <c r="F1282" s="264"/>
      <c r="G1282" s="271">
        <v>1279.0</v>
      </c>
      <c r="H1282" s="270">
        <f t="shared" si="2"/>
        <v>-0.008863464582</v>
      </c>
    </row>
    <row r="1283" ht="14.25" customHeight="1">
      <c r="B1283" s="277">
        <v>45126.0</v>
      </c>
      <c r="C1283" s="278">
        <v>1447.942139</v>
      </c>
      <c r="D1283" s="279">
        <f t="shared" si="1"/>
        <v>0.152596021</v>
      </c>
      <c r="E1283" s="264">
        <v>-1.6951049454552096E-4</v>
      </c>
      <c r="F1283" s="264"/>
      <c r="G1283" s="271">
        <v>1280.0</v>
      </c>
      <c r="H1283" s="270">
        <f t="shared" si="2"/>
        <v>0.01766201284</v>
      </c>
    </row>
    <row r="1284" ht="14.25" customHeight="1">
      <c r="B1284" s="277">
        <v>44308.0</v>
      </c>
      <c r="C1284" s="278">
        <v>1256.244263</v>
      </c>
      <c r="D1284" s="279">
        <f t="shared" si="1"/>
        <v>1.608383394</v>
      </c>
      <c r="E1284" s="264">
        <v>-1.8488207965077307E-4</v>
      </c>
      <c r="F1284" s="264"/>
      <c r="G1284" s="271">
        <v>1281.0</v>
      </c>
      <c r="H1284" s="270">
        <f t="shared" si="2"/>
        <v>-0.001663847647</v>
      </c>
    </row>
    <row r="1285" ht="14.25" customHeight="1">
      <c r="B1285" s="277">
        <v>42514.0</v>
      </c>
      <c r="C1285" s="278">
        <v>481.61795</v>
      </c>
      <c r="D1285" s="279">
        <f t="shared" si="1"/>
        <v>0.2127889988</v>
      </c>
      <c r="E1285" s="264">
        <v>-2.1045449847322095E-4</v>
      </c>
      <c r="F1285" s="264"/>
      <c r="G1285" s="271">
        <v>1282.0</v>
      </c>
      <c r="H1285" s="270">
        <f t="shared" si="2"/>
        <v>0.01530877413</v>
      </c>
    </row>
    <row r="1286" ht="14.25" customHeight="1">
      <c r="B1286" s="277">
        <v>42907.0</v>
      </c>
      <c r="C1286" s="278">
        <v>397.11602800000003</v>
      </c>
      <c r="D1286" s="279">
        <f t="shared" si="1"/>
        <v>-0.3330233722</v>
      </c>
      <c r="E1286" s="264">
        <v>-2.1167164649076183E-4</v>
      </c>
      <c r="F1286" s="264"/>
      <c r="G1286" s="271">
        <v>1283.0</v>
      </c>
      <c r="H1286" s="270">
        <f t="shared" si="2"/>
        <v>0.004377173634</v>
      </c>
    </row>
    <row r="1287" ht="14.25" customHeight="1">
      <c r="B1287" s="277">
        <v>43333.0</v>
      </c>
      <c r="C1287" s="278">
        <v>595.397217</v>
      </c>
      <c r="D1287" s="279">
        <f t="shared" si="1"/>
        <v>0.3503918047</v>
      </c>
      <c r="E1287" s="264">
        <v>-2.1655974743839095E-4</v>
      </c>
      <c r="F1287" s="264"/>
      <c r="G1287" s="271">
        <v>1284.0</v>
      </c>
      <c r="H1287" s="270">
        <f t="shared" si="2"/>
        <v>-0.05353281968</v>
      </c>
    </row>
    <row r="1288" ht="14.25" customHeight="1">
      <c r="B1288" s="277">
        <v>42292.0</v>
      </c>
      <c r="C1288" s="278">
        <v>440.907013</v>
      </c>
      <c r="D1288" s="279">
        <f t="shared" si="1"/>
        <v>-0.6793803179</v>
      </c>
      <c r="E1288" s="264">
        <v>-2.279439495657887E-4</v>
      </c>
      <c r="F1288" s="264"/>
      <c r="G1288" s="271">
        <v>1285.0</v>
      </c>
      <c r="H1288" s="270">
        <f t="shared" si="2"/>
        <v>0.01009924228</v>
      </c>
    </row>
    <row r="1289" ht="14.25" customHeight="1">
      <c r="B1289" s="277">
        <v>45000.0</v>
      </c>
      <c r="C1289" s="278">
        <v>1375.171387</v>
      </c>
      <c r="D1289" s="279">
        <f t="shared" si="1"/>
        <v>2.320683309</v>
      </c>
      <c r="E1289" s="264">
        <v>-2.464459780998816E-4</v>
      </c>
      <c r="F1289" s="264"/>
      <c r="G1289" s="271">
        <v>1286.0</v>
      </c>
      <c r="H1289" s="270">
        <f t="shared" si="2"/>
        <v>0.002629502409</v>
      </c>
    </row>
    <row r="1290" ht="14.25" customHeight="1">
      <c r="B1290" s="277">
        <v>42951.0</v>
      </c>
      <c r="C1290" s="278">
        <v>414.123016</v>
      </c>
      <c r="D1290" s="279">
        <f t="shared" si="1"/>
        <v>-0.7288691286</v>
      </c>
      <c r="E1290" s="264">
        <v>-2.5373217118557207E-4</v>
      </c>
      <c r="F1290" s="264"/>
      <c r="G1290" s="271">
        <v>1287.0</v>
      </c>
      <c r="H1290" s="270">
        <f t="shared" si="2"/>
        <v>-0.01490314177</v>
      </c>
    </row>
    <row r="1291" ht="14.25" customHeight="1">
      <c r="B1291" s="277">
        <v>45281.0</v>
      </c>
      <c r="C1291" s="278">
        <v>1527.391602</v>
      </c>
      <c r="D1291" s="279">
        <f t="shared" si="1"/>
        <v>2.855911101</v>
      </c>
      <c r="E1291" s="264">
        <v>-2.6039386871553396E-4</v>
      </c>
      <c r="F1291" s="264"/>
      <c r="G1291" s="271">
        <v>1288.0</v>
      </c>
      <c r="H1291" s="270">
        <f t="shared" si="2"/>
        <v>0.03580625926</v>
      </c>
    </row>
    <row r="1292" ht="14.25" customHeight="1">
      <c r="B1292" s="277">
        <v>42752.0</v>
      </c>
      <c r="C1292" s="278">
        <v>396.116913</v>
      </c>
      <c r="D1292" s="279">
        <f t="shared" si="1"/>
        <v>-0.03894093348</v>
      </c>
      <c r="E1292" s="264">
        <v>-2.617960525135565E-4</v>
      </c>
      <c r="F1292" s="264"/>
      <c r="G1292" s="271">
        <v>1289.0</v>
      </c>
      <c r="H1292" s="270">
        <f t="shared" si="2"/>
        <v>0.001316379405</v>
      </c>
    </row>
    <row r="1293" ht="14.25" customHeight="1">
      <c r="B1293" s="277">
        <v>41953.0</v>
      </c>
      <c r="C1293" s="278">
        <v>412.167084</v>
      </c>
      <c r="D1293" s="279">
        <f t="shared" si="1"/>
        <v>-0.7133299912</v>
      </c>
      <c r="E1293" s="264">
        <v>-2.6410949927541024E-4</v>
      </c>
      <c r="F1293" s="264"/>
      <c r="G1293" s="271">
        <v>1290.0</v>
      </c>
      <c r="H1293" s="270">
        <f t="shared" si="2"/>
        <v>-0.006985311326</v>
      </c>
    </row>
    <row r="1294" ht="14.25" customHeight="1">
      <c r="B1294" s="277">
        <v>44855.0</v>
      </c>
      <c r="C1294" s="278">
        <v>1437.775391</v>
      </c>
      <c r="D1294" s="279">
        <f t="shared" si="1"/>
        <v>-0.117210638</v>
      </c>
      <c r="E1294" s="264">
        <v>-2.6660616097070054E-4</v>
      </c>
      <c r="F1294" s="264"/>
      <c r="G1294" s="271">
        <v>1291.0</v>
      </c>
      <c r="H1294" s="270">
        <f t="shared" si="2"/>
        <v>-0.01014836921</v>
      </c>
    </row>
    <row r="1295" ht="14.25" customHeight="1">
      <c r="B1295" s="277">
        <v>44428.0</v>
      </c>
      <c r="C1295" s="278">
        <v>1628.673218</v>
      </c>
      <c r="D1295" s="279">
        <f t="shared" si="1"/>
        <v>1.796669845</v>
      </c>
      <c r="E1295" s="264">
        <v>-2.8847679164227216E-4</v>
      </c>
      <c r="F1295" s="264"/>
      <c r="G1295" s="271">
        <v>1292.0</v>
      </c>
      <c r="H1295" s="270">
        <f t="shared" si="2"/>
        <v>0.02079074526</v>
      </c>
    </row>
    <row r="1296" ht="14.25" customHeight="1">
      <c r="B1296" s="277">
        <v>43314.0</v>
      </c>
      <c r="C1296" s="278">
        <v>582.361633</v>
      </c>
      <c r="D1296" s="279">
        <f t="shared" si="1"/>
        <v>-0.03880584244</v>
      </c>
      <c r="E1296" s="264">
        <v>-2.954661415053356E-4</v>
      </c>
      <c r="F1296" s="264"/>
      <c r="G1296" s="271">
        <v>1293.0</v>
      </c>
      <c r="H1296" s="270">
        <f t="shared" si="2"/>
        <v>-0.01314533019</v>
      </c>
    </row>
    <row r="1297" ht="14.25" customHeight="1">
      <c r="B1297" s="277">
        <v>43326.0</v>
      </c>
      <c r="C1297" s="278">
        <v>605.873047</v>
      </c>
      <c r="D1297" s="279">
        <f t="shared" si="1"/>
        <v>-0.1180598107</v>
      </c>
      <c r="E1297" s="264">
        <v>-3.1924053063677214E-4</v>
      </c>
      <c r="F1297" s="264"/>
      <c r="G1297" s="271">
        <v>1294.0</v>
      </c>
      <c r="H1297" s="270">
        <f t="shared" si="2"/>
        <v>-0.0056083899</v>
      </c>
    </row>
    <row r="1298" ht="14.25" customHeight="1">
      <c r="B1298" s="277">
        <v>43693.0</v>
      </c>
      <c r="C1298" s="278">
        <v>686.977478</v>
      </c>
      <c r="D1298" s="279">
        <f t="shared" si="1"/>
        <v>0.8465818582</v>
      </c>
      <c r="E1298" s="264">
        <v>-3.226735331897282E-4</v>
      </c>
      <c r="F1298" s="264"/>
      <c r="G1298" s="271">
        <v>1295.0</v>
      </c>
      <c r="H1298" s="270">
        <f t="shared" si="2"/>
        <v>-0.03036470835</v>
      </c>
    </row>
    <row r="1299" ht="14.25" customHeight="1">
      <c r="B1299" s="277">
        <v>42991.0</v>
      </c>
      <c r="C1299" s="278">
        <v>372.02655</v>
      </c>
      <c r="D1299" s="279">
        <f t="shared" si="1"/>
        <v>0.0109624202</v>
      </c>
      <c r="E1299" s="264">
        <v>-3.393283327211207E-4</v>
      </c>
      <c r="F1299" s="264"/>
      <c r="G1299" s="271">
        <v>1296.0</v>
      </c>
      <c r="H1299" s="270">
        <f t="shared" si="2"/>
        <v>0.001827903661</v>
      </c>
    </row>
    <row r="1300" ht="14.25" customHeight="1">
      <c r="B1300" s="277">
        <v>41912.0</v>
      </c>
      <c r="C1300" s="278">
        <v>367.992462</v>
      </c>
      <c r="D1300" s="279">
        <f t="shared" si="1"/>
        <v>-0.4218696451</v>
      </c>
      <c r="E1300" s="264">
        <v>-3.466939308857199E-4</v>
      </c>
      <c r="F1300" s="264"/>
      <c r="G1300" s="271">
        <v>1297.0</v>
      </c>
      <c r="H1300" s="270">
        <f t="shared" si="2"/>
        <v>-0.0146992528</v>
      </c>
    </row>
    <row r="1301" ht="14.25" customHeight="1">
      <c r="B1301" s="277">
        <v>43614.0</v>
      </c>
      <c r="C1301" s="278">
        <v>636.521606</v>
      </c>
      <c r="D1301" s="279">
        <f t="shared" si="1"/>
        <v>-0.082507926</v>
      </c>
      <c r="E1301" s="264">
        <v>-4.1205652346187904E-4</v>
      </c>
      <c r="F1301" s="264"/>
      <c r="G1301" s="271">
        <v>1298.0</v>
      </c>
      <c r="H1301" s="270">
        <f t="shared" si="2"/>
        <v>-0.02162375007</v>
      </c>
    </row>
    <row r="1302" ht="14.25" customHeight="1">
      <c r="B1302" s="277">
        <v>43735.0</v>
      </c>
      <c r="C1302" s="278">
        <v>693.762512</v>
      </c>
      <c r="D1302" s="279">
        <f t="shared" si="1"/>
        <v>0.6758093359</v>
      </c>
      <c r="E1302" s="264">
        <v>-4.475148093906907E-4</v>
      </c>
      <c r="F1302" s="264"/>
      <c r="G1302" s="271">
        <v>1299.0</v>
      </c>
      <c r="H1302" s="270">
        <f t="shared" si="2"/>
        <v>-0.0186903681</v>
      </c>
    </row>
    <row r="1303" ht="14.25" customHeight="1">
      <c r="B1303" s="277">
        <v>42732.0</v>
      </c>
      <c r="C1303" s="278">
        <v>413.986542</v>
      </c>
      <c r="D1303" s="279">
        <f t="shared" si="1"/>
        <v>-0.006121444202</v>
      </c>
      <c r="E1303" s="264">
        <v>-4.5049760181697284E-4</v>
      </c>
      <c r="F1303" s="264"/>
      <c r="G1303" s="271">
        <v>1300.0</v>
      </c>
      <c r="H1303" s="270">
        <f t="shared" si="2"/>
        <v>0.01515842007</v>
      </c>
    </row>
    <row r="1304" ht="14.25" customHeight="1">
      <c r="B1304" s="277">
        <v>42723.0</v>
      </c>
      <c r="C1304" s="278">
        <v>416.536346</v>
      </c>
      <c r="D1304" s="279">
        <f t="shared" si="1"/>
        <v>-0.05686401795</v>
      </c>
      <c r="E1304" s="264">
        <v>-4.976631394855731E-4</v>
      </c>
      <c r="F1304" s="264"/>
      <c r="G1304" s="271">
        <v>1301.0</v>
      </c>
      <c r="H1304" s="270">
        <f t="shared" si="2"/>
        <v>0.005638229995</v>
      </c>
    </row>
    <row r="1305" ht="14.25" customHeight="1">
      <c r="B1305" s="277">
        <v>42262.0</v>
      </c>
      <c r="C1305" s="278">
        <v>441.65036</v>
      </c>
      <c r="D1305" s="279">
        <f t="shared" si="1"/>
        <v>-0.6989505916</v>
      </c>
      <c r="E1305" s="264">
        <v>-5.002337795572482E-4</v>
      </c>
      <c r="F1305" s="264"/>
      <c r="G1305" s="271">
        <v>1302.0</v>
      </c>
      <c r="H1305" s="270">
        <f t="shared" si="2"/>
        <v>-0.001708838955</v>
      </c>
    </row>
    <row r="1306" ht="14.25" customHeight="1">
      <c r="B1306" s="277">
        <v>45210.0</v>
      </c>
      <c r="C1306" s="278">
        <v>1467.036133</v>
      </c>
      <c r="D1306" s="279">
        <f t="shared" si="1"/>
        <v>2.211250583</v>
      </c>
      <c r="E1306" s="264">
        <v>-5.016635885771383E-4</v>
      </c>
      <c r="F1306" s="264"/>
      <c r="G1306" s="271">
        <v>1303.0</v>
      </c>
      <c r="H1306" s="270">
        <f t="shared" si="2"/>
        <v>0.02055759169</v>
      </c>
    </row>
    <row r="1307" ht="14.25" customHeight="1">
      <c r="B1307" s="277">
        <v>42422.0</v>
      </c>
      <c r="C1307" s="278">
        <v>456.842621</v>
      </c>
      <c r="D1307" s="279">
        <f t="shared" si="1"/>
        <v>0.2128119392</v>
      </c>
      <c r="E1307" s="264">
        <v>-5.32455600330053E-4</v>
      </c>
      <c r="F1307" s="264"/>
      <c r="G1307" s="271">
        <v>1304.0</v>
      </c>
      <c r="H1307" s="270">
        <f t="shared" si="2"/>
        <v>-0.04061183304</v>
      </c>
    </row>
    <row r="1308" ht="14.25" customHeight="1">
      <c r="B1308" s="277">
        <v>42195.0</v>
      </c>
      <c r="C1308" s="278">
        <v>376.680511</v>
      </c>
      <c r="D1308" s="279">
        <f t="shared" si="1"/>
        <v>-0.03071675985</v>
      </c>
      <c r="E1308" s="264">
        <v>-5.33053621649974E-4</v>
      </c>
      <c r="F1308" s="264"/>
      <c r="G1308" s="271">
        <v>1305.0</v>
      </c>
      <c r="H1308" s="270">
        <f t="shared" si="2"/>
        <v>0.001310071927</v>
      </c>
    </row>
    <row r="1309" ht="14.25" customHeight="1">
      <c r="B1309" s="277">
        <v>41983.0</v>
      </c>
      <c r="C1309" s="278">
        <v>388.617584</v>
      </c>
      <c r="D1309" s="279">
        <f t="shared" si="1"/>
        <v>-0.3894138558</v>
      </c>
      <c r="E1309" s="264">
        <v>-5.341011078765992E-4</v>
      </c>
      <c r="F1309" s="264"/>
      <c r="G1309" s="271">
        <v>1306.0</v>
      </c>
      <c r="H1309" s="270">
        <f t="shared" si="2"/>
        <v>0.02719661008</v>
      </c>
    </row>
    <row r="1310" ht="14.25" customHeight="1">
      <c r="B1310" s="277">
        <v>43654.0</v>
      </c>
      <c r="C1310" s="278">
        <v>636.4664310000001</v>
      </c>
      <c r="D1310" s="279">
        <f t="shared" si="1"/>
        <v>0.5820893894</v>
      </c>
      <c r="E1310" s="264">
        <v>-5.570417856413509E-4</v>
      </c>
      <c r="F1310" s="264"/>
      <c r="G1310" s="271">
        <v>1307.0</v>
      </c>
      <c r="H1310" s="270">
        <f t="shared" si="2"/>
        <v>-0.02510822475</v>
      </c>
    </row>
    <row r="1311" ht="14.25" customHeight="1">
      <c r="B1311" s="277">
        <v>42205.0</v>
      </c>
      <c r="C1311" s="278">
        <v>402.294861</v>
      </c>
      <c r="D1311" s="279">
        <f t="shared" si="1"/>
        <v>-0.1829311263</v>
      </c>
      <c r="E1311" s="264">
        <v>-5.986224908157867E-4</v>
      </c>
      <c r="F1311" s="264"/>
      <c r="G1311" s="271">
        <v>1308.0</v>
      </c>
      <c r="H1311" s="270">
        <f t="shared" si="2"/>
        <v>-0.001822560088</v>
      </c>
    </row>
    <row r="1312" ht="14.25" customHeight="1">
      <c r="B1312" s="277">
        <v>42507.0</v>
      </c>
      <c r="C1312" s="278">
        <v>492.363464</v>
      </c>
      <c r="D1312" s="279">
        <f t="shared" si="1"/>
        <v>0.1570861527</v>
      </c>
      <c r="E1312" s="264">
        <v>-6.170815252510477E-4</v>
      </c>
      <c r="F1312" s="264"/>
      <c r="G1312" s="271">
        <v>1309.0</v>
      </c>
      <c r="H1312" s="270">
        <f t="shared" si="2"/>
        <v>-0.002699023396</v>
      </c>
    </row>
    <row r="1313" ht="14.25" customHeight="1">
      <c r="B1313" s="277">
        <v>41969.0</v>
      </c>
      <c r="C1313" s="278">
        <v>425.520142</v>
      </c>
      <c r="D1313" s="279">
        <f t="shared" si="1"/>
        <v>-0.7021311628</v>
      </c>
      <c r="E1313" s="264">
        <v>-6.390299704759798E-4</v>
      </c>
      <c r="F1313" s="264"/>
      <c r="G1313" s="271">
        <v>1310.0</v>
      </c>
      <c r="H1313" s="270">
        <f t="shared" si="2"/>
        <v>0.01006030369</v>
      </c>
    </row>
    <row r="1314" ht="14.25" customHeight="1">
      <c r="B1314" s="277">
        <v>45250.0</v>
      </c>
      <c r="C1314" s="278">
        <v>1428.548706</v>
      </c>
      <c r="D1314" s="279">
        <f t="shared" si="1"/>
        <v>-0.1112623308</v>
      </c>
      <c r="E1314" s="264">
        <v>-6.608648873181838E-4</v>
      </c>
      <c r="F1314" s="264"/>
      <c r="G1314" s="271">
        <v>1311.0</v>
      </c>
      <c r="H1314" s="270">
        <f t="shared" si="2"/>
        <v>0.01942149745</v>
      </c>
    </row>
    <row r="1315" ht="14.25" customHeight="1">
      <c r="B1315" s="277">
        <v>45358.0</v>
      </c>
      <c r="C1315" s="278">
        <v>1607.390747</v>
      </c>
      <c r="D1315" s="279">
        <f t="shared" si="1"/>
        <v>2.488750397</v>
      </c>
      <c r="E1315" s="264">
        <v>-6.800636991357806E-4</v>
      </c>
      <c r="F1315" s="264"/>
      <c r="G1315" s="271">
        <v>1312.0</v>
      </c>
      <c r="H1315" s="270">
        <f t="shared" si="2"/>
        <v>-0.02093240705</v>
      </c>
    </row>
    <row r="1316" ht="14.25" customHeight="1">
      <c r="B1316" s="277">
        <v>42391.0</v>
      </c>
      <c r="C1316" s="278">
        <v>460.735382</v>
      </c>
      <c r="D1316" s="279">
        <f t="shared" si="1"/>
        <v>-0.6722843914</v>
      </c>
      <c r="E1316" s="264">
        <v>-7.036007287071555E-4</v>
      </c>
      <c r="F1316" s="264"/>
      <c r="G1316" s="271">
        <v>1313.0</v>
      </c>
      <c r="H1316" s="270">
        <f t="shared" si="2"/>
        <v>-0.006668076793</v>
      </c>
    </row>
    <row r="1317" ht="14.25" customHeight="1">
      <c r="B1317" s="277">
        <v>45446.0</v>
      </c>
      <c r="C1317" s="278">
        <v>1405.900024</v>
      </c>
      <c r="D1317" s="279">
        <f t="shared" si="1"/>
        <v>1.019691102</v>
      </c>
      <c r="E1317" s="264">
        <v>-7.107825594862596E-4</v>
      </c>
      <c r="F1317" s="264"/>
      <c r="G1317" s="271">
        <v>1314.0</v>
      </c>
      <c r="H1317" s="270">
        <f t="shared" si="2"/>
        <v>-0.00244214419</v>
      </c>
    </row>
    <row r="1318" ht="14.25" customHeight="1">
      <c r="B1318" s="277">
        <v>43846.0</v>
      </c>
      <c r="C1318" s="278">
        <v>696.096558</v>
      </c>
      <c r="D1318" s="279">
        <f t="shared" si="1"/>
        <v>-0.4232655149</v>
      </c>
      <c r="E1318" s="264">
        <v>-7.165490654770786E-4</v>
      </c>
      <c r="F1318" s="264"/>
      <c r="G1318" s="271">
        <v>1315.0</v>
      </c>
      <c r="H1318" s="270">
        <f t="shared" si="2"/>
        <v>-0.00302251679</v>
      </c>
    </row>
    <row r="1319" ht="14.25" customHeight="1">
      <c r="B1319" s="277">
        <v>45064.0</v>
      </c>
      <c r="C1319" s="278">
        <v>1206.961914</v>
      </c>
      <c r="D1319" s="279">
        <f t="shared" si="1"/>
        <v>0.3013056188</v>
      </c>
      <c r="E1319" s="264">
        <v>-7.218096093259122E-4</v>
      </c>
      <c r="F1319" s="264"/>
      <c r="G1319" s="271">
        <v>1316.0</v>
      </c>
      <c r="H1319" s="270">
        <f t="shared" si="2"/>
        <v>-0.01981027971</v>
      </c>
    </row>
    <row r="1320" ht="14.25" customHeight="1">
      <c r="B1320" s="277">
        <v>44104.0</v>
      </c>
      <c r="C1320" s="278">
        <v>927.500732</v>
      </c>
      <c r="D1320" s="279">
        <f t="shared" si="1"/>
        <v>0.3354625269</v>
      </c>
      <c r="E1320" s="264">
        <v>-7.433192546814725E-4</v>
      </c>
      <c r="F1320" s="264"/>
      <c r="G1320" s="271">
        <v>1317.0</v>
      </c>
      <c r="H1320" s="270">
        <f t="shared" si="2"/>
        <v>-0.0005225787904</v>
      </c>
    </row>
    <row r="1321" ht="14.25" customHeight="1">
      <c r="B1321" s="277">
        <v>43748.0</v>
      </c>
      <c r="C1321" s="278">
        <v>694.516479</v>
      </c>
      <c r="D1321" s="279">
        <f t="shared" si="1"/>
        <v>0.6296065023</v>
      </c>
      <c r="E1321" s="264">
        <v>-7.658282774854475E-4</v>
      </c>
      <c r="F1321" s="264"/>
      <c r="G1321" s="271">
        <v>1318.0</v>
      </c>
      <c r="H1321" s="270">
        <f t="shared" si="2"/>
        <v>0.0009801203398</v>
      </c>
    </row>
    <row r="1322" ht="14.25" customHeight="1">
      <c r="B1322" s="277">
        <v>42641.0</v>
      </c>
      <c r="C1322" s="278">
        <v>426.186615</v>
      </c>
      <c r="D1322" s="279">
        <f t="shared" si="1"/>
        <v>-0.6733731671</v>
      </c>
      <c r="E1322" s="264">
        <v>-7.695324414884477E-4</v>
      </c>
      <c r="F1322" s="264"/>
      <c r="G1322" s="271">
        <v>1319.0</v>
      </c>
      <c r="H1322" s="270">
        <f t="shared" si="2"/>
        <v>-0.01742315887</v>
      </c>
    </row>
    <row r="1323" ht="14.25" customHeight="1">
      <c r="B1323" s="277">
        <v>45117.0</v>
      </c>
      <c r="C1323" s="278">
        <v>1304.812012</v>
      </c>
      <c r="D1323" s="279">
        <f t="shared" si="1"/>
        <v>0.8067459837</v>
      </c>
      <c r="E1323" s="264">
        <v>-7.89345410728083E-4</v>
      </c>
      <c r="F1323" s="264"/>
      <c r="G1323" s="271">
        <v>1320.0</v>
      </c>
      <c r="H1323" s="270">
        <f t="shared" si="2"/>
        <v>0.00199768417</v>
      </c>
    </row>
    <row r="1324" ht="14.25" customHeight="1">
      <c r="B1324" s="277">
        <v>43711.0</v>
      </c>
      <c r="C1324" s="278">
        <v>722.188965</v>
      </c>
      <c r="D1324" s="279">
        <f t="shared" si="1"/>
        <v>-0.5312591757</v>
      </c>
      <c r="E1324" s="264">
        <v>-7.977676700712147E-4</v>
      </c>
      <c r="F1324" s="264"/>
      <c r="G1324" s="271">
        <v>1321.0</v>
      </c>
      <c r="H1324" s="270">
        <f t="shared" si="2"/>
        <v>0.01461874051</v>
      </c>
    </row>
    <row r="1325" ht="14.25" customHeight="1">
      <c r="B1325" s="277">
        <v>45469.0</v>
      </c>
      <c r="C1325" s="278">
        <v>1540.699951</v>
      </c>
      <c r="D1325" s="279">
        <f t="shared" si="1"/>
        <v>-0.1230979717</v>
      </c>
      <c r="E1325" s="279">
        <v>-8.106618500745359E-4</v>
      </c>
      <c r="F1325" s="279"/>
      <c r="G1325" s="271">
        <v>1322.0</v>
      </c>
      <c r="H1325" s="270">
        <f t="shared" si="2"/>
        <v>0.01086255564</v>
      </c>
    </row>
    <row r="1326" ht="14.25" customHeight="1">
      <c r="B1326" s="277">
        <v>44641.0</v>
      </c>
      <c r="C1326" s="278">
        <v>1756.980713</v>
      </c>
      <c r="D1326" s="279">
        <f t="shared" si="1"/>
        <v>0.1665610052</v>
      </c>
      <c r="E1326" s="264">
        <v>-8.357381415855593E-4</v>
      </c>
      <c r="F1326" s="264"/>
      <c r="G1326" s="271">
        <v>1323.0</v>
      </c>
      <c r="H1326" s="270">
        <f t="shared" si="2"/>
        <v>0.02468314671</v>
      </c>
    </row>
    <row r="1327" ht="14.25" customHeight="1">
      <c r="B1327" s="277">
        <v>44404.0</v>
      </c>
      <c r="C1327" s="278">
        <v>1506.119873</v>
      </c>
      <c r="D1327" s="279">
        <f t="shared" si="1"/>
        <v>0.2679066494</v>
      </c>
      <c r="E1327" s="264">
        <v>-8.417198719667335E-4</v>
      </c>
      <c r="F1327" s="264"/>
      <c r="G1327" s="271">
        <v>1324.0</v>
      </c>
      <c r="H1327" s="270">
        <f t="shared" si="2"/>
        <v>0.01070765533</v>
      </c>
    </row>
    <row r="1328" ht="14.25" customHeight="1">
      <c r="B1328" s="277">
        <v>45040.0</v>
      </c>
      <c r="C1328" s="278">
        <v>1187.87915</v>
      </c>
      <c r="D1328" s="279">
        <f t="shared" si="1"/>
        <v>2.045173201</v>
      </c>
      <c r="E1328" s="264">
        <v>-8.554909720296978E-4</v>
      </c>
      <c r="F1328" s="264"/>
      <c r="G1328" s="271">
        <v>1325.0</v>
      </c>
      <c r="H1328" s="270">
        <f t="shared" si="2"/>
        <v>-0.006537715272</v>
      </c>
    </row>
    <row r="1329" ht="14.25" customHeight="1">
      <c r="B1329" s="277">
        <v>42977.0</v>
      </c>
      <c r="C1329" s="278">
        <v>390.085907</v>
      </c>
      <c r="D1329" s="279">
        <f t="shared" si="1"/>
        <v>-0.2036945925</v>
      </c>
      <c r="E1329" s="264">
        <v>-8.625549375118948E-4</v>
      </c>
      <c r="F1329" s="264"/>
      <c r="G1329" s="271">
        <v>1326.0</v>
      </c>
      <c r="H1329" s="270">
        <f t="shared" si="2"/>
        <v>0.02129533738</v>
      </c>
    </row>
    <row r="1330" ht="14.25" customHeight="1">
      <c r="B1330" s="277">
        <v>42489.0</v>
      </c>
      <c r="C1330" s="278">
        <v>489.86972</v>
      </c>
      <c r="D1330" s="279">
        <f t="shared" si="1"/>
        <v>-0.2562904697</v>
      </c>
      <c r="E1330" s="264">
        <v>-8.684802781356116E-4</v>
      </c>
      <c r="F1330" s="264"/>
      <c r="G1330" s="271">
        <v>1327.0</v>
      </c>
      <c r="H1330" s="270">
        <f t="shared" si="2"/>
        <v>-0.02284594846</v>
      </c>
    </row>
    <row r="1331" ht="14.25" customHeight="1">
      <c r="B1331" s="277">
        <v>43629.0</v>
      </c>
      <c r="C1331" s="278">
        <v>658.684204</v>
      </c>
      <c r="D1331" s="279">
        <f t="shared" si="1"/>
        <v>-0.4513902671</v>
      </c>
      <c r="E1331" s="264">
        <v>-8.744295187231929E-4</v>
      </c>
      <c r="F1331" s="264"/>
      <c r="G1331" s="271">
        <v>1328.0</v>
      </c>
      <c r="H1331" s="270">
        <f t="shared" si="2"/>
        <v>0.03064927153</v>
      </c>
    </row>
    <row r="1332" ht="14.25" customHeight="1">
      <c r="B1332" s="277">
        <v>44246.0</v>
      </c>
      <c r="C1332" s="278">
        <v>1200.642578</v>
      </c>
      <c r="D1332" s="279">
        <f t="shared" si="1"/>
        <v>-0.2559179654</v>
      </c>
      <c r="E1332" s="264">
        <v>-8.896410234577776E-4</v>
      </c>
      <c r="F1332" s="264"/>
      <c r="G1332" s="271">
        <v>1329.0</v>
      </c>
      <c r="H1332" s="270">
        <f t="shared" si="2"/>
        <v>0.009001116146</v>
      </c>
    </row>
    <row r="1333" ht="14.25" customHeight="1">
      <c r="B1333" s="277">
        <v>44461.0</v>
      </c>
      <c r="C1333" s="278">
        <v>1613.588989</v>
      </c>
      <c r="D1333" s="279">
        <f t="shared" si="1"/>
        <v>3.161281223</v>
      </c>
      <c r="E1333" s="264">
        <v>-9.020851988195297E-4</v>
      </c>
      <c r="F1333" s="264"/>
      <c r="G1333" s="271">
        <v>1330.0</v>
      </c>
      <c r="H1333" s="270">
        <f t="shared" si="2"/>
        <v>0.02030113096</v>
      </c>
    </row>
    <row r="1334" ht="14.25" customHeight="1">
      <c r="B1334" s="277">
        <v>42772.0</v>
      </c>
      <c r="C1334" s="278">
        <v>387.762543</v>
      </c>
      <c r="D1334" s="279">
        <f t="shared" si="1"/>
        <v>-0.6963879535</v>
      </c>
      <c r="E1334" s="264">
        <v>-9.081792276213374E-4</v>
      </c>
      <c r="F1334" s="264"/>
      <c r="G1334" s="271">
        <v>1331.0</v>
      </c>
      <c r="H1334" s="270">
        <f t="shared" si="2"/>
        <v>0.01235599962</v>
      </c>
    </row>
    <row r="1335" ht="14.25" customHeight="1">
      <c r="B1335" s="277">
        <v>44270.0</v>
      </c>
      <c r="C1335" s="278">
        <v>1277.164551</v>
      </c>
      <c r="D1335" s="279">
        <f t="shared" si="1"/>
        <v>2.566700632</v>
      </c>
      <c r="E1335" s="264">
        <v>-9.090861016697197E-4</v>
      </c>
      <c r="F1335" s="264"/>
      <c r="G1335" s="271">
        <v>1332.0</v>
      </c>
      <c r="H1335" s="270">
        <f t="shared" si="2"/>
        <v>-0.0302614039</v>
      </c>
    </row>
    <row r="1336" ht="14.25" customHeight="1">
      <c r="B1336" s="277">
        <v>41921.0</v>
      </c>
      <c r="C1336" s="278">
        <v>358.080109</v>
      </c>
      <c r="D1336" s="279">
        <f t="shared" si="1"/>
        <v>-0.7443725694</v>
      </c>
      <c r="E1336" s="264">
        <v>-9.178868812612361E-4</v>
      </c>
      <c r="F1336" s="264"/>
      <c r="G1336" s="271">
        <v>1333.0</v>
      </c>
      <c r="H1336" s="270">
        <f t="shared" si="2"/>
        <v>-0.002110862522</v>
      </c>
    </row>
    <row r="1337" ht="14.25" customHeight="1">
      <c r="B1337" s="277">
        <v>44742.0</v>
      </c>
      <c r="C1337" s="278">
        <v>1400.789063</v>
      </c>
      <c r="D1337" s="279">
        <f t="shared" si="1"/>
        <v>2.079405577</v>
      </c>
      <c r="E1337" s="264">
        <v>-9.226125202968857E-4</v>
      </c>
      <c r="F1337" s="264"/>
      <c r="G1337" s="271">
        <v>1334.0</v>
      </c>
      <c r="H1337" s="270">
        <f t="shared" si="2"/>
        <v>-0.00550281397</v>
      </c>
    </row>
    <row r="1338" ht="14.25" customHeight="1">
      <c r="B1338" s="277">
        <v>42285.0</v>
      </c>
      <c r="C1338" s="278">
        <v>454.889435</v>
      </c>
      <c r="D1338" s="279">
        <f t="shared" si="1"/>
        <v>-0.6915685015</v>
      </c>
      <c r="E1338" s="264">
        <v>-9.264958270449993E-4</v>
      </c>
      <c r="F1338" s="264"/>
      <c r="G1338" s="271">
        <v>1335.0</v>
      </c>
      <c r="H1338" s="270">
        <f t="shared" si="2"/>
        <v>0.01594723274</v>
      </c>
    </row>
    <row r="1339" ht="14.25" customHeight="1">
      <c r="B1339" s="277">
        <v>44929.0</v>
      </c>
      <c r="C1339" s="278">
        <v>1474.847534</v>
      </c>
      <c r="D1339" s="279">
        <f t="shared" si="1"/>
        <v>1.273832711</v>
      </c>
      <c r="E1339" s="264">
        <v>-9.513409937551234E-4</v>
      </c>
      <c r="F1339" s="264"/>
      <c r="G1339" s="271">
        <v>1336.0</v>
      </c>
      <c r="H1339" s="270">
        <f t="shared" si="2"/>
        <v>0.007042976613</v>
      </c>
    </row>
    <row r="1340" ht="14.25" customHeight="1">
      <c r="B1340" s="277">
        <v>43647.0</v>
      </c>
      <c r="C1340" s="278">
        <v>648.617432</v>
      </c>
      <c r="D1340" s="279">
        <f t="shared" si="1"/>
        <v>-0.5952134777</v>
      </c>
      <c r="E1340" s="264">
        <v>-9.561790739922054E-4</v>
      </c>
      <c r="F1340" s="264"/>
      <c r="G1340" s="271">
        <v>1337.0</v>
      </c>
      <c r="H1340" s="270">
        <f t="shared" si="2"/>
        <v>-0.01118919153</v>
      </c>
    </row>
    <row r="1341" ht="14.25" customHeight="1">
      <c r="B1341" s="277">
        <v>45364.0</v>
      </c>
      <c r="C1341" s="278">
        <v>1602.369141</v>
      </c>
      <c r="D1341" s="279">
        <f t="shared" si="1"/>
        <v>2.633213802</v>
      </c>
      <c r="E1341" s="264">
        <v>-9.609383416929536E-4</v>
      </c>
      <c r="F1341" s="264"/>
      <c r="G1341" s="271">
        <v>1338.0</v>
      </c>
      <c r="H1341" s="270">
        <f t="shared" si="2"/>
        <v>0.004696627398</v>
      </c>
    </row>
    <row r="1342" ht="14.25" customHeight="1">
      <c r="B1342" s="277">
        <v>43097.0</v>
      </c>
      <c r="C1342" s="278">
        <v>441.033539</v>
      </c>
      <c r="D1342" s="279">
        <f t="shared" si="1"/>
        <v>-0.006658347001</v>
      </c>
      <c r="E1342" s="264">
        <v>-9.669723074312191E-4</v>
      </c>
      <c r="F1342" s="264"/>
      <c r="G1342" s="271">
        <v>1339.0</v>
      </c>
      <c r="H1342" s="270">
        <f t="shared" si="2"/>
        <v>0.002596136386</v>
      </c>
    </row>
    <row r="1343" ht="14.25" customHeight="1">
      <c r="B1343" s="277">
        <v>42592.0</v>
      </c>
      <c r="C1343" s="278">
        <v>443.989777</v>
      </c>
      <c r="D1343" s="279">
        <f t="shared" si="1"/>
        <v>-0.7361313809</v>
      </c>
      <c r="E1343" s="264">
        <v>-9.69183460397593E-4</v>
      </c>
      <c r="F1343" s="264"/>
      <c r="G1343" s="271">
        <v>1340.0</v>
      </c>
      <c r="H1343" s="270">
        <f t="shared" si="2"/>
        <v>-0.01298778282</v>
      </c>
    </row>
    <row r="1344" ht="14.25" customHeight="1">
      <c r="B1344" s="277">
        <v>45330.0</v>
      </c>
      <c r="C1344" s="278">
        <v>1682.616821</v>
      </c>
      <c r="D1344" s="279">
        <f t="shared" si="1"/>
        <v>0.05837511289</v>
      </c>
      <c r="E1344" s="264">
        <v>-9.741663218104177E-4</v>
      </c>
      <c r="F1344" s="264"/>
      <c r="G1344" s="271">
        <v>1341.0</v>
      </c>
      <c r="H1344" s="270">
        <f t="shared" si="2"/>
        <v>-0.01437094661</v>
      </c>
    </row>
    <row r="1345" ht="14.25" customHeight="1">
      <c r="B1345" s="277">
        <v>44448.0</v>
      </c>
      <c r="C1345" s="278">
        <v>1589.811401</v>
      </c>
      <c r="D1345" s="279">
        <f t="shared" si="1"/>
        <v>2.925619978</v>
      </c>
      <c r="E1345" s="264">
        <v>-9.744997188990173E-4</v>
      </c>
      <c r="F1345" s="264"/>
      <c r="G1345" s="271">
        <v>1342.0</v>
      </c>
      <c r="H1345" s="270">
        <f t="shared" si="2"/>
        <v>-0.0002459521954</v>
      </c>
    </row>
    <row r="1346" ht="14.25" customHeight="1">
      <c r="B1346" s="277">
        <v>42146.0</v>
      </c>
      <c r="C1346" s="278">
        <v>404.983521</v>
      </c>
      <c r="D1346" s="279">
        <f t="shared" si="1"/>
        <v>-0.7207773699</v>
      </c>
      <c r="E1346" s="264">
        <v>-9.762487313362642E-4</v>
      </c>
      <c r="F1346" s="264"/>
      <c r="G1346" s="271">
        <v>1343.0</v>
      </c>
      <c r="H1346" s="270">
        <f t="shared" si="2"/>
        <v>-0.01291368868</v>
      </c>
    </row>
    <row r="1347" ht="14.25" customHeight="1">
      <c r="B1347" s="277">
        <v>45175.0</v>
      </c>
      <c r="C1347" s="278">
        <v>1450.396484</v>
      </c>
      <c r="D1347" s="279">
        <f t="shared" si="1"/>
        <v>3.07579446</v>
      </c>
      <c r="E1347" s="264">
        <v>-9.80467312025738E-4</v>
      </c>
      <c r="F1347" s="264"/>
      <c r="G1347" s="271">
        <v>1344.0</v>
      </c>
      <c r="H1347" s="270">
        <f t="shared" si="2"/>
        <v>0.02950572457</v>
      </c>
    </row>
    <row r="1348" ht="14.25" customHeight="1">
      <c r="B1348" s="277">
        <v>41877.0</v>
      </c>
      <c r="C1348" s="278">
        <v>355.85614</v>
      </c>
      <c r="D1348" s="279">
        <f t="shared" si="1"/>
        <v>-0.7472149559</v>
      </c>
      <c r="E1348" s="264">
        <v>-0.0010060454921169053</v>
      </c>
      <c r="F1348" s="264"/>
      <c r="G1348" s="271">
        <v>1345.0</v>
      </c>
      <c r="H1348" s="270">
        <f t="shared" si="2"/>
        <v>0.01889579754</v>
      </c>
    </row>
    <row r="1349" ht="14.25" customHeight="1">
      <c r="B1349" s="277">
        <v>45202.0</v>
      </c>
      <c r="C1349" s="278">
        <v>1407.742065</v>
      </c>
      <c r="D1349" s="279">
        <f t="shared" si="1"/>
        <v>2.350482869</v>
      </c>
      <c r="E1349" s="264">
        <v>-0.0010101453468214167</v>
      </c>
      <c r="F1349" s="264"/>
      <c r="G1349" s="271">
        <v>1346.0</v>
      </c>
      <c r="H1349" s="270">
        <f t="shared" si="2"/>
        <v>-0.00138226567</v>
      </c>
    </row>
    <row r="1350" ht="14.25" customHeight="1">
      <c r="B1350" s="277">
        <v>43074.0</v>
      </c>
      <c r="C1350" s="278">
        <v>420.16095</v>
      </c>
      <c r="D1350" s="279">
        <f t="shared" si="1"/>
        <v>-0.7031655676</v>
      </c>
      <c r="E1350" s="264">
        <v>-0.0010146706427283571</v>
      </c>
      <c r="F1350" s="264"/>
      <c r="G1350" s="271">
        <v>1347.0</v>
      </c>
      <c r="H1350" s="270">
        <f t="shared" si="2"/>
        <v>0.02189295597</v>
      </c>
    </row>
    <row r="1351" ht="14.25" customHeight="1">
      <c r="B1351" s="277">
        <v>45425.0</v>
      </c>
      <c r="C1351" s="278">
        <v>1415.472412</v>
      </c>
      <c r="D1351" s="279">
        <f t="shared" si="1"/>
        <v>0.522867172</v>
      </c>
      <c r="E1351" s="264">
        <v>-0.0010176303484808636</v>
      </c>
      <c r="F1351" s="264"/>
      <c r="G1351" s="271">
        <v>1348.0</v>
      </c>
      <c r="H1351" s="270">
        <f t="shared" si="2"/>
        <v>0.02657646764</v>
      </c>
    </row>
    <row r="1352" ht="14.25" customHeight="1">
      <c r="B1352" s="277">
        <v>44102.0</v>
      </c>
      <c r="C1352" s="278">
        <v>929.478577</v>
      </c>
      <c r="D1352" s="279">
        <f t="shared" si="1"/>
        <v>-0.3646598636</v>
      </c>
      <c r="E1352" s="264">
        <v>-0.0010380201150268283</v>
      </c>
      <c r="F1352" s="264"/>
      <c r="G1352" s="271">
        <v>1349.0</v>
      </c>
      <c r="H1352" s="270">
        <f t="shared" si="2"/>
        <v>-0.00161038907</v>
      </c>
    </row>
    <row r="1353" ht="14.25" customHeight="1">
      <c r="B1353" s="277">
        <v>45189.0</v>
      </c>
      <c r="C1353" s="278">
        <v>1462.962158</v>
      </c>
      <c r="D1353" s="279">
        <f t="shared" si="1"/>
        <v>0.08711921935</v>
      </c>
      <c r="E1353" s="264">
        <v>-0.0010390057140714725</v>
      </c>
      <c r="F1353" s="264"/>
      <c r="G1353" s="271">
        <v>1350.0</v>
      </c>
      <c r="H1353" s="270">
        <f t="shared" si="2"/>
        <v>-0.006020440039</v>
      </c>
    </row>
    <row r="1354" ht="14.25" customHeight="1">
      <c r="B1354" s="277">
        <v>45007.0</v>
      </c>
      <c r="C1354" s="278">
        <v>1345.723755</v>
      </c>
      <c r="D1354" s="279">
        <f t="shared" si="1"/>
        <v>2.377999779</v>
      </c>
      <c r="E1354" s="264">
        <v>-0.0010426185866413635</v>
      </c>
      <c r="F1354" s="264"/>
      <c r="G1354" s="271">
        <v>1351.0</v>
      </c>
      <c r="H1354" s="270">
        <f t="shared" si="2"/>
        <v>0.01038601347</v>
      </c>
    </row>
    <row r="1355" ht="14.25" customHeight="1">
      <c r="B1355" s="277">
        <v>43035.0</v>
      </c>
      <c r="C1355" s="278">
        <v>398.378876</v>
      </c>
      <c r="D1355" s="279">
        <f t="shared" si="1"/>
        <v>-0.6833141939</v>
      </c>
      <c r="E1355" s="264">
        <v>-0.0010555646293082899</v>
      </c>
      <c r="F1355" s="264"/>
      <c r="G1355" s="271">
        <v>1352.0</v>
      </c>
      <c r="H1355" s="270">
        <f t="shared" si="2"/>
        <v>-0.01414268901</v>
      </c>
    </row>
    <row r="1356" ht="14.25" customHeight="1">
      <c r="B1356" s="277">
        <v>45070.0</v>
      </c>
      <c r="C1356" s="278">
        <v>1257.962524</v>
      </c>
      <c r="D1356" s="279">
        <f t="shared" si="1"/>
        <v>1.553852029</v>
      </c>
      <c r="E1356" s="264">
        <v>-0.0010767387443748548</v>
      </c>
      <c r="F1356" s="264"/>
      <c r="G1356" s="271">
        <v>1353.0</v>
      </c>
      <c r="H1356" s="270">
        <f t="shared" si="2"/>
        <v>-0.00981418149</v>
      </c>
    </row>
    <row r="1357" ht="14.25" customHeight="1">
      <c r="B1357" s="277">
        <v>43186.0</v>
      </c>
      <c r="C1357" s="278">
        <v>492.574554</v>
      </c>
      <c r="D1357" s="279">
        <f t="shared" si="1"/>
        <v>-0.7085743935</v>
      </c>
      <c r="E1357" s="264">
        <v>-0.0010821155474140373</v>
      </c>
      <c r="F1357" s="264"/>
      <c r="G1357" s="271">
        <v>1354.0</v>
      </c>
      <c r="H1357" s="270">
        <f t="shared" si="2"/>
        <v>-0.007694027739</v>
      </c>
    </row>
    <row r="1358" ht="14.25" customHeight="1">
      <c r="B1358" s="277">
        <v>45341.0</v>
      </c>
      <c r="C1358" s="278">
        <v>1690.223999</v>
      </c>
      <c r="D1358" s="279">
        <f t="shared" si="1"/>
        <v>0.4245184441</v>
      </c>
      <c r="E1358" s="264">
        <v>-0.0011165221744984736</v>
      </c>
      <c r="F1358" s="264"/>
      <c r="G1358" s="271">
        <v>1355.0</v>
      </c>
      <c r="H1358" s="270">
        <f t="shared" si="2"/>
        <v>0.01924252266</v>
      </c>
    </row>
    <row r="1359" ht="14.25" customHeight="1">
      <c r="B1359" s="277">
        <v>45041.0</v>
      </c>
      <c r="C1359" s="278">
        <v>1186.523071</v>
      </c>
      <c r="D1359" s="279">
        <f t="shared" si="1"/>
        <v>-0.1385470281</v>
      </c>
      <c r="E1359" s="264">
        <v>-0.0011415967693345816</v>
      </c>
      <c r="F1359" s="264"/>
      <c r="G1359" s="271">
        <v>1356.0</v>
      </c>
      <c r="H1359" s="270">
        <f t="shared" si="2"/>
        <v>0.003070761639</v>
      </c>
    </row>
    <row r="1360" ht="14.25" customHeight="1">
      <c r="B1360" s="277">
        <v>45022.0</v>
      </c>
      <c r="C1360" s="278">
        <v>1377.350952</v>
      </c>
      <c r="D1360" s="279">
        <f t="shared" si="1"/>
        <v>-0.000504387364</v>
      </c>
      <c r="E1360" s="264">
        <v>-0.0011590470323186556</v>
      </c>
      <c r="F1360" s="264"/>
      <c r="G1360" s="271">
        <v>1357.0</v>
      </c>
      <c r="H1360" s="270">
        <f t="shared" si="2"/>
        <v>0.02817338327</v>
      </c>
    </row>
    <row r="1361" ht="14.25" customHeight="1">
      <c r="B1361" s="277">
        <v>45160.0</v>
      </c>
      <c r="C1361" s="278">
        <v>1378.046021</v>
      </c>
      <c r="D1361" s="279">
        <f t="shared" si="1"/>
        <v>1.823945505</v>
      </c>
      <c r="E1361" s="264">
        <v>-0.0011740162248323547</v>
      </c>
      <c r="F1361" s="264"/>
      <c r="G1361" s="271">
        <v>1358.0</v>
      </c>
      <c r="H1361" s="270">
        <f t="shared" si="2"/>
        <v>0.01216627125</v>
      </c>
    </row>
    <row r="1362" ht="14.25" customHeight="1">
      <c r="B1362" s="277">
        <v>43133.0</v>
      </c>
      <c r="C1362" s="278">
        <v>487.986053</v>
      </c>
      <c r="D1362" s="279">
        <f t="shared" si="1"/>
        <v>-0.6817929471</v>
      </c>
      <c r="E1362" s="264">
        <v>-0.001179509716464646</v>
      </c>
      <c r="F1362" s="264"/>
      <c r="G1362" s="271">
        <v>1359.0</v>
      </c>
      <c r="H1362" s="270">
        <f t="shared" si="2"/>
        <v>0.02589388403</v>
      </c>
    </row>
    <row r="1363" ht="14.25" customHeight="1">
      <c r="B1363" s="277">
        <v>44888.0</v>
      </c>
      <c r="C1363" s="278">
        <v>1533.548828</v>
      </c>
      <c r="D1363" s="279">
        <f t="shared" si="1"/>
        <v>1.366186753</v>
      </c>
      <c r="E1363" s="264">
        <v>-0.0011987682051243695</v>
      </c>
      <c r="F1363" s="264"/>
      <c r="G1363" s="271">
        <v>1360.0</v>
      </c>
      <c r="H1363" s="270">
        <f t="shared" si="2"/>
        <v>-0.01654741383</v>
      </c>
    </row>
    <row r="1364" ht="14.25" customHeight="1">
      <c r="B1364" s="277">
        <v>43514.0</v>
      </c>
      <c r="C1364" s="278">
        <v>648.109802</v>
      </c>
      <c r="D1364" s="279">
        <f t="shared" si="1"/>
        <v>-0.5128844009</v>
      </c>
      <c r="E1364" s="264">
        <v>-0.0012130908799909868</v>
      </c>
      <c r="F1364" s="264"/>
      <c r="G1364" s="271">
        <v>1361.0</v>
      </c>
      <c r="H1364" s="270">
        <f t="shared" si="2"/>
        <v>0.008211721669</v>
      </c>
    </row>
    <row r="1365" ht="14.25" customHeight="1">
      <c r="B1365" s="277">
        <v>44824.0</v>
      </c>
      <c r="C1365" s="278">
        <v>1330.505127</v>
      </c>
      <c r="D1365" s="279">
        <f t="shared" si="1"/>
        <v>-0.1735347577</v>
      </c>
      <c r="E1365" s="264">
        <v>-0.001258746921358329</v>
      </c>
      <c r="F1365" s="264"/>
      <c r="G1365" s="271">
        <v>1362.0</v>
      </c>
      <c r="H1365" s="270">
        <f t="shared" si="2"/>
        <v>-0.01906796158</v>
      </c>
    </row>
    <row r="1366" ht="14.25" customHeight="1">
      <c r="B1366" s="277">
        <v>44502.0</v>
      </c>
      <c r="C1366" s="278">
        <v>1609.874268</v>
      </c>
      <c r="D1366" s="279">
        <f t="shared" si="1"/>
        <v>1.313988844</v>
      </c>
      <c r="E1366" s="264">
        <v>-0.0012647680399200962</v>
      </c>
      <c r="F1366" s="264"/>
      <c r="G1366" s="271">
        <v>1363.0</v>
      </c>
      <c r="H1366" s="270">
        <f t="shared" si="2"/>
        <v>-0.01323748284</v>
      </c>
    </row>
    <row r="1367" ht="14.25" customHeight="1">
      <c r="B1367" s="277">
        <v>43668.0</v>
      </c>
      <c r="C1367" s="278">
        <v>695.713928</v>
      </c>
      <c r="D1367" s="279">
        <f t="shared" si="1"/>
        <v>0.08331834023</v>
      </c>
      <c r="E1367" s="264">
        <v>-0.0012731853908356148</v>
      </c>
      <c r="F1367" s="264"/>
      <c r="G1367" s="271">
        <v>1364.0</v>
      </c>
      <c r="H1367" s="270">
        <f t="shared" si="2"/>
        <v>0.0174394273</v>
      </c>
    </row>
    <row r="1368" ht="14.25" customHeight="1">
      <c r="B1368" s="277">
        <v>43524.0</v>
      </c>
      <c r="C1368" s="278">
        <v>642.20636</v>
      </c>
      <c r="D1368" s="279">
        <f t="shared" si="1"/>
        <v>-0.6407831785</v>
      </c>
      <c r="E1368" s="264">
        <v>-0.0012921040337087449</v>
      </c>
      <c r="F1368" s="264"/>
      <c r="G1368" s="271">
        <v>1365.0</v>
      </c>
      <c r="H1368" s="270">
        <f t="shared" si="2"/>
        <v>0.004790724439</v>
      </c>
    </row>
    <row r="1369" ht="14.25" customHeight="1">
      <c r="B1369" s="277">
        <v>44559.0</v>
      </c>
      <c r="C1369" s="278">
        <v>1787.795898</v>
      </c>
      <c r="D1369" s="279">
        <f t="shared" si="1"/>
        <v>3.049730896</v>
      </c>
      <c r="E1369" s="264">
        <v>-0.001297746672340059</v>
      </c>
      <c r="F1369" s="264"/>
      <c r="G1369" s="271">
        <v>1366.0</v>
      </c>
      <c r="H1369" s="270">
        <f t="shared" si="2"/>
        <v>0.000191232666</v>
      </c>
    </row>
    <row r="1370" ht="14.25" customHeight="1">
      <c r="B1370" s="277">
        <v>43096.0</v>
      </c>
      <c r="C1370" s="278">
        <v>441.460419</v>
      </c>
      <c r="D1370" s="279">
        <f t="shared" si="1"/>
        <v>-0.687831223</v>
      </c>
      <c r="E1370" s="264">
        <v>-0.0013034486550005664</v>
      </c>
      <c r="F1370" s="264"/>
      <c r="G1370" s="271">
        <v>1367.0</v>
      </c>
      <c r="H1370" s="270">
        <f t="shared" si="2"/>
        <v>0.004903434216</v>
      </c>
    </row>
    <row r="1371" ht="14.25" customHeight="1">
      <c r="B1371" s="277">
        <v>45217.0</v>
      </c>
      <c r="C1371" s="278">
        <v>1414.172241</v>
      </c>
      <c r="D1371" s="279">
        <f t="shared" si="1"/>
        <v>2.180885581</v>
      </c>
      <c r="E1371" s="264">
        <v>-0.0013170487040676082</v>
      </c>
      <c r="F1371" s="264"/>
      <c r="G1371" s="271">
        <v>1368.0</v>
      </c>
      <c r="H1371" s="270">
        <f t="shared" si="2"/>
        <v>0.0001317039285</v>
      </c>
    </row>
    <row r="1372" ht="14.25" customHeight="1">
      <c r="B1372" s="277">
        <v>42584.0</v>
      </c>
      <c r="C1372" s="278">
        <v>444.584442</v>
      </c>
      <c r="D1372" s="279">
        <f t="shared" si="1"/>
        <v>-0.6604355603</v>
      </c>
      <c r="E1372" s="264">
        <v>-0.0013363378093060577</v>
      </c>
      <c r="F1372" s="264"/>
      <c r="G1372" s="271">
        <v>1369.0</v>
      </c>
      <c r="H1372" s="270">
        <f t="shared" si="2"/>
        <v>-0.01382092418</v>
      </c>
    </row>
    <row r="1373" ht="14.25" customHeight="1">
      <c r="B1373" s="277">
        <v>45110.0</v>
      </c>
      <c r="C1373" s="278">
        <v>1309.278564</v>
      </c>
      <c r="D1373" s="279">
        <f t="shared" si="1"/>
        <v>-0.2064660794</v>
      </c>
      <c r="E1373" s="264">
        <v>-0.0013479407297216847</v>
      </c>
      <c r="F1373" s="264"/>
      <c r="G1373" s="271">
        <v>1370.0</v>
      </c>
      <c r="H1373" s="270">
        <f t="shared" si="2"/>
        <v>0.002717327325</v>
      </c>
    </row>
    <row r="1374" ht="14.25" customHeight="1">
      <c r="B1374" s="277">
        <v>44510.0</v>
      </c>
      <c r="C1374" s="278">
        <v>1649.93396</v>
      </c>
      <c r="D1374" s="279">
        <f t="shared" si="1"/>
        <v>3.989664992</v>
      </c>
      <c r="E1374" s="264">
        <v>-0.0013486998783716596</v>
      </c>
      <c r="F1374" s="264"/>
      <c r="G1374" s="271">
        <v>1371.0</v>
      </c>
      <c r="H1374" s="270">
        <f t="shared" si="2"/>
        <v>-0.00002021408669</v>
      </c>
    </row>
    <row r="1375" ht="14.25" customHeight="1">
      <c r="B1375" s="277">
        <v>41851.0</v>
      </c>
      <c r="C1375" s="278">
        <v>330.670288</v>
      </c>
      <c r="D1375" s="279">
        <f t="shared" si="1"/>
        <v>-0.2334909055</v>
      </c>
      <c r="E1375" s="264">
        <v>-0.0013494862237960986</v>
      </c>
      <c r="F1375" s="264"/>
      <c r="G1375" s="271">
        <v>1372.0</v>
      </c>
      <c r="H1375" s="270">
        <f t="shared" si="2"/>
        <v>0.003934778807</v>
      </c>
    </row>
    <row r="1376" ht="14.25" customHeight="1">
      <c r="B1376" s="277">
        <v>41971.0</v>
      </c>
      <c r="C1376" s="278">
        <v>431.397736</v>
      </c>
      <c r="D1376" s="279">
        <f t="shared" si="1"/>
        <v>-0.5352272458</v>
      </c>
      <c r="E1376" s="264">
        <v>-0.001385523514592723</v>
      </c>
      <c r="F1376" s="264"/>
      <c r="G1376" s="271">
        <v>1373.0</v>
      </c>
      <c r="H1376" s="270">
        <f t="shared" si="2"/>
        <v>0.009165712363</v>
      </c>
    </row>
    <row r="1377" ht="14.25" customHeight="1">
      <c r="B1377" s="277">
        <v>44103.0</v>
      </c>
      <c r="C1377" s="278">
        <v>928.190674</v>
      </c>
      <c r="D1377" s="279">
        <f t="shared" si="1"/>
        <v>0.4059680265</v>
      </c>
      <c r="E1377" s="264">
        <v>-0.0013856188102332437</v>
      </c>
      <c r="F1377" s="264"/>
      <c r="G1377" s="271">
        <v>1374.0</v>
      </c>
      <c r="H1377" s="270">
        <f t="shared" si="2"/>
        <v>-0.0139384382</v>
      </c>
    </row>
    <row r="1378" ht="14.25" customHeight="1">
      <c r="B1378" s="277">
        <v>43501.0</v>
      </c>
      <c r="C1378" s="278">
        <v>660.179077</v>
      </c>
      <c r="D1378" s="279">
        <f t="shared" si="1"/>
        <v>-0.6284344323</v>
      </c>
      <c r="E1378" s="264">
        <v>-0.001389106935423847</v>
      </c>
      <c r="F1378" s="264"/>
      <c r="G1378" s="271">
        <v>1375.0</v>
      </c>
      <c r="H1378" s="270">
        <f t="shared" si="2"/>
        <v>-0.004001415623</v>
      </c>
    </row>
    <row r="1379" ht="14.25" customHeight="1">
      <c r="B1379" s="277">
        <v>44648.0</v>
      </c>
      <c r="C1379" s="278">
        <v>1776.749878</v>
      </c>
      <c r="D1379" s="279">
        <f t="shared" si="1"/>
        <v>0.7154592732</v>
      </c>
      <c r="E1379" s="264">
        <v>-0.001412211462281961</v>
      </c>
      <c r="F1379" s="264"/>
      <c r="G1379" s="271">
        <v>1376.0</v>
      </c>
      <c r="H1379" s="270">
        <f t="shared" si="2"/>
        <v>0.01040961417</v>
      </c>
    </row>
    <row r="1380" ht="14.25" customHeight="1">
      <c r="B1380" s="277">
        <v>44123.0</v>
      </c>
      <c r="C1380" s="278">
        <v>1035.728394</v>
      </c>
      <c r="D1380" s="279">
        <f t="shared" si="1"/>
        <v>0.7162585235</v>
      </c>
      <c r="E1380" s="264">
        <v>-0.0014188959664679802</v>
      </c>
      <c r="F1380" s="264"/>
      <c r="G1380" s="271">
        <v>1377.0</v>
      </c>
      <c r="H1380" s="270">
        <f t="shared" si="2"/>
        <v>0.003406915948</v>
      </c>
    </row>
    <row r="1381" ht="14.25" customHeight="1">
      <c r="B1381" s="277">
        <v>43958.0</v>
      </c>
      <c r="C1381" s="278">
        <v>603.480408</v>
      </c>
      <c r="D1381" s="279">
        <f t="shared" si="1"/>
        <v>0.2589095052</v>
      </c>
      <c r="E1381" s="264">
        <v>-0.0014265436546829586</v>
      </c>
      <c r="F1381" s="264"/>
      <c r="G1381" s="271">
        <v>1378.0</v>
      </c>
      <c r="H1381" s="270">
        <f t="shared" si="2"/>
        <v>-0.02675854234</v>
      </c>
    </row>
    <row r="1382" ht="14.25" customHeight="1">
      <c r="B1382" s="277">
        <v>42472.0</v>
      </c>
      <c r="C1382" s="278">
        <v>479.367584</v>
      </c>
      <c r="D1382" s="279">
        <f t="shared" si="1"/>
        <v>-0.3363130536</v>
      </c>
      <c r="E1382" s="264">
        <v>-0.0014357466981866794</v>
      </c>
      <c r="F1382" s="264"/>
      <c r="G1382" s="271">
        <v>1379.0</v>
      </c>
      <c r="H1382" s="270">
        <f t="shared" si="2"/>
        <v>-0.003411700737</v>
      </c>
    </row>
    <row r="1383" ht="14.25" customHeight="1">
      <c r="B1383" s="277">
        <v>43885.0</v>
      </c>
      <c r="C1383" s="278">
        <v>722.279663</v>
      </c>
      <c r="D1383" s="279">
        <f t="shared" si="1"/>
        <v>0.09559038453</v>
      </c>
      <c r="E1383" s="264">
        <v>-0.0014429244953850847</v>
      </c>
      <c r="F1383" s="264"/>
      <c r="G1383" s="271">
        <v>1380.0</v>
      </c>
      <c r="H1383" s="270">
        <f t="shared" si="2"/>
        <v>0.03596718485</v>
      </c>
    </row>
    <row r="1384" ht="14.25" customHeight="1">
      <c r="B1384" s="277">
        <v>43628.0</v>
      </c>
      <c r="C1384" s="278">
        <v>659.260681</v>
      </c>
      <c r="D1384" s="279">
        <f t="shared" si="1"/>
        <v>0.5688042393</v>
      </c>
      <c r="E1384" s="264">
        <v>-0.0014572308500388814</v>
      </c>
      <c r="F1384" s="264"/>
      <c r="G1384" s="271">
        <v>1381.0</v>
      </c>
      <c r="H1384" s="270">
        <f t="shared" si="2"/>
        <v>0.004384379996</v>
      </c>
    </row>
    <row r="1385" ht="14.25" customHeight="1">
      <c r="B1385" s="277">
        <v>41976.0</v>
      </c>
      <c r="C1385" s="278">
        <v>420.231323</v>
      </c>
      <c r="D1385" s="279">
        <f t="shared" si="1"/>
        <v>-0.6662886745</v>
      </c>
      <c r="E1385" s="264">
        <v>-0.0014576989367396402</v>
      </c>
      <c r="F1385" s="264"/>
      <c r="G1385" s="271">
        <v>1382.0</v>
      </c>
      <c r="H1385" s="270">
        <f t="shared" si="2"/>
        <v>0.006768415577</v>
      </c>
    </row>
    <row r="1386" ht="14.25" customHeight="1">
      <c r="B1386" s="277">
        <v>44316.0</v>
      </c>
      <c r="C1386" s="278">
        <v>1259.265991</v>
      </c>
      <c r="D1386" s="279">
        <f t="shared" si="1"/>
        <v>0.4449010258</v>
      </c>
      <c r="E1386" s="264">
        <v>-0.0014745708002869484</v>
      </c>
      <c r="F1386" s="264"/>
      <c r="G1386" s="271">
        <v>1383.0</v>
      </c>
      <c r="H1386" s="270">
        <f t="shared" si="2"/>
        <v>0.02016546406</v>
      </c>
    </row>
    <row r="1387" ht="14.25" customHeight="1">
      <c r="B1387" s="277">
        <v>44067.0</v>
      </c>
      <c r="C1387" s="278">
        <v>871.524048</v>
      </c>
      <c r="D1387" s="279">
        <f t="shared" si="1"/>
        <v>-0.4080735517</v>
      </c>
      <c r="E1387" s="264">
        <v>-0.001475579016218155</v>
      </c>
      <c r="F1387" s="264"/>
      <c r="G1387" s="271">
        <v>1384.0</v>
      </c>
      <c r="H1387" s="270">
        <f t="shared" si="2"/>
        <v>-0.0005454128942</v>
      </c>
    </row>
    <row r="1388" ht="14.25" customHeight="1">
      <c r="B1388" s="277">
        <v>45385.0</v>
      </c>
      <c r="C1388" s="278">
        <v>1472.351929</v>
      </c>
      <c r="D1388" s="279">
        <f t="shared" si="1"/>
        <v>2.664416342</v>
      </c>
      <c r="E1388" s="264">
        <v>-0.0014835966919412571</v>
      </c>
      <c r="F1388" s="264"/>
      <c r="G1388" s="271">
        <v>1385.0</v>
      </c>
      <c r="H1388" s="270">
        <f t="shared" si="2"/>
        <v>0.01448680122</v>
      </c>
    </row>
    <row r="1389" ht="14.25" customHeight="1">
      <c r="B1389" s="277">
        <v>42746.0</v>
      </c>
      <c r="C1389" s="278">
        <v>401.797119</v>
      </c>
      <c r="D1389" s="279">
        <f t="shared" si="1"/>
        <v>-0.6933226211</v>
      </c>
      <c r="E1389" s="264">
        <v>-0.0014938807363711853</v>
      </c>
      <c r="F1389" s="264"/>
      <c r="G1389" s="271">
        <v>1386.0</v>
      </c>
      <c r="H1389" s="270">
        <f t="shared" si="2"/>
        <v>-0.005811420064</v>
      </c>
    </row>
    <row r="1390" ht="14.25" customHeight="1">
      <c r="B1390" s="277">
        <v>45132.0</v>
      </c>
      <c r="C1390" s="278">
        <v>1310.162231</v>
      </c>
      <c r="D1390" s="279">
        <f t="shared" si="1"/>
        <v>0.981799062</v>
      </c>
      <c r="E1390" s="264">
        <v>-0.001496334638266859</v>
      </c>
      <c r="F1390" s="264"/>
      <c r="G1390" s="271">
        <v>1387.0</v>
      </c>
      <c r="H1390" s="270">
        <f t="shared" si="2"/>
        <v>0.01613943994</v>
      </c>
    </row>
    <row r="1391" ht="14.25" customHeight="1">
      <c r="B1391" s="277">
        <v>43500.0</v>
      </c>
      <c r="C1391" s="278">
        <v>661.097412</v>
      </c>
      <c r="D1391" s="279">
        <f t="shared" si="1"/>
        <v>-0.5524719975</v>
      </c>
      <c r="E1391" s="264">
        <v>-0.0015190034989549148</v>
      </c>
      <c r="F1391" s="264"/>
      <c r="G1391" s="271">
        <v>1388.0</v>
      </c>
      <c r="H1391" s="270">
        <f t="shared" si="2"/>
        <v>0.003998744816</v>
      </c>
    </row>
    <row r="1392" ht="14.25" customHeight="1">
      <c r="B1392" s="277">
        <v>44375.0</v>
      </c>
      <c r="C1392" s="278">
        <v>1477.220215</v>
      </c>
      <c r="D1392" s="279">
        <f t="shared" si="1"/>
        <v>1.37477175</v>
      </c>
      <c r="E1392" s="264">
        <v>-0.0015246041565951328</v>
      </c>
      <c r="F1392" s="264"/>
      <c r="G1392" s="271">
        <v>1389.0</v>
      </c>
      <c r="H1392" s="270">
        <f t="shared" si="2"/>
        <v>-0.01026002762</v>
      </c>
    </row>
    <row r="1393" ht="14.25" customHeight="1">
      <c r="B1393" s="277">
        <v>43535.0</v>
      </c>
      <c r="C1393" s="278">
        <v>622.047241</v>
      </c>
      <c r="D1393" s="279">
        <f t="shared" si="1"/>
        <v>0.004448535874</v>
      </c>
      <c r="E1393" s="264">
        <v>-0.0015441760428232146</v>
      </c>
      <c r="F1393" s="264"/>
      <c r="G1393" s="271">
        <v>1390.0</v>
      </c>
      <c r="H1393" s="270">
        <f t="shared" si="2"/>
        <v>-0.001722638313</v>
      </c>
    </row>
    <row r="1394" ht="14.25" customHeight="1">
      <c r="B1394" s="277">
        <v>43612.0</v>
      </c>
      <c r="C1394" s="278">
        <v>619.292297</v>
      </c>
      <c r="D1394" s="279">
        <f t="shared" si="1"/>
        <v>0.3383086844</v>
      </c>
      <c r="E1394" s="264">
        <v>-0.0015511345147342045</v>
      </c>
      <c r="F1394" s="264"/>
      <c r="G1394" s="271">
        <v>1391.0</v>
      </c>
      <c r="H1394" s="270">
        <f t="shared" si="2"/>
        <v>-0.005312945735</v>
      </c>
    </row>
    <row r="1395" ht="14.25" customHeight="1">
      <c r="B1395" s="277">
        <v>42443.0</v>
      </c>
      <c r="C1395" s="278">
        <v>462.742493</v>
      </c>
      <c r="D1395" s="279">
        <f t="shared" si="1"/>
        <v>0.3279180821</v>
      </c>
      <c r="E1395" s="264">
        <v>-0.001574827386370473</v>
      </c>
      <c r="F1395" s="264"/>
      <c r="G1395" s="271">
        <v>1392.0</v>
      </c>
      <c r="H1395" s="270">
        <f t="shared" si="2"/>
        <v>-0.004734701837</v>
      </c>
    </row>
    <row r="1396" ht="14.25" customHeight="1">
      <c r="B1396" s="277">
        <v>41872.0</v>
      </c>
      <c r="C1396" s="278">
        <v>348.472168</v>
      </c>
      <c r="D1396" s="279">
        <f t="shared" si="1"/>
        <v>-0.6513146709</v>
      </c>
      <c r="E1396" s="264">
        <v>-0.0015756223112464221</v>
      </c>
      <c r="F1396" s="264"/>
      <c r="G1396" s="271">
        <v>1393.0</v>
      </c>
      <c r="H1396" s="270">
        <f t="shared" si="2"/>
        <v>-0.001345002011</v>
      </c>
    </row>
    <row r="1397" ht="14.25" customHeight="1">
      <c r="B1397" s="277">
        <v>44133.0</v>
      </c>
      <c r="C1397" s="278">
        <v>999.388672</v>
      </c>
      <c r="D1397" s="279">
        <f t="shared" si="1"/>
        <v>1.419755415</v>
      </c>
      <c r="E1397" s="264">
        <v>-0.0015792180728365815</v>
      </c>
      <c r="F1397" s="264"/>
      <c r="G1397" s="271">
        <v>1394.0</v>
      </c>
      <c r="H1397" s="270">
        <f t="shared" si="2"/>
        <v>-0.002938285959</v>
      </c>
    </row>
    <row r="1398" ht="14.25" customHeight="1">
      <c r="B1398" s="277">
        <v>42740.0</v>
      </c>
      <c r="C1398" s="278">
        <v>413.012268</v>
      </c>
      <c r="D1398" s="279">
        <f t="shared" si="1"/>
        <v>-0.7187377201</v>
      </c>
      <c r="E1398" s="264">
        <v>-0.0016036500711780822</v>
      </c>
      <c r="F1398" s="264"/>
      <c r="G1398" s="271">
        <v>1395.0</v>
      </c>
      <c r="H1398" s="270">
        <f t="shared" si="2"/>
        <v>-0.005261146381</v>
      </c>
    </row>
    <row r="1399" ht="14.25" customHeight="1">
      <c r="B1399" s="277">
        <v>45390.0</v>
      </c>
      <c r="C1399" s="278">
        <v>1468.42395</v>
      </c>
      <c r="D1399" s="279">
        <f t="shared" si="1"/>
        <v>2.329702609</v>
      </c>
      <c r="E1399" s="264">
        <v>-0.0016226406622306727</v>
      </c>
      <c r="F1399" s="264"/>
      <c r="G1399" s="271">
        <v>1396.0</v>
      </c>
      <c r="H1399" s="270">
        <f t="shared" si="2"/>
        <v>-0.0187073002</v>
      </c>
    </row>
    <row r="1400" ht="14.25" customHeight="1">
      <c r="B1400" s="277">
        <v>42291.0</v>
      </c>
      <c r="C1400" s="278">
        <v>441.007538</v>
      </c>
      <c r="D1400" s="279">
        <f t="shared" si="1"/>
        <v>-0.1272267116</v>
      </c>
      <c r="E1400" s="264">
        <v>-0.001637207759388409</v>
      </c>
      <c r="F1400" s="264"/>
      <c r="G1400" s="271">
        <v>1397.0</v>
      </c>
      <c r="H1400" s="270">
        <f t="shared" si="2"/>
        <v>0.0138029411</v>
      </c>
    </row>
    <row r="1401" ht="14.25" customHeight="1">
      <c r="B1401" s="277">
        <v>43172.0</v>
      </c>
      <c r="C1401" s="278">
        <v>505.294495</v>
      </c>
      <c r="D1401" s="279">
        <f t="shared" si="1"/>
        <v>0.1920905199</v>
      </c>
      <c r="E1401" s="264">
        <v>-0.001644461424203491</v>
      </c>
      <c r="F1401" s="264"/>
      <c r="G1401" s="271">
        <v>1398.0</v>
      </c>
      <c r="H1401" s="270">
        <f t="shared" si="2"/>
        <v>-0.002159061366</v>
      </c>
    </row>
    <row r="1402" ht="14.25" customHeight="1">
      <c r="B1402" s="277">
        <v>42034.0</v>
      </c>
      <c r="C1402" s="278">
        <v>423.872589</v>
      </c>
      <c r="D1402" s="279">
        <f t="shared" si="1"/>
        <v>-0.4241058321</v>
      </c>
      <c r="E1402" s="264">
        <v>-0.001677951324434558</v>
      </c>
      <c r="F1402" s="264"/>
      <c r="G1402" s="271">
        <v>1399.0</v>
      </c>
      <c r="H1402" s="270">
        <f t="shared" si="2"/>
        <v>0.0001769956852</v>
      </c>
    </row>
    <row r="1403" ht="14.25" customHeight="1">
      <c r="B1403" s="277">
        <v>43726.0</v>
      </c>
      <c r="C1403" s="278">
        <v>736.025146</v>
      </c>
      <c r="D1403" s="279">
        <f t="shared" si="1"/>
        <v>-0.4145183865</v>
      </c>
      <c r="E1403" s="264">
        <v>-0.0016842760582498203</v>
      </c>
      <c r="F1403" s="264"/>
      <c r="G1403" s="271">
        <v>1400.0</v>
      </c>
      <c r="H1403" s="270">
        <f t="shared" si="2"/>
        <v>0.003543264836</v>
      </c>
    </row>
    <row r="1404" ht="14.25" customHeight="1">
      <c r="B1404" s="277">
        <v>44319.0</v>
      </c>
      <c r="C1404" s="278">
        <v>1257.127686</v>
      </c>
      <c r="D1404" s="279">
        <f t="shared" si="1"/>
        <v>-0.3034774217</v>
      </c>
      <c r="E1404" s="264">
        <v>-0.0016980566578327816</v>
      </c>
      <c r="F1404" s="264"/>
      <c r="G1404" s="271">
        <v>1401.0</v>
      </c>
      <c r="H1404" s="270">
        <f t="shared" si="2"/>
        <v>0.004210147674</v>
      </c>
    </row>
    <row r="1405" ht="14.25" customHeight="1">
      <c r="B1405" s="277">
        <v>44652.0</v>
      </c>
      <c r="C1405" s="278">
        <v>1804.862793</v>
      </c>
      <c r="D1405" s="279">
        <f t="shared" si="1"/>
        <v>0.2137049306</v>
      </c>
      <c r="E1405" s="264">
        <v>-0.001730530185982164</v>
      </c>
      <c r="F1405" s="264"/>
      <c r="G1405" s="271">
        <v>1402.0</v>
      </c>
      <c r="H1405" s="270">
        <f t="shared" si="2"/>
        <v>-0.00236482555</v>
      </c>
    </row>
    <row r="1406" ht="14.25" customHeight="1">
      <c r="B1406" s="277">
        <v>45383.0</v>
      </c>
      <c r="C1406" s="278">
        <v>1487.068848</v>
      </c>
      <c r="D1406" s="279">
        <f t="shared" si="1"/>
        <v>1.115224759</v>
      </c>
      <c r="E1406" s="264">
        <v>-0.001735685113958013</v>
      </c>
      <c r="F1406" s="264"/>
      <c r="G1406" s="271">
        <v>1403.0</v>
      </c>
      <c r="H1406" s="270">
        <f t="shared" si="2"/>
        <v>0.00604299199</v>
      </c>
    </row>
    <row r="1407" ht="14.25" customHeight="1">
      <c r="B1407" s="277">
        <v>43733.0</v>
      </c>
      <c r="C1407" s="278">
        <v>703.031128</v>
      </c>
      <c r="D1407" s="279">
        <f t="shared" si="1"/>
        <v>0.6600838629</v>
      </c>
      <c r="E1407" s="264">
        <v>-0.0017631801836449502</v>
      </c>
      <c r="F1407" s="264"/>
      <c r="G1407" s="271">
        <v>1404.0</v>
      </c>
      <c r="H1407" s="270">
        <f t="shared" si="2"/>
        <v>0.008944182265</v>
      </c>
    </row>
    <row r="1408" ht="14.25" customHeight="1">
      <c r="B1408" s="277">
        <v>42346.0</v>
      </c>
      <c r="C1408" s="278">
        <v>423.491333</v>
      </c>
      <c r="D1408" s="279">
        <f t="shared" si="1"/>
        <v>-0.7138877203</v>
      </c>
      <c r="E1408" s="264">
        <v>-0.0017682216962628958</v>
      </c>
      <c r="F1408" s="264"/>
      <c r="G1408" s="271">
        <v>1405.0</v>
      </c>
      <c r="H1408" s="270">
        <f t="shared" si="2"/>
        <v>0.01540426451</v>
      </c>
    </row>
    <row r="1409" ht="14.25" customHeight="1">
      <c r="B1409" s="277">
        <v>45271.0</v>
      </c>
      <c r="C1409" s="278">
        <v>1480.157837</v>
      </c>
      <c r="D1409" s="279">
        <f t="shared" si="1"/>
        <v>0.02735526672</v>
      </c>
      <c r="E1409" s="264">
        <v>-0.0017772230097341556</v>
      </c>
      <c r="F1409" s="264"/>
      <c r="G1409" s="271">
        <v>1406.0</v>
      </c>
      <c r="H1409" s="270">
        <f t="shared" si="2"/>
        <v>-0.00644276173</v>
      </c>
    </row>
    <row r="1410" ht="14.25" customHeight="1">
      <c r="B1410" s="277">
        <v>44767.0</v>
      </c>
      <c r="C1410" s="278">
        <v>1440.74585</v>
      </c>
      <c r="D1410" s="279">
        <f t="shared" si="1"/>
        <v>2.395832674</v>
      </c>
      <c r="E1410" s="264">
        <v>-0.0017924886257434257</v>
      </c>
      <c r="F1410" s="264"/>
      <c r="G1410" s="271">
        <v>1407.0</v>
      </c>
      <c r="H1410" s="270">
        <f t="shared" si="2"/>
        <v>0.0236750078</v>
      </c>
    </row>
    <row r="1411" ht="14.25" customHeight="1">
      <c r="B1411" s="277">
        <v>42796.0</v>
      </c>
      <c r="C1411" s="278">
        <v>424.268799</v>
      </c>
      <c r="D1411" s="279">
        <f t="shared" si="1"/>
        <v>-0.3965530564</v>
      </c>
      <c r="E1411" s="264">
        <v>-0.0018049085024455286</v>
      </c>
      <c r="F1411" s="264"/>
      <c r="G1411" s="271">
        <v>1408.0</v>
      </c>
      <c r="H1411" s="270">
        <f t="shared" si="2"/>
        <v>0.01911864022</v>
      </c>
    </row>
    <row r="1412" ht="14.25" customHeight="1">
      <c r="B1412" s="277">
        <v>43664.0</v>
      </c>
      <c r="C1412" s="278">
        <v>703.075562</v>
      </c>
      <c r="D1412" s="279">
        <f t="shared" si="1"/>
        <v>-0.4626328139</v>
      </c>
      <c r="E1412" s="264">
        <v>-0.0018256945899475187</v>
      </c>
      <c r="F1412" s="264"/>
      <c r="G1412" s="271">
        <v>1409.0</v>
      </c>
      <c r="H1412" s="270">
        <f t="shared" si="2"/>
        <v>0.003284106669</v>
      </c>
    </row>
    <row r="1413" ht="14.25" customHeight="1">
      <c r="B1413" s="277">
        <v>44827.0</v>
      </c>
      <c r="C1413" s="278">
        <v>1308.37085</v>
      </c>
      <c r="D1413" s="279">
        <f t="shared" si="1"/>
        <v>-0.1105047529</v>
      </c>
      <c r="E1413" s="264">
        <v>-0.0018275621640783022</v>
      </c>
      <c r="F1413" s="264"/>
      <c r="G1413" s="271">
        <v>1410.0</v>
      </c>
      <c r="H1413" s="270">
        <f t="shared" si="2"/>
        <v>-0.006777341142</v>
      </c>
    </row>
    <row r="1414" ht="14.25" customHeight="1">
      <c r="B1414" s="277">
        <v>45182.0</v>
      </c>
      <c r="C1414" s="278">
        <v>1470.913818</v>
      </c>
      <c r="D1414" s="279">
        <f t="shared" si="1"/>
        <v>0.01303600977</v>
      </c>
      <c r="E1414" s="264">
        <v>-0.0018319492714332145</v>
      </c>
      <c r="F1414" s="264"/>
      <c r="G1414" s="271">
        <v>1411.0</v>
      </c>
      <c r="H1414" s="270">
        <f t="shared" si="2"/>
        <v>-0.004623261164</v>
      </c>
    </row>
    <row r="1415" ht="14.25" customHeight="1">
      <c r="B1415" s="277">
        <v>44390.0</v>
      </c>
      <c r="C1415" s="278">
        <v>1451.985718</v>
      </c>
      <c r="D1415" s="279">
        <f t="shared" si="1"/>
        <v>-0.1559398483</v>
      </c>
      <c r="E1415" s="264">
        <v>-0.001873626741268535</v>
      </c>
      <c r="F1415" s="264"/>
      <c r="G1415" s="271">
        <v>1412.0</v>
      </c>
      <c r="H1415" s="270">
        <f t="shared" si="2"/>
        <v>-0.04727225409</v>
      </c>
    </row>
    <row r="1416" ht="14.25" customHeight="1">
      <c r="B1416" s="277">
        <v>44568.0</v>
      </c>
      <c r="C1416" s="278">
        <v>1720.239624</v>
      </c>
      <c r="D1416" s="279">
        <f t="shared" si="1"/>
        <v>1.343273089</v>
      </c>
      <c r="E1416" s="264">
        <v>-0.0019255790006060724</v>
      </c>
      <c r="F1416" s="264"/>
      <c r="G1416" s="271">
        <v>1413.0</v>
      </c>
      <c r="H1416" s="270">
        <f t="shared" si="2"/>
        <v>-0.004608533723</v>
      </c>
    </row>
    <row r="1417" ht="14.25" customHeight="1">
      <c r="B1417" s="277">
        <v>43724.0</v>
      </c>
      <c r="C1417" s="278">
        <v>734.118286</v>
      </c>
      <c r="D1417" s="279">
        <f t="shared" si="1"/>
        <v>0.8247335278</v>
      </c>
      <c r="E1417" s="264">
        <v>-0.0019292101371795132</v>
      </c>
      <c r="F1417" s="264"/>
      <c r="G1417" s="271">
        <v>1414.0</v>
      </c>
      <c r="H1417" s="270">
        <f t="shared" si="2"/>
        <v>-0.001629463588</v>
      </c>
    </row>
    <row r="1418" ht="14.25" customHeight="1">
      <c r="B1418" s="277">
        <v>42744.0</v>
      </c>
      <c r="C1418" s="278">
        <v>402.315338</v>
      </c>
      <c r="D1418" s="279">
        <f t="shared" si="1"/>
        <v>-0.7214192857</v>
      </c>
      <c r="E1418" s="264">
        <v>-0.0019542147491562177</v>
      </c>
      <c r="F1418" s="264"/>
      <c r="G1418" s="271">
        <v>1415.0</v>
      </c>
      <c r="H1418" s="270">
        <f t="shared" si="2"/>
        <v>-0.004151768544</v>
      </c>
    </row>
    <row r="1419" ht="14.25" customHeight="1">
      <c r="B1419" s="277">
        <v>45261.0</v>
      </c>
      <c r="C1419" s="278">
        <v>1444.160767</v>
      </c>
      <c r="D1419" s="279">
        <f t="shared" si="1"/>
        <v>1.260634723</v>
      </c>
      <c r="E1419" s="264">
        <v>-0.001958530947013693</v>
      </c>
      <c r="F1419" s="264"/>
      <c r="G1419" s="271">
        <v>1416.0</v>
      </c>
      <c r="H1419" s="270">
        <f t="shared" si="2"/>
        <v>0.02486787272</v>
      </c>
    </row>
    <row r="1420" ht="14.25" customHeight="1">
      <c r="B1420" s="277">
        <v>43784.0</v>
      </c>
      <c r="C1420" s="278">
        <v>638.829773</v>
      </c>
      <c r="D1420" s="279">
        <f t="shared" si="1"/>
        <v>-0.5469364954</v>
      </c>
      <c r="E1420" s="264">
        <v>-0.0019848577445007397</v>
      </c>
      <c r="F1420" s="264"/>
      <c r="G1420" s="271">
        <v>1417.0</v>
      </c>
      <c r="H1420" s="270">
        <f t="shared" si="2"/>
        <v>-0.007297393829</v>
      </c>
    </row>
    <row r="1421" ht="14.25" customHeight="1">
      <c r="B1421" s="277">
        <v>44368.0</v>
      </c>
      <c r="C1421" s="278">
        <v>1410.022583</v>
      </c>
      <c r="D1421" s="279">
        <f t="shared" si="1"/>
        <v>2.455063945</v>
      </c>
      <c r="E1421" s="264">
        <v>-0.001995593221450697</v>
      </c>
      <c r="F1421" s="264"/>
      <c r="G1421" s="271">
        <v>1418.0</v>
      </c>
      <c r="H1421" s="270">
        <f t="shared" si="2"/>
        <v>0.02069045809</v>
      </c>
    </row>
    <row r="1422" ht="14.25" customHeight="1">
      <c r="B1422" s="277">
        <v>42888.0</v>
      </c>
      <c r="C1422" s="278">
        <v>408.10318</v>
      </c>
      <c r="D1422" s="279">
        <f t="shared" si="1"/>
        <v>-0.7009672332</v>
      </c>
      <c r="E1422" s="264">
        <v>-0.0020072947000414664</v>
      </c>
      <c r="F1422" s="264"/>
      <c r="G1422" s="271">
        <v>1419.0</v>
      </c>
      <c r="H1422" s="270">
        <f t="shared" si="2"/>
        <v>-0.01340161148</v>
      </c>
    </row>
    <row r="1423" ht="14.25" customHeight="1">
      <c r="B1423" s="277">
        <v>45146.0</v>
      </c>
      <c r="C1423" s="278">
        <v>1364.744019</v>
      </c>
      <c r="D1423" s="279">
        <f t="shared" si="1"/>
        <v>-0.1200324059</v>
      </c>
      <c r="E1423" s="264">
        <v>-0.0020101756724268324</v>
      </c>
      <c r="F1423" s="264"/>
      <c r="G1423" s="271">
        <v>1420.0</v>
      </c>
      <c r="H1423" s="270">
        <f t="shared" si="2"/>
        <v>0.005370460257</v>
      </c>
    </row>
    <row r="1424" ht="14.25" customHeight="1">
      <c r="B1424" s="277">
        <v>44414.0</v>
      </c>
      <c r="C1424" s="278">
        <v>1550.902588</v>
      </c>
      <c r="D1424" s="279">
        <f t="shared" si="1"/>
        <v>2.697407842</v>
      </c>
      <c r="E1424" s="264">
        <v>-0.0020259547140674215</v>
      </c>
      <c r="F1424" s="264"/>
      <c r="G1424" s="271">
        <v>1421.0</v>
      </c>
      <c r="H1424" s="270">
        <f t="shared" si="2"/>
        <v>0.01172023021</v>
      </c>
    </row>
    <row r="1425" ht="14.25" customHeight="1">
      <c r="B1425" s="277">
        <v>43068.0</v>
      </c>
      <c r="C1425" s="278">
        <v>419.456726</v>
      </c>
      <c r="D1425" s="279">
        <f t="shared" si="1"/>
        <v>-0.7355732822</v>
      </c>
      <c r="E1425" s="264">
        <v>-0.0020311154547261252</v>
      </c>
      <c r="F1425" s="264"/>
      <c r="G1425" s="271">
        <v>1422.0</v>
      </c>
      <c r="H1425" s="270">
        <f t="shared" si="2"/>
        <v>-0.004627143708</v>
      </c>
    </row>
    <row r="1426" ht="14.25" customHeight="1">
      <c r="B1426" s="277">
        <v>44459.0</v>
      </c>
      <c r="C1426" s="278">
        <v>1586.287231</v>
      </c>
      <c r="D1426" s="279">
        <f t="shared" si="1"/>
        <v>1.232978644</v>
      </c>
      <c r="E1426" s="264">
        <v>-0.002039639034095779</v>
      </c>
      <c r="F1426" s="264"/>
      <c r="G1426" s="271">
        <v>1423.0</v>
      </c>
      <c r="H1426" s="270">
        <f t="shared" si="2"/>
        <v>0.02705747918</v>
      </c>
    </row>
    <row r="1427" ht="14.25" customHeight="1">
      <c r="B1427" s="277">
        <v>43854.0</v>
      </c>
      <c r="C1427" s="278">
        <v>710.390686</v>
      </c>
      <c r="D1427" s="279">
        <f t="shared" si="1"/>
        <v>0.3903330449</v>
      </c>
      <c r="E1427" s="264">
        <v>-0.002039984011414631</v>
      </c>
      <c r="F1427" s="264"/>
      <c r="G1427" s="271">
        <v>1424.0</v>
      </c>
      <c r="H1427" s="270">
        <f t="shared" si="2"/>
        <v>-0.02606399628</v>
      </c>
    </row>
    <row r="1428" ht="14.25" customHeight="1">
      <c r="B1428" s="277">
        <v>43222.0</v>
      </c>
      <c r="C1428" s="278">
        <v>510.950012</v>
      </c>
      <c r="D1428" s="279">
        <f t="shared" si="1"/>
        <v>0.2196069969</v>
      </c>
      <c r="E1428" s="264">
        <v>-0.0020426689005389465</v>
      </c>
      <c r="F1428" s="264"/>
      <c r="G1428" s="271">
        <v>1425.0</v>
      </c>
      <c r="H1428" s="270">
        <f t="shared" si="2"/>
        <v>0.01134619359</v>
      </c>
    </row>
    <row r="1429" ht="14.25" customHeight="1">
      <c r="B1429" s="277">
        <v>42601.0</v>
      </c>
      <c r="C1429" s="278">
        <v>418.946442</v>
      </c>
      <c r="D1429" s="279">
        <f t="shared" si="1"/>
        <v>-0.3368991164</v>
      </c>
      <c r="E1429" s="264">
        <v>-0.0020521550243237227</v>
      </c>
      <c r="F1429" s="264"/>
      <c r="G1429" s="271">
        <v>1426.0</v>
      </c>
      <c r="H1429" s="270">
        <f t="shared" si="2"/>
        <v>-0.001466048869</v>
      </c>
    </row>
    <row r="1430" ht="14.25" customHeight="1">
      <c r="B1430" s="277">
        <v>43605.0</v>
      </c>
      <c r="C1430" s="278">
        <v>631.79895</v>
      </c>
      <c r="D1430" s="279">
        <f t="shared" si="1"/>
        <v>0.4873854006</v>
      </c>
      <c r="E1430" s="264">
        <v>-0.002071844764413681</v>
      </c>
      <c r="F1430" s="264"/>
      <c r="G1430" s="271">
        <v>1427.0</v>
      </c>
      <c r="H1430" s="270">
        <f t="shared" si="2"/>
        <v>0.001488799906</v>
      </c>
    </row>
    <row r="1431" ht="14.25" customHeight="1">
      <c r="B1431" s="277">
        <v>42622.0</v>
      </c>
      <c r="C1431" s="278">
        <v>424.771515</v>
      </c>
      <c r="D1431" s="279">
        <f t="shared" si="1"/>
        <v>-0.6959172345</v>
      </c>
      <c r="E1431" s="264">
        <v>-0.002071936728283198</v>
      </c>
      <c r="F1431" s="264"/>
      <c r="G1431" s="271">
        <v>1428.0</v>
      </c>
      <c r="H1431" s="270">
        <f t="shared" si="2"/>
        <v>0.001189725317</v>
      </c>
    </row>
    <row r="1432" ht="14.25" customHeight="1">
      <c r="B1432" s="277">
        <v>45124.0</v>
      </c>
      <c r="C1432" s="278">
        <v>1396.894409</v>
      </c>
      <c r="D1432" s="279">
        <f t="shared" si="1"/>
        <v>-0.1913970824</v>
      </c>
      <c r="E1432" s="264">
        <v>-0.0021038619400903214</v>
      </c>
      <c r="F1432" s="264"/>
      <c r="G1432" s="271">
        <v>1429.0</v>
      </c>
      <c r="H1432" s="270">
        <f t="shared" si="2"/>
        <v>-0.01824492987</v>
      </c>
    </row>
    <row r="1433" ht="14.25" customHeight="1">
      <c r="B1433" s="277">
        <v>44631.0</v>
      </c>
      <c r="C1433" s="278">
        <v>1727.540649</v>
      </c>
      <c r="D1433" s="279">
        <f t="shared" si="1"/>
        <v>1.536639685</v>
      </c>
      <c r="E1433" s="264">
        <v>-0.002135830775336168</v>
      </c>
      <c r="F1433" s="264"/>
      <c r="G1433" s="271">
        <v>1430.0</v>
      </c>
      <c r="H1433" s="270">
        <f t="shared" si="2"/>
        <v>-0.0158351879</v>
      </c>
    </row>
    <row r="1434" ht="14.25" customHeight="1">
      <c r="B1434" s="277">
        <v>43756.0</v>
      </c>
      <c r="C1434" s="278">
        <v>681.035095</v>
      </c>
      <c r="D1434" s="279">
        <f t="shared" si="1"/>
        <v>0.6492196174</v>
      </c>
      <c r="E1434" s="264">
        <v>-0.0021440606631858527</v>
      </c>
      <c r="F1434" s="264"/>
      <c r="G1434" s="271">
        <v>1431.0</v>
      </c>
      <c r="H1434" s="270">
        <f t="shared" si="2"/>
        <v>-0.01125776065</v>
      </c>
    </row>
    <row r="1435" ht="14.25" customHeight="1">
      <c r="B1435" s="277">
        <v>41962.0</v>
      </c>
      <c r="C1435" s="278">
        <v>412.943848</v>
      </c>
      <c r="D1435" s="279">
        <f t="shared" si="1"/>
        <v>-0.3774294054</v>
      </c>
      <c r="E1435" s="264">
        <v>-0.0021519815031718135</v>
      </c>
      <c r="F1435" s="264"/>
      <c r="G1435" s="271">
        <v>1432.0</v>
      </c>
      <c r="H1435" s="270">
        <f t="shared" si="2"/>
        <v>-0.001103016429</v>
      </c>
    </row>
    <row r="1436" ht="14.25" customHeight="1">
      <c r="B1436" s="277">
        <v>43818.0</v>
      </c>
      <c r="C1436" s="278">
        <v>663.288391</v>
      </c>
      <c r="D1436" s="279">
        <f t="shared" si="1"/>
        <v>0.3406451286</v>
      </c>
      <c r="E1436" s="264">
        <v>-0.002184443472111773</v>
      </c>
      <c r="F1436" s="264"/>
      <c r="G1436" s="271">
        <v>1433.0</v>
      </c>
      <c r="H1436" s="270">
        <f t="shared" si="2"/>
        <v>-0.01138307073</v>
      </c>
    </row>
    <row r="1437" ht="14.25" customHeight="1">
      <c r="B1437" s="277">
        <v>42542.0</v>
      </c>
      <c r="C1437" s="278">
        <v>494.753143</v>
      </c>
      <c r="D1437" s="279">
        <f t="shared" si="1"/>
        <v>-0.5219989501</v>
      </c>
      <c r="E1437" s="264">
        <v>-0.002192433998499137</v>
      </c>
      <c r="F1437" s="264"/>
      <c r="G1437" s="271">
        <v>1434.0</v>
      </c>
      <c r="H1437" s="270">
        <f t="shared" si="2"/>
        <v>0.01404019192</v>
      </c>
    </row>
    <row r="1438" ht="14.25" customHeight="1">
      <c r="B1438" s="277">
        <v>44161.0</v>
      </c>
      <c r="C1438" s="278">
        <v>1035.046143</v>
      </c>
      <c r="D1438" s="279">
        <f t="shared" si="1"/>
        <v>-0.2854028076</v>
      </c>
      <c r="E1438" s="264">
        <v>-0.0021962253366230177</v>
      </c>
      <c r="F1438" s="264"/>
      <c r="G1438" s="271">
        <v>1435.0</v>
      </c>
      <c r="H1438" s="270">
        <f t="shared" si="2"/>
        <v>0.03178723361</v>
      </c>
    </row>
    <row r="1439" ht="14.25" customHeight="1">
      <c r="B1439" s="277">
        <v>45208.0</v>
      </c>
      <c r="C1439" s="278">
        <v>1448.432983</v>
      </c>
      <c r="D1439" s="279">
        <f t="shared" si="1"/>
        <v>0.1651461567</v>
      </c>
      <c r="E1439" s="264">
        <v>-0.0021979197244139646</v>
      </c>
      <c r="F1439" s="264"/>
      <c r="G1439" s="271">
        <v>1436.0</v>
      </c>
      <c r="H1439" s="270">
        <f t="shared" si="2"/>
        <v>-0.007624969451</v>
      </c>
    </row>
    <row r="1440" ht="14.25" customHeight="1">
      <c r="B1440" s="277">
        <v>44335.0</v>
      </c>
      <c r="C1440" s="278">
        <v>1243.134155</v>
      </c>
      <c r="D1440" s="279">
        <f t="shared" si="1"/>
        <v>0.9461930786</v>
      </c>
      <c r="E1440" s="264">
        <v>-0.0022389420688974948</v>
      </c>
      <c r="F1440" s="264"/>
      <c r="G1440" s="271">
        <v>1437.0</v>
      </c>
      <c r="H1440" s="270">
        <f t="shared" si="2"/>
        <v>-0.003188837329</v>
      </c>
    </row>
    <row r="1441" ht="14.25" customHeight="1">
      <c r="B1441" s="277">
        <v>43490.0</v>
      </c>
      <c r="C1441" s="278">
        <v>638.751709</v>
      </c>
      <c r="D1441" s="279">
        <f t="shared" si="1"/>
        <v>0.3048396655</v>
      </c>
      <c r="E1441" s="264">
        <v>-0.0022540859179130167</v>
      </c>
      <c r="F1441" s="264"/>
      <c r="G1441" s="271">
        <v>1438.0</v>
      </c>
      <c r="H1441" s="270">
        <f t="shared" si="2"/>
        <v>-0.01050422081</v>
      </c>
    </row>
    <row r="1442" ht="14.25" customHeight="1">
      <c r="B1442" s="277">
        <v>42503.0</v>
      </c>
      <c r="C1442" s="278">
        <v>489.525055</v>
      </c>
      <c r="D1442" s="279">
        <f t="shared" si="1"/>
        <v>0.1571560955</v>
      </c>
      <c r="E1442" s="264">
        <v>-0.002272521396006267</v>
      </c>
      <c r="F1442" s="264"/>
      <c r="G1442" s="271">
        <v>1439.0</v>
      </c>
      <c r="H1442" s="270">
        <f t="shared" si="2"/>
        <v>-0.02227433268</v>
      </c>
    </row>
    <row r="1443" ht="14.25" customHeight="1">
      <c r="B1443" s="277">
        <v>42116.0</v>
      </c>
      <c r="C1443" s="278">
        <v>423.041504</v>
      </c>
      <c r="D1443" s="279">
        <f t="shared" si="1"/>
        <v>-0.01711568092</v>
      </c>
      <c r="E1443" s="264">
        <v>-0.002286671387392437</v>
      </c>
      <c r="F1443" s="264"/>
      <c r="G1443" s="271">
        <v>1440.0</v>
      </c>
      <c r="H1443" s="270">
        <f t="shared" si="2"/>
        <v>-0.02752775635</v>
      </c>
    </row>
    <row r="1444" ht="14.25" customHeight="1">
      <c r="B1444" s="277">
        <v>41974.0</v>
      </c>
      <c r="C1444" s="278">
        <v>430.408234</v>
      </c>
      <c r="D1444" s="279">
        <f t="shared" si="1"/>
        <v>0.007874916536</v>
      </c>
      <c r="E1444" s="264">
        <v>-0.0022937116202205008</v>
      </c>
      <c r="F1444" s="264"/>
      <c r="G1444" s="271">
        <v>1441.0</v>
      </c>
      <c r="H1444" s="270">
        <f t="shared" si="2"/>
        <v>0.01054288248</v>
      </c>
    </row>
    <row r="1445" ht="14.25" customHeight="1">
      <c r="B1445" s="277">
        <v>42213.0</v>
      </c>
      <c r="C1445" s="278">
        <v>427.045288</v>
      </c>
      <c r="D1445" s="279">
        <f t="shared" si="1"/>
        <v>0.08102065707</v>
      </c>
      <c r="E1445" s="264">
        <v>-0.0022997122724911015</v>
      </c>
      <c r="F1445" s="264"/>
      <c r="G1445" s="271">
        <v>1442.0</v>
      </c>
      <c r="H1445" s="270">
        <f t="shared" si="2"/>
        <v>0.008277723142</v>
      </c>
    </row>
    <row r="1446" ht="14.25" customHeight="1">
      <c r="B1446" s="277">
        <v>42872.0</v>
      </c>
      <c r="C1446" s="278">
        <v>395.038971</v>
      </c>
      <c r="D1446" s="279">
        <f t="shared" si="1"/>
        <v>-0.6902175051</v>
      </c>
      <c r="E1446" s="264">
        <v>-0.002303668242516996</v>
      </c>
      <c r="F1446" s="264"/>
      <c r="G1446" s="271">
        <v>1443.0</v>
      </c>
      <c r="H1446" s="270">
        <f t="shared" si="2"/>
        <v>0.001223562792</v>
      </c>
    </row>
    <row r="1447" ht="14.25" customHeight="1">
      <c r="B1447" s="277">
        <v>45079.0</v>
      </c>
      <c r="C1447" s="278">
        <v>1275.213989</v>
      </c>
      <c r="D1447" s="279">
        <f t="shared" si="1"/>
        <v>1.557844386</v>
      </c>
      <c r="E1447" s="264">
        <v>-0.0023042442960821375</v>
      </c>
      <c r="F1447" s="264"/>
      <c r="G1447" s="271">
        <v>1444.0</v>
      </c>
      <c r="H1447" s="270">
        <f t="shared" si="2"/>
        <v>-0.02980018354</v>
      </c>
    </row>
    <row r="1448" ht="14.25" customHeight="1">
      <c r="B1448" s="277">
        <v>43230.0</v>
      </c>
      <c r="C1448" s="278">
        <v>498.550262</v>
      </c>
      <c r="D1448" s="279">
        <f t="shared" si="1"/>
        <v>-0.6084331823</v>
      </c>
      <c r="E1448" s="264">
        <v>-0.0023064868835441016</v>
      </c>
      <c r="F1448" s="264"/>
      <c r="G1448" s="271">
        <v>1445.0</v>
      </c>
      <c r="H1448" s="270">
        <f t="shared" si="2"/>
        <v>-0.01115879689</v>
      </c>
    </row>
    <row r="1449" ht="14.25" customHeight="1">
      <c r="B1449" s="277">
        <v>45075.0</v>
      </c>
      <c r="C1449" s="278">
        <v>1273.218872</v>
      </c>
      <c r="D1449" s="279">
        <f t="shared" si="1"/>
        <v>-0.2273047547</v>
      </c>
      <c r="E1449" s="264">
        <v>-0.0023150039182220066</v>
      </c>
      <c r="F1449" s="264"/>
      <c r="G1449" s="271">
        <v>1446.0</v>
      </c>
      <c r="H1449" s="270">
        <f t="shared" si="2"/>
        <v>-0.01591871693</v>
      </c>
    </row>
    <row r="1450" ht="14.25" customHeight="1">
      <c r="B1450" s="277">
        <v>45323.0</v>
      </c>
      <c r="C1450" s="278">
        <v>1647.763306</v>
      </c>
      <c r="D1450" s="279">
        <f t="shared" si="1"/>
        <v>2.896589306</v>
      </c>
      <c r="E1450" s="264">
        <v>-0.0023179875861264795</v>
      </c>
      <c r="F1450" s="264"/>
      <c r="G1450" s="271">
        <v>1447.0</v>
      </c>
      <c r="H1450" s="270">
        <f t="shared" si="2"/>
        <v>0.01184445539</v>
      </c>
    </row>
    <row r="1451" ht="14.25" customHeight="1">
      <c r="B1451" s="277">
        <v>42037.0</v>
      </c>
      <c r="C1451" s="278">
        <v>422.87323</v>
      </c>
      <c r="D1451" s="279">
        <f t="shared" si="1"/>
        <v>-0.5437329752</v>
      </c>
      <c r="E1451" s="264">
        <v>-0.0023576872530439255</v>
      </c>
      <c r="F1451" s="264"/>
      <c r="G1451" s="271">
        <v>1448.0</v>
      </c>
      <c r="H1451" s="270">
        <f t="shared" si="2"/>
        <v>-0.01453715046</v>
      </c>
    </row>
    <row r="1452" ht="14.25" customHeight="1">
      <c r="B1452" s="277">
        <v>44096.0</v>
      </c>
      <c r="C1452" s="278">
        <v>926.810852</v>
      </c>
      <c r="D1452" s="279">
        <f t="shared" si="1"/>
        <v>1.332000491</v>
      </c>
      <c r="E1452" s="264">
        <v>-0.0023764475350405655</v>
      </c>
      <c r="F1452" s="264"/>
      <c r="G1452" s="271">
        <v>1449.0</v>
      </c>
      <c r="H1452" s="270">
        <f t="shared" si="2"/>
        <v>0.001232360255</v>
      </c>
    </row>
    <row r="1453" ht="14.25" customHeight="1">
      <c r="B1453" s="277">
        <v>43038.0</v>
      </c>
      <c r="C1453" s="278">
        <v>397.431671</v>
      </c>
      <c r="D1453" s="279">
        <f t="shared" si="1"/>
        <v>-0.7617378719</v>
      </c>
      <c r="E1453" s="264">
        <v>-0.0023776486582586694</v>
      </c>
      <c r="F1453" s="264"/>
      <c r="G1453" s="271">
        <v>1450.0</v>
      </c>
      <c r="H1453" s="270">
        <f t="shared" si="2"/>
        <v>-0.01820616062</v>
      </c>
    </row>
    <row r="1454" ht="14.25" customHeight="1">
      <c r="B1454" s="277">
        <v>44540.0</v>
      </c>
      <c r="C1454" s="278">
        <v>1668.043823</v>
      </c>
      <c r="D1454" s="279">
        <f t="shared" si="1"/>
        <v>2.578973793</v>
      </c>
      <c r="E1454" s="264">
        <v>-0.0023815755784722856</v>
      </c>
      <c r="F1454" s="264"/>
      <c r="G1454" s="271">
        <v>1451.0</v>
      </c>
      <c r="H1454" s="270">
        <f t="shared" si="2"/>
        <v>0.01465772317</v>
      </c>
    </row>
    <row r="1455" ht="14.25" customHeight="1">
      <c r="B1455" s="277">
        <v>42304.0</v>
      </c>
      <c r="C1455" s="278">
        <v>466.067627</v>
      </c>
      <c r="D1455" s="279">
        <f t="shared" si="1"/>
        <v>-0.297626267</v>
      </c>
      <c r="E1455" s="264">
        <v>-0.002386561552218119</v>
      </c>
      <c r="F1455" s="264"/>
      <c r="G1455" s="271">
        <v>1452.0</v>
      </c>
      <c r="H1455" s="270">
        <f t="shared" si="2"/>
        <v>-0.01584625821</v>
      </c>
    </row>
    <row r="1456" ht="14.25" customHeight="1">
      <c r="B1456" s="277">
        <v>43830.0</v>
      </c>
      <c r="C1456" s="278">
        <v>663.56073</v>
      </c>
      <c r="D1456" s="279">
        <f t="shared" si="1"/>
        <v>-0.5154130057</v>
      </c>
      <c r="E1456" s="264">
        <v>-0.002387821422029766</v>
      </c>
      <c r="F1456" s="264"/>
      <c r="G1456" s="271">
        <v>1453.0</v>
      </c>
      <c r="H1456" s="270">
        <f t="shared" si="2"/>
        <v>-0.01379082183</v>
      </c>
    </row>
    <row r="1457" ht="14.25" customHeight="1">
      <c r="B1457" s="277">
        <v>45229.0</v>
      </c>
      <c r="C1457" s="278">
        <v>1369.33252</v>
      </c>
      <c r="D1457" s="279">
        <f t="shared" si="1"/>
        <v>1.802723104</v>
      </c>
      <c r="E1457" s="264">
        <v>-0.0023906895649690387</v>
      </c>
      <c r="F1457" s="264"/>
      <c r="G1457" s="271">
        <v>1454.0</v>
      </c>
      <c r="H1457" s="270">
        <f t="shared" si="2"/>
        <v>0.01764953278</v>
      </c>
    </row>
    <row r="1458" ht="14.25" customHeight="1">
      <c r="B1458" s="277">
        <v>42457.0</v>
      </c>
      <c r="C1458" s="278">
        <v>488.572174</v>
      </c>
      <c r="D1458" s="279">
        <f t="shared" si="1"/>
        <v>0.2771842766</v>
      </c>
      <c r="E1458" s="264">
        <v>-0.0024007268637227836</v>
      </c>
      <c r="F1458" s="264"/>
      <c r="G1458" s="271">
        <v>1455.0</v>
      </c>
      <c r="H1458" s="270">
        <f t="shared" si="2"/>
        <v>0.004925608247</v>
      </c>
    </row>
    <row r="1459" ht="14.25" customHeight="1">
      <c r="B1459" s="277">
        <v>42843.0</v>
      </c>
      <c r="C1459" s="278">
        <v>382.538513</v>
      </c>
      <c r="D1459" s="279">
        <f t="shared" si="1"/>
        <v>-0.4190923328</v>
      </c>
      <c r="E1459" s="264">
        <v>-0.0024326770153313268</v>
      </c>
      <c r="F1459" s="264"/>
      <c r="G1459" s="271">
        <v>1456.0</v>
      </c>
      <c r="H1459" s="270">
        <f t="shared" si="2"/>
        <v>0.02040945127</v>
      </c>
    </row>
    <row r="1460" ht="14.25" customHeight="1">
      <c r="B1460" s="277">
        <v>43992.0</v>
      </c>
      <c r="C1460" s="278">
        <v>658.518616</v>
      </c>
      <c r="D1460" s="279">
        <f t="shared" si="1"/>
        <v>0.4449828608</v>
      </c>
      <c r="E1460" s="264">
        <v>-0.0024387116314671504</v>
      </c>
      <c r="F1460" s="264"/>
      <c r="G1460" s="271">
        <v>1457.0</v>
      </c>
      <c r="H1460" s="270">
        <f t="shared" si="2"/>
        <v>0.02244632529</v>
      </c>
    </row>
    <row r="1461" ht="14.25" customHeight="1">
      <c r="B1461" s="277">
        <v>42423.0</v>
      </c>
      <c r="C1461" s="278">
        <v>455.727631</v>
      </c>
      <c r="D1461" s="279">
        <f t="shared" si="1"/>
        <v>-0.2180519285</v>
      </c>
      <c r="E1461" s="264">
        <v>-0.002440643558080003</v>
      </c>
      <c r="F1461" s="264"/>
      <c r="G1461" s="271">
        <v>1458.0</v>
      </c>
      <c r="H1461" s="270">
        <f t="shared" si="2"/>
        <v>0.00008261445037</v>
      </c>
    </row>
    <row r="1462" ht="14.25" customHeight="1">
      <c r="B1462" s="277">
        <v>43473.0</v>
      </c>
      <c r="C1462" s="278">
        <v>582.810608</v>
      </c>
      <c r="D1462" s="279">
        <f t="shared" si="1"/>
        <v>-0.5819439094</v>
      </c>
      <c r="E1462" s="264">
        <v>-0.0024564678548328286</v>
      </c>
      <c r="F1462" s="264"/>
      <c r="G1462" s="271">
        <v>1459.0</v>
      </c>
      <c r="H1462" s="270">
        <f t="shared" si="2"/>
        <v>0.006479582689</v>
      </c>
    </row>
    <row r="1463" ht="14.25" customHeight="1">
      <c r="B1463" s="277">
        <v>45163.0</v>
      </c>
      <c r="C1463" s="278">
        <v>1394.09668</v>
      </c>
      <c r="D1463" s="279">
        <f t="shared" si="1"/>
        <v>-0.04958867145</v>
      </c>
      <c r="E1463" s="264">
        <v>-0.0024585566141424515</v>
      </c>
      <c r="F1463" s="264"/>
      <c r="G1463" s="271">
        <v>1460.0</v>
      </c>
      <c r="H1463" s="270">
        <f t="shared" si="2"/>
        <v>0.001110461736</v>
      </c>
    </row>
    <row r="1464" ht="14.25" customHeight="1">
      <c r="B1464" s="277">
        <v>44385.0</v>
      </c>
      <c r="C1464" s="278">
        <v>1466.835083</v>
      </c>
      <c r="D1464" s="279">
        <f t="shared" si="1"/>
        <v>2.438674236</v>
      </c>
      <c r="E1464" s="264">
        <v>-0.002460577381417404</v>
      </c>
      <c r="F1464" s="264"/>
      <c r="G1464" s="271">
        <v>1461.0</v>
      </c>
      <c r="H1464" s="270">
        <f t="shared" si="2"/>
        <v>0.01337664583</v>
      </c>
    </row>
    <row r="1465" ht="14.25" customHeight="1">
      <c r="B1465" s="277">
        <v>42821.0</v>
      </c>
      <c r="C1465" s="278">
        <v>426.569946</v>
      </c>
      <c r="D1465" s="279">
        <f t="shared" si="1"/>
        <v>-0.6766675243</v>
      </c>
      <c r="E1465" s="264">
        <v>-0.0024725084292918664</v>
      </c>
      <c r="F1465" s="264"/>
      <c r="G1465" s="271">
        <v>1462.0</v>
      </c>
      <c r="H1465" s="270">
        <f t="shared" si="2"/>
        <v>-0.02588544213</v>
      </c>
    </row>
    <row r="1466" ht="14.25" customHeight="1">
      <c r="B1466" s="277">
        <v>45113.0</v>
      </c>
      <c r="C1466" s="278">
        <v>1319.291992</v>
      </c>
      <c r="D1466" s="279">
        <f t="shared" si="1"/>
        <v>0.9330330545</v>
      </c>
      <c r="E1466" s="264">
        <v>-0.002523585283213645</v>
      </c>
      <c r="F1466" s="264"/>
      <c r="G1466" s="271">
        <v>1463.0</v>
      </c>
      <c r="H1466" s="270">
        <f t="shared" si="2"/>
        <v>-0.01629770312</v>
      </c>
    </row>
    <row r="1467" ht="14.25" customHeight="1">
      <c r="B1467" s="277">
        <v>43755.0</v>
      </c>
      <c r="C1467" s="278">
        <v>682.498413</v>
      </c>
      <c r="D1467" s="279">
        <f t="shared" si="1"/>
        <v>0.1659202183</v>
      </c>
      <c r="E1467" s="264">
        <v>-0.002527921654101884</v>
      </c>
      <c r="F1467" s="264"/>
      <c r="G1467" s="271">
        <v>1464.0</v>
      </c>
      <c r="H1467" s="270">
        <f t="shared" si="2"/>
        <v>-0.003084901745</v>
      </c>
    </row>
    <row r="1468" ht="14.25" customHeight="1">
      <c r="B1468" s="277">
        <v>43318.0</v>
      </c>
      <c r="C1468" s="278">
        <v>585.373169</v>
      </c>
      <c r="D1468" s="279">
        <f t="shared" si="1"/>
        <v>0.1614223511</v>
      </c>
      <c r="E1468" s="264">
        <v>-0.002528946985919827</v>
      </c>
      <c r="F1468" s="264"/>
      <c r="G1468" s="271">
        <v>1465.0</v>
      </c>
      <c r="H1468" s="270">
        <f t="shared" si="2"/>
        <v>-0.002271847176</v>
      </c>
    </row>
    <row r="1469" ht="14.25" customHeight="1">
      <c r="B1469" s="277">
        <v>43173.0</v>
      </c>
      <c r="C1469" s="278">
        <v>504.014038</v>
      </c>
      <c r="D1469" s="279">
        <f t="shared" si="1"/>
        <v>0.294783604</v>
      </c>
      <c r="E1469" s="264">
        <v>-0.002534080645386718</v>
      </c>
      <c r="F1469" s="264"/>
      <c r="G1469" s="271">
        <v>1466.0</v>
      </c>
      <c r="H1469" s="270">
        <f t="shared" si="2"/>
        <v>0.008175073346</v>
      </c>
    </row>
    <row r="1470" ht="14.25" customHeight="1">
      <c r="B1470" s="277">
        <v>42914.0</v>
      </c>
      <c r="C1470" s="278">
        <v>389.265076</v>
      </c>
      <c r="D1470" s="279">
        <f t="shared" si="1"/>
        <v>-0.01668001774</v>
      </c>
      <c r="E1470" s="264">
        <v>-0.0025346707185823613</v>
      </c>
      <c r="F1470" s="264"/>
      <c r="G1470" s="271">
        <v>1467.0</v>
      </c>
      <c r="H1470" s="270">
        <f t="shared" si="2"/>
        <v>0.005241651992</v>
      </c>
    </row>
    <row r="1471" ht="14.25" customHeight="1">
      <c r="B1471" s="277">
        <v>42879.0</v>
      </c>
      <c r="C1471" s="278">
        <v>395.868164</v>
      </c>
      <c r="D1471" s="279">
        <f t="shared" si="1"/>
        <v>-0.3884710667</v>
      </c>
      <c r="E1471" s="264">
        <v>-0.002611533740137695</v>
      </c>
      <c r="F1471" s="264"/>
      <c r="G1471" s="271">
        <v>1468.0</v>
      </c>
      <c r="H1471" s="270">
        <f t="shared" si="2"/>
        <v>-0.03265447685</v>
      </c>
    </row>
    <row r="1472" ht="14.25" customHeight="1">
      <c r="B1472" s="277">
        <v>44004.0</v>
      </c>
      <c r="C1472" s="278">
        <v>647.341675</v>
      </c>
      <c r="D1472" s="279">
        <f t="shared" si="1"/>
        <v>0.02941127618</v>
      </c>
      <c r="E1472" s="264">
        <v>-0.002622078416627743</v>
      </c>
      <c r="F1472" s="264"/>
      <c r="G1472" s="271">
        <v>1469.0</v>
      </c>
      <c r="H1472" s="270">
        <f t="shared" si="2"/>
        <v>-0.0002389544029</v>
      </c>
    </row>
    <row r="1473" ht="14.25" customHeight="1">
      <c r="B1473" s="277">
        <v>43353.0</v>
      </c>
      <c r="C1473" s="278">
        <v>628.846497</v>
      </c>
      <c r="D1473" s="279">
        <f t="shared" si="1"/>
        <v>-0.5795778058</v>
      </c>
      <c r="E1473" s="264">
        <v>-0.002661145171771223</v>
      </c>
      <c r="F1473" s="264"/>
      <c r="G1473" s="271">
        <v>1470.0</v>
      </c>
      <c r="H1473" s="270">
        <f t="shared" si="2"/>
        <v>-0.01127603574</v>
      </c>
    </row>
    <row r="1474" ht="14.25" customHeight="1">
      <c r="B1474" s="277">
        <v>45454.0</v>
      </c>
      <c r="C1474" s="278">
        <v>1495.75</v>
      </c>
      <c r="D1474" s="279">
        <f t="shared" si="1"/>
        <v>2.525704226</v>
      </c>
      <c r="E1474" s="279">
        <v>-0.002667111185197533</v>
      </c>
      <c r="F1474" s="279"/>
      <c r="G1474" s="271">
        <v>1471.0</v>
      </c>
      <c r="H1474" s="270">
        <f t="shared" si="2"/>
        <v>0.005646807877</v>
      </c>
    </row>
    <row r="1475" ht="14.25" customHeight="1">
      <c r="B1475" s="277">
        <v>42345.0</v>
      </c>
      <c r="C1475" s="278">
        <v>424.241486</v>
      </c>
      <c r="D1475" s="279">
        <f t="shared" si="1"/>
        <v>-0.7455750348</v>
      </c>
      <c r="E1475" s="264">
        <v>-0.0026691764911385665</v>
      </c>
      <c r="F1475" s="264"/>
      <c r="G1475" s="271">
        <v>1472.0</v>
      </c>
      <c r="H1475" s="270">
        <f t="shared" si="2"/>
        <v>-0.007589603783</v>
      </c>
    </row>
    <row r="1476" ht="14.25" customHeight="1">
      <c r="B1476" s="277">
        <v>45345.0</v>
      </c>
      <c r="C1476" s="278">
        <v>1667.452271</v>
      </c>
      <c r="D1476" s="279">
        <f t="shared" si="1"/>
        <v>-0.06840092041</v>
      </c>
      <c r="E1476" s="264">
        <v>-0.002676391370345123</v>
      </c>
      <c r="F1476" s="264"/>
      <c r="G1476" s="271">
        <v>1473.0</v>
      </c>
      <c r="H1476" s="270">
        <f t="shared" si="2"/>
        <v>-0.02718612733</v>
      </c>
    </row>
    <row r="1477" ht="14.25" customHeight="1">
      <c r="B1477" s="277">
        <v>44561.0</v>
      </c>
      <c r="C1477" s="278">
        <v>1789.881836</v>
      </c>
      <c r="D1477" s="279">
        <f t="shared" si="1"/>
        <v>0.05611355416</v>
      </c>
      <c r="E1477" s="264">
        <v>-0.002694267804970701</v>
      </c>
      <c r="F1477" s="264"/>
      <c r="G1477" s="271">
        <v>1474.0</v>
      </c>
      <c r="H1477" s="270">
        <f t="shared" si="2"/>
        <v>-0.00328134415</v>
      </c>
    </row>
    <row r="1478" ht="14.25" customHeight="1">
      <c r="B1478" s="277">
        <v>44517.0</v>
      </c>
      <c r="C1478" s="278">
        <v>1694.781616</v>
      </c>
      <c r="D1478" s="279">
        <f t="shared" si="1"/>
        <v>0.2187971438</v>
      </c>
      <c r="E1478" s="264">
        <v>-0.0027060647566700437</v>
      </c>
      <c r="F1478" s="264"/>
      <c r="G1478" s="271">
        <v>1475.0</v>
      </c>
      <c r="H1478" s="270">
        <f t="shared" si="2"/>
        <v>-0.01548489301</v>
      </c>
    </row>
    <row r="1479" ht="14.25" customHeight="1">
      <c r="B1479" s="277">
        <v>44841.0</v>
      </c>
      <c r="C1479" s="278">
        <v>1390.536255</v>
      </c>
      <c r="D1479" s="279">
        <f t="shared" si="1"/>
        <v>2.576249828</v>
      </c>
      <c r="E1479" s="264">
        <v>-0.0027144322418227074</v>
      </c>
      <c r="F1479" s="264"/>
      <c r="G1479" s="271">
        <v>1476.0</v>
      </c>
      <c r="H1479" s="270">
        <f t="shared" si="2"/>
        <v>0.007120316052</v>
      </c>
    </row>
    <row r="1480" ht="14.25" customHeight="1">
      <c r="B1480" s="277">
        <v>41982.0</v>
      </c>
      <c r="C1480" s="278">
        <v>388.825256</v>
      </c>
      <c r="D1480" s="279">
        <f t="shared" si="1"/>
        <v>-0.6848647332</v>
      </c>
      <c r="E1480" s="264">
        <v>-0.002715776345572026</v>
      </c>
      <c r="F1480" s="264"/>
      <c r="G1480" s="271">
        <v>1477.0</v>
      </c>
      <c r="H1480" s="270">
        <f t="shared" si="2"/>
        <v>-0.01161001772</v>
      </c>
    </row>
    <row r="1481" ht="14.25" customHeight="1">
      <c r="B1481" s="277">
        <v>44328.0</v>
      </c>
      <c r="C1481" s="278">
        <v>1233.83606</v>
      </c>
      <c r="D1481" s="279">
        <f t="shared" si="1"/>
        <v>0.9434776292</v>
      </c>
      <c r="E1481" s="264">
        <v>-0.002743259311077408</v>
      </c>
      <c r="F1481" s="264"/>
      <c r="G1481" s="271">
        <v>1478.0</v>
      </c>
      <c r="H1481" s="270">
        <f t="shared" si="2"/>
        <v>0.00996134485</v>
      </c>
    </row>
    <row r="1482" ht="14.25" customHeight="1">
      <c r="B1482" s="277">
        <v>43495.0</v>
      </c>
      <c r="C1482" s="278">
        <v>634.859924</v>
      </c>
      <c r="D1482" s="279">
        <f t="shared" si="1"/>
        <v>0.4223018248</v>
      </c>
      <c r="E1482" s="264">
        <v>-0.0027475027454410975</v>
      </c>
      <c r="F1482" s="264"/>
      <c r="G1482" s="271">
        <v>1479.0</v>
      </c>
      <c r="H1482" s="270">
        <f t="shared" si="2"/>
        <v>-0.003713823237</v>
      </c>
    </row>
    <row r="1483" ht="14.25" customHeight="1">
      <c r="B1483" s="277">
        <v>42321.0</v>
      </c>
      <c r="C1483" s="278">
        <v>446.360901</v>
      </c>
      <c r="D1483" s="279">
        <f t="shared" si="1"/>
        <v>-0.6832445214</v>
      </c>
      <c r="E1483" s="264">
        <v>-0.0027629594390470307</v>
      </c>
      <c r="F1483" s="264"/>
      <c r="G1483" s="271">
        <v>1480.0</v>
      </c>
      <c r="H1483" s="270">
        <f t="shared" si="2"/>
        <v>-0.01194031342</v>
      </c>
    </row>
    <row r="1484" ht="14.25" customHeight="1">
      <c r="B1484" s="277">
        <v>45198.0</v>
      </c>
      <c r="C1484" s="278">
        <v>1409.165527</v>
      </c>
      <c r="D1484" s="279">
        <f t="shared" si="1"/>
        <v>2.285498734</v>
      </c>
      <c r="E1484" s="264">
        <v>-0.002778840449192486</v>
      </c>
      <c r="F1484" s="264"/>
      <c r="G1484" s="271">
        <v>1481.0</v>
      </c>
      <c r="H1484" s="270">
        <f t="shared" si="2"/>
        <v>0.01340154244</v>
      </c>
    </row>
    <row r="1485" ht="14.25" customHeight="1">
      <c r="B1485" s="277">
        <v>42341.0</v>
      </c>
      <c r="C1485" s="278">
        <v>428.904602</v>
      </c>
      <c r="D1485" s="279">
        <f t="shared" si="1"/>
        <v>-0.6300208547</v>
      </c>
      <c r="E1485" s="264">
        <v>-0.0027810624152402696</v>
      </c>
      <c r="F1485" s="264"/>
      <c r="G1485" s="271">
        <v>1482.0</v>
      </c>
      <c r="H1485" s="270">
        <f t="shared" si="2"/>
        <v>-0.01600940283</v>
      </c>
    </row>
    <row r="1486" ht="14.25" customHeight="1">
      <c r="B1486" s="277">
        <v>44195.0</v>
      </c>
      <c r="C1486" s="278">
        <v>1159.266968</v>
      </c>
      <c r="D1486" s="279">
        <f t="shared" si="1"/>
        <v>-0.2539592721</v>
      </c>
      <c r="E1486" s="264">
        <v>-0.002799217966550507</v>
      </c>
      <c r="F1486" s="264"/>
      <c r="G1486" s="271">
        <v>1483.0</v>
      </c>
      <c r="H1486" s="270">
        <f t="shared" si="2"/>
        <v>0.01321820088</v>
      </c>
    </row>
    <row r="1487" ht="14.25" customHeight="1">
      <c r="B1487" s="277">
        <v>45288.0</v>
      </c>
      <c r="C1487" s="278">
        <v>1553.892334</v>
      </c>
      <c r="D1487" s="279">
        <f t="shared" si="1"/>
        <v>2.944313827</v>
      </c>
      <c r="E1487" s="264">
        <v>-0.00283963270144704</v>
      </c>
      <c r="F1487" s="264"/>
      <c r="G1487" s="271">
        <v>1484.0</v>
      </c>
      <c r="H1487" s="270">
        <f t="shared" si="2"/>
        <v>0.01239617236</v>
      </c>
    </row>
    <row r="1488" ht="14.25" customHeight="1">
      <c r="B1488" s="277">
        <v>42192.0</v>
      </c>
      <c r="C1488" s="278">
        <v>393.957581</v>
      </c>
      <c r="D1488" s="279">
        <f t="shared" si="1"/>
        <v>-0.7602846469</v>
      </c>
      <c r="E1488" s="264">
        <v>-0.002847505949648537</v>
      </c>
      <c r="F1488" s="264"/>
      <c r="G1488" s="271">
        <v>1485.0</v>
      </c>
      <c r="H1488" s="270">
        <f t="shared" si="2"/>
        <v>0.02191089151</v>
      </c>
    </row>
    <row r="1489" ht="14.25" customHeight="1">
      <c r="B1489" s="277">
        <v>44608.0</v>
      </c>
      <c r="C1489" s="278">
        <v>1643.439087</v>
      </c>
      <c r="D1489" s="279">
        <f t="shared" si="1"/>
        <v>0.2619789815</v>
      </c>
      <c r="E1489" s="264">
        <v>-0.002847683152765321</v>
      </c>
      <c r="F1489" s="264"/>
      <c r="G1489" s="271">
        <v>1486.0</v>
      </c>
      <c r="H1489" s="270">
        <f t="shared" si="2"/>
        <v>-0.01153696338</v>
      </c>
    </row>
    <row r="1490" ht="14.25" customHeight="1">
      <c r="B1490" s="277">
        <v>44351.0</v>
      </c>
      <c r="C1490" s="278">
        <v>1302.271362</v>
      </c>
      <c r="D1490" s="279">
        <f t="shared" si="1"/>
        <v>0.8958983949</v>
      </c>
      <c r="E1490" s="264">
        <v>-0.0028784926889801245</v>
      </c>
      <c r="F1490" s="264"/>
      <c r="G1490" s="271">
        <v>1487.0</v>
      </c>
      <c r="H1490" s="270">
        <f t="shared" si="2"/>
        <v>-0.007257523846</v>
      </c>
    </row>
    <row r="1491" ht="14.25" customHeight="1">
      <c r="B1491" s="277">
        <v>43683.0</v>
      </c>
      <c r="C1491" s="278">
        <v>686.888794</v>
      </c>
      <c r="D1491" s="279">
        <f t="shared" si="1"/>
        <v>-0.5184479508</v>
      </c>
      <c r="E1491" s="264">
        <v>-0.002896864848292302</v>
      </c>
      <c r="F1491" s="264"/>
      <c r="G1491" s="271">
        <v>1488.0</v>
      </c>
      <c r="H1491" s="270">
        <f t="shared" si="2"/>
        <v>-0.01834703457</v>
      </c>
    </row>
    <row r="1492" ht="14.25" customHeight="1">
      <c r="B1492" s="277">
        <v>44694.0</v>
      </c>
      <c r="C1492" s="278">
        <v>1426.406128</v>
      </c>
      <c r="D1492" s="279">
        <f t="shared" si="1"/>
        <v>1.139237593</v>
      </c>
      <c r="E1492" s="264">
        <v>-0.0029163014078660817</v>
      </c>
      <c r="F1492" s="264"/>
      <c r="G1492" s="271">
        <v>1489.0</v>
      </c>
      <c r="H1492" s="270">
        <f t="shared" si="2"/>
        <v>0.0005004505605</v>
      </c>
    </row>
    <row r="1493" ht="14.25" customHeight="1">
      <c r="B1493" s="277">
        <v>43832.0</v>
      </c>
      <c r="C1493" s="278">
        <v>666.782471</v>
      </c>
      <c r="D1493" s="279">
        <f t="shared" si="1"/>
        <v>-0.5429328105</v>
      </c>
      <c r="E1493" s="264">
        <v>-0.002917802689364677</v>
      </c>
      <c r="F1493" s="264"/>
      <c r="G1493" s="271">
        <v>1490.0</v>
      </c>
      <c r="H1493" s="270">
        <f t="shared" si="2"/>
        <v>-0.02032156673</v>
      </c>
    </row>
    <row r="1494" ht="14.25" customHeight="1">
      <c r="B1494" s="277">
        <v>45440.0</v>
      </c>
      <c r="C1494" s="278">
        <v>1458.828125</v>
      </c>
      <c r="D1494" s="279">
        <f t="shared" si="1"/>
        <v>1.298800915</v>
      </c>
      <c r="E1494" s="264">
        <v>-0.00292247098518639</v>
      </c>
      <c r="F1494" s="264"/>
      <c r="G1494" s="271">
        <v>1491.0</v>
      </c>
      <c r="H1494" s="270">
        <f t="shared" si="2"/>
        <v>0.01963539934</v>
      </c>
    </row>
    <row r="1495" ht="14.25" customHeight="1">
      <c r="B1495" s="277">
        <v>43655.0</v>
      </c>
      <c r="C1495" s="278">
        <v>634.603943</v>
      </c>
      <c r="D1495" s="279">
        <f t="shared" si="1"/>
        <v>0.7561799522</v>
      </c>
      <c r="E1495" s="264">
        <v>-0.0029262941598880623</v>
      </c>
      <c r="F1495" s="264"/>
      <c r="G1495" s="271">
        <v>1492.0</v>
      </c>
      <c r="H1495" s="270">
        <f t="shared" si="2"/>
        <v>0.02032561699</v>
      </c>
    </row>
    <row r="1496" ht="14.25" customHeight="1">
      <c r="B1496" s="277">
        <v>41908.0</v>
      </c>
      <c r="C1496" s="278">
        <v>361.354736</v>
      </c>
      <c r="D1496" s="279">
        <f t="shared" si="1"/>
        <v>-0.1406463794</v>
      </c>
      <c r="E1496" s="264">
        <v>-0.0029397646708213035</v>
      </c>
      <c r="F1496" s="264"/>
      <c r="G1496" s="271">
        <v>1493.0</v>
      </c>
      <c r="H1496" s="270">
        <f t="shared" si="2"/>
        <v>0.007887202844</v>
      </c>
    </row>
    <row r="1497" ht="14.25" customHeight="1">
      <c r="B1497" s="277">
        <v>42669.0</v>
      </c>
      <c r="C1497" s="278">
        <v>420.495972</v>
      </c>
      <c r="D1497" s="279">
        <f t="shared" si="1"/>
        <v>-0.05076653064</v>
      </c>
      <c r="E1497" s="264">
        <v>-0.0029492238290817156</v>
      </c>
      <c r="F1497" s="264"/>
      <c r="G1497" s="271">
        <v>1494.0</v>
      </c>
      <c r="H1497" s="270">
        <f t="shared" si="2"/>
        <v>-0.01488791559</v>
      </c>
    </row>
    <row r="1498" ht="14.25" customHeight="1">
      <c r="B1498" s="277">
        <v>42572.0</v>
      </c>
      <c r="C1498" s="278">
        <v>442.984772</v>
      </c>
      <c r="D1498" s="279">
        <f t="shared" si="1"/>
        <v>0.1110498377</v>
      </c>
      <c r="E1498" s="264">
        <v>-0.002954444318362641</v>
      </c>
      <c r="F1498" s="264"/>
      <c r="G1498" s="271">
        <v>1495.0</v>
      </c>
      <c r="H1498" s="270">
        <f t="shared" si="2"/>
        <v>-0.003046541931</v>
      </c>
    </row>
    <row r="1499" ht="14.25" customHeight="1">
      <c r="B1499" s="277">
        <v>42709.0</v>
      </c>
      <c r="C1499" s="278">
        <v>398.708282</v>
      </c>
      <c r="D1499" s="279">
        <f t="shared" si="1"/>
        <v>-0.3928913278</v>
      </c>
      <c r="E1499" s="264">
        <v>-0.002954915670630723</v>
      </c>
      <c r="F1499" s="264"/>
      <c r="G1499" s="271">
        <v>1496.0</v>
      </c>
      <c r="H1499" s="270">
        <f t="shared" si="2"/>
        <v>0.01398815525</v>
      </c>
    </row>
    <row r="1500" ht="14.25" customHeight="1">
      <c r="B1500" s="277">
        <v>43630.0</v>
      </c>
      <c r="C1500" s="278">
        <v>656.732971</v>
      </c>
      <c r="D1500" s="279">
        <f t="shared" si="1"/>
        <v>-0.4535866891</v>
      </c>
      <c r="E1500" s="264">
        <v>-0.002962319406098893</v>
      </c>
      <c r="F1500" s="264"/>
      <c r="G1500" s="271">
        <v>1497.0</v>
      </c>
      <c r="H1500" s="270">
        <f t="shared" si="2"/>
        <v>0.03260874023</v>
      </c>
    </row>
    <row r="1501" ht="14.25" customHeight="1">
      <c r="B1501" s="277">
        <v>44238.0</v>
      </c>
      <c r="C1501" s="278">
        <v>1201.897827</v>
      </c>
      <c r="D1501" s="279">
        <f t="shared" si="1"/>
        <v>1.966807715</v>
      </c>
      <c r="E1501" s="264">
        <v>-0.0029696394349027194</v>
      </c>
      <c r="F1501" s="264"/>
      <c r="G1501" s="271">
        <v>1498.0</v>
      </c>
      <c r="H1501" s="270">
        <f t="shared" si="2"/>
        <v>-0.002691641818</v>
      </c>
    </row>
    <row r="1502" ht="14.25" customHeight="1">
      <c r="B1502" s="277">
        <v>43053.0</v>
      </c>
      <c r="C1502" s="278">
        <v>405.114838</v>
      </c>
      <c r="D1502" s="279">
        <f t="shared" si="1"/>
        <v>-0.5356796724</v>
      </c>
      <c r="E1502" s="264">
        <v>-0.002993916098427642</v>
      </c>
      <c r="F1502" s="264"/>
      <c r="G1502" s="271">
        <v>1499.0</v>
      </c>
      <c r="H1502" s="270">
        <f t="shared" si="2"/>
        <v>0.01565852855</v>
      </c>
    </row>
    <row r="1503" ht="14.25" customHeight="1">
      <c r="B1503" s="277">
        <v>44054.0</v>
      </c>
      <c r="C1503" s="278">
        <v>872.48999</v>
      </c>
      <c r="D1503" s="279">
        <f t="shared" si="1"/>
        <v>-0.397033065</v>
      </c>
      <c r="E1503" s="264">
        <v>-0.0030482791321790707</v>
      </c>
      <c r="F1503" s="264"/>
      <c r="G1503" s="271">
        <v>1500.0</v>
      </c>
      <c r="H1503" s="270">
        <f t="shared" si="2"/>
        <v>0.0088537082</v>
      </c>
    </row>
    <row r="1504" ht="14.25" customHeight="1">
      <c r="B1504" s="277">
        <v>45260.0</v>
      </c>
      <c r="C1504" s="278">
        <v>1446.994751</v>
      </c>
      <c r="D1504" s="279">
        <f t="shared" si="1"/>
        <v>2.535085337</v>
      </c>
      <c r="E1504" s="264">
        <v>-0.0030487726569528298</v>
      </c>
      <c r="F1504" s="264"/>
      <c r="G1504" s="271">
        <v>1501.0</v>
      </c>
      <c r="H1504" s="270">
        <f t="shared" si="2"/>
        <v>0.0002688059428</v>
      </c>
    </row>
    <row r="1505" ht="14.25" customHeight="1">
      <c r="B1505" s="277">
        <v>42928.0</v>
      </c>
      <c r="C1505" s="278">
        <v>409.323853</v>
      </c>
      <c r="D1505" s="279">
        <f t="shared" si="1"/>
        <v>-0.08062658684</v>
      </c>
      <c r="E1505" s="264">
        <v>-0.003076012013176555</v>
      </c>
      <c r="F1505" s="264"/>
      <c r="G1505" s="271">
        <v>1502.0</v>
      </c>
      <c r="H1505" s="270">
        <f t="shared" si="2"/>
        <v>0.01981670085</v>
      </c>
    </row>
    <row r="1506" ht="14.25" customHeight="1">
      <c r="B1506" s="277">
        <v>42578.0</v>
      </c>
      <c r="C1506" s="278">
        <v>445.220459</v>
      </c>
      <c r="D1506" s="279">
        <f t="shared" si="1"/>
        <v>-0.1711887644</v>
      </c>
      <c r="E1506" s="264">
        <v>-0.003076940445970992</v>
      </c>
      <c r="F1506" s="264"/>
      <c r="G1506" s="271">
        <v>1503.0</v>
      </c>
      <c r="H1506" s="270">
        <f t="shared" si="2"/>
        <v>0.001486294972</v>
      </c>
    </row>
    <row r="1507" ht="14.25" customHeight="1">
      <c r="B1507" s="277">
        <v>43263.0</v>
      </c>
      <c r="C1507" s="278">
        <v>537.179565</v>
      </c>
      <c r="D1507" s="279">
        <f t="shared" si="1"/>
        <v>-0.6327820529</v>
      </c>
      <c r="E1507" s="264">
        <v>-0.0030890013252535572</v>
      </c>
      <c r="F1507" s="264"/>
      <c r="G1507" s="271">
        <v>1504.0</v>
      </c>
      <c r="H1507" s="270">
        <f t="shared" si="2"/>
        <v>0.003703031012</v>
      </c>
    </row>
    <row r="1508" ht="14.25" customHeight="1">
      <c r="B1508" s="277">
        <v>44923.0</v>
      </c>
      <c r="C1508" s="278">
        <v>1462.835815</v>
      </c>
      <c r="D1508" s="279">
        <f t="shared" si="1"/>
        <v>0.1468206497</v>
      </c>
      <c r="E1508" s="264">
        <v>-0.0031026932992434405</v>
      </c>
      <c r="F1508" s="264"/>
      <c r="G1508" s="271">
        <v>1505.0</v>
      </c>
      <c r="H1508" s="270">
        <f t="shared" si="2"/>
        <v>-0.007020501636</v>
      </c>
    </row>
    <row r="1509" ht="14.25" customHeight="1">
      <c r="B1509" s="277">
        <v>45098.0</v>
      </c>
      <c r="C1509" s="278">
        <v>1275.557617</v>
      </c>
      <c r="D1509" s="279">
        <f t="shared" si="1"/>
        <v>-0.223260366</v>
      </c>
      <c r="E1509" s="264">
        <v>-0.0031072497630459262</v>
      </c>
      <c r="F1509" s="264"/>
      <c r="G1509" s="271">
        <v>1506.0</v>
      </c>
      <c r="H1509" s="270">
        <f t="shared" si="2"/>
        <v>0.005788505923</v>
      </c>
    </row>
    <row r="1510" ht="14.25" customHeight="1">
      <c r="B1510" s="277">
        <v>45321.0</v>
      </c>
      <c r="C1510" s="278">
        <v>1642.19458</v>
      </c>
      <c r="D1510" s="279">
        <f t="shared" si="1"/>
        <v>2.261823571</v>
      </c>
      <c r="E1510" s="264">
        <v>-0.003108824678568191</v>
      </c>
      <c r="F1510" s="264"/>
      <c r="G1510" s="271">
        <v>1507.0</v>
      </c>
      <c r="H1510" s="270">
        <f t="shared" si="2"/>
        <v>-0.04270521257</v>
      </c>
    </row>
    <row r="1511" ht="14.25" customHeight="1">
      <c r="B1511" s="277">
        <v>43241.0</v>
      </c>
      <c r="C1511" s="278">
        <v>503.459045</v>
      </c>
      <c r="D1511" s="279">
        <f t="shared" si="1"/>
        <v>-0.6377283965</v>
      </c>
      <c r="E1511" s="264">
        <v>-0.003126939277546135</v>
      </c>
      <c r="F1511" s="264"/>
      <c r="G1511" s="271">
        <v>1508.0</v>
      </c>
      <c r="H1511" s="270">
        <f t="shared" si="2"/>
        <v>-0.001086000005</v>
      </c>
    </row>
    <row r="1512" ht="14.25" customHeight="1">
      <c r="B1512" s="277">
        <v>45166.0</v>
      </c>
      <c r="C1512" s="278">
        <v>1389.728149</v>
      </c>
      <c r="D1512" s="279">
        <f t="shared" si="1"/>
        <v>2.552063498</v>
      </c>
      <c r="E1512" s="264">
        <v>-0.003133592571212547</v>
      </c>
      <c r="F1512" s="264"/>
      <c r="G1512" s="271">
        <v>1509.0</v>
      </c>
      <c r="H1512" s="270">
        <f t="shared" si="2"/>
        <v>0.02785201382</v>
      </c>
    </row>
    <row r="1513" ht="14.25" customHeight="1">
      <c r="B1513" s="277">
        <v>42865.0</v>
      </c>
      <c r="C1513" s="278">
        <v>391.2453</v>
      </c>
      <c r="D1513" s="279">
        <f t="shared" si="1"/>
        <v>-0.07688927991</v>
      </c>
      <c r="E1513" s="264">
        <v>-0.003169017901783564</v>
      </c>
      <c r="F1513" s="264"/>
      <c r="G1513" s="271">
        <v>1510.0</v>
      </c>
      <c r="H1513" s="270">
        <f t="shared" si="2"/>
        <v>0.02429639145</v>
      </c>
    </row>
    <row r="1514" ht="14.25" customHeight="1">
      <c r="B1514" s="277">
        <v>42825.0</v>
      </c>
      <c r="C1514" s="278">
        <v>423.833557</v>
      </c>
      <c r="D1514" s="279">
        <f t="shared" si="1"/>
        <v>-0.7123097454</v>
      </c>
      <c r="E1514" s="264">
        <v>-0.003169247465610927</v>
      </c>
      <c r="F1514" s="264"/>
      <c r="G1514" s="271">
        <v>1511.0</v>
      </c>
      <c r="H1514" s="270">
        <f t="shared" si="2"/>
        <v>-0.01817499571</v>
      </c>
    </row>
    <row r="1515" ht="14.25" customHeight="1">
      <c r="B1515" s="277">
        <v>44797.0</v>
      </c>
      <c r="C1515" s="278">
        <v>1473.22876</v>
      </c>
      <c r="D1515" s="279">
        <f t="shared" si="1"/>
        <v>2.443621802</v>
      </c>
      <c r="E1515" s="264">
        <v>-0.0031768820039760086</v>
      </c>
      <c r="F1515" s="264"/>
      <c r="G1515" s="271">
        <v>1512.0</v>
      </c>
      <c r="H1515" s="270">
        <f t="shared" si="2"/>
        <v>0.02834518337</v>
      </c>
    </row>
    <row r="1516" ht="14.25" customHeight="1">
      <c r="B1516" s="277">
        <v>42823.0</v>
      </c>
      <c r="C1516" s="278">
        <v>427.813751</v>
      </c>
      <c r="D1516" s="279">
        <f t="shared" si="1"/>
        <v>-0.6645766978</v>
      </c>
      <c r="E1516" s="264">
        <v>-0.0031880553650516247</v>
      </c>
      <c r="F1516" s="264"/>
      <c r="G1516" s="271">
        <v>1513.0</v>
      </c>
      <c r="H1516" s="270">
        <f t="shared" si="2"/>
        <v>-0.002939173388</v>
      </c>
    </row>
    <row r="1517" ht="14.25" customHeight="1">
      <c r="B1517" s="277">
        <v>44208.0</v>
      </c>
      <c r="C1517" s="278">
        <v>1275.444336</v>
      </c>
      <c r="D1517" s="279">
        <f t="shared" si="1"/>
        <v>1.772305047</v>
      </c>
      <c r="E1517" s="264">
        <v>-0.0032337251580907603</v>
      </c>
      <c r="F1517" s="264"/>
      <c r="G1517" s="271">
        <v>1514.0</v>
      </c>
      <c r="H1517" s="270">
        <f t="shared" si="2"/>
        <v>0.0172128489</v>
      </c>
    </row>
    <row r="1518" ht="14.25" customHeight="1">
      <c r="B1518" s="277">
        <v>42317.0</v>
      </c>
      <c r="C1518" s="278">
        <v>460.066376</v>
      </c>
      <c r="D1518" s="279">
        <f t="shared" si="1"/>
        <v>0.07612872494</v>
      </c>
      <c r="E1518" s="264">
        <v>-0.0032505938220305864</v>
      </c>
      <c r="F1518" s="264"/>
      <c r="G1518" s="271">
        <v>1515.0</v>
      </c>
      <c r="H1518" s="270">
        <f t="shared" si="2"/>
        <v>0.01876003545</v>
      </c>
    </row>
    <row r="1519" ht="14.25" customHeight="1">
      <c r="B1519" s="277">
        <v>42628.0</v>
      </c>
      <c r="C1519" s="278">
        <v>427.519836</v>
      </c>
      <c r="D1519" s="279">
        <f t="shared" si="1"/>
        <v>-0.3275679128</v>
      </c>
      <c r="E1519" s="264">
        <v>-0.003251517804392843</v>
      </c>
      <c r="F1519" s="264"/>
      <c r="G1519" s="271">
        <v>1516.0</v>
      </c>
      <c r="H1519" s="270">
        <f t="shared" si="2"/>
        <v>0.0008787467427</v>
      </c>
    </row>
    <row r="1520" ht="14.25" customHeight="1">
      <c r="B1520" s="277">
        <v>43483.0</v>
      </c>
      <c r="C1520" s="278">
        <v>635.781433</v>
      </c>
      <c r="D1520" s="279">
        <f t="shared" si="1"/>
        <v>-0.572065076</v>
      </c>
      <c r="E1520" s="264">
        <v>-0.0032727502634831485</v>
      </c>
      <c r="F1520" s="264"/>
      <c r="G1520" s="271">
        <v>1517.0</v>
      </c>
      <c r="H1520" s="270">
        <f t="shared" si="2"/>
        <v>-0.01618944429</v>
      </c>
    </row>
    <row r="1521" ht="14.25" customHeight="1">
      <c r="B1521" s="277">
        <v>44957.0</v>
      </c>
      <c r="C1521" s="278">
        <v>1485.696533</v>
      </c>
      <c r="D1521" s="279">
        <f t="shared" si="1"/>
        <v>2.941783453</v>
      </c>
      <c r="E1521" s="264">
        <v>-0.0032818221776838275</v>
      </c>
      <c r="F1521" s="264"/>
      <c r="G1521" s="271">
        <v>1518.0</v>
      </c>
      <c r="H1521" s="270">
        <f t="shared" si="2"/>
        <v>-0.000592267704</v>
      </c>
    </row>
    <row r="1522" ht="14.25" customHeight="1">
      <c r="B1522" s="277">
        <v>43003.0</v>
      </c>
      <c r="C1522" s="278">
        <v>376.909729</v>
      </c>
      <c r="D1522" s="279">
        <f t="shared" si="1"/>
        <v>-0.4079822689</v>
      </c>
      <c r="E1522" s="264">
        <v>-0.003284084911646656</v>
      </c>
      <c r="F1522" s="264"/>
      <c r="G1522" s="271">
        <v>1519.0</v>
      </c>
      <c r="H1522" s="270">
        <f t="shared" si="2"/>
        <v>-0.01576842372</v>
      </c>
    </row>
    <row r="1523" ht="14.25" customHeight="1">
      <c r="B1523" s="277">
        <v>43493.0</v>
      </c>
      <c r="C1523" s="278">
        <v>636.652771</v>
      </c>
      <c r="D1523" s="279">
        <f t="shared" si="1"/>
        <v>0.3086177734</v>
      </c>
      <c r="E1523" s="264">
        <v>-0.003285999818749566</v>
      </c>
      <c r="F1523" s="264"/>
      <c r="G1523" s="271">
        <v>1520.0</v>
      </c>
      <c r="H1523" s="270">
        <f t="shared" si="2"/>
        <v>-0.008966142972</v>
      </c>
    </row>
    <row r="1524" ht="14.25" customHeight="1">
      <c r="B1524" s="277">
        <v>42537.0</v>
      </c>
      <c r="C1524" s="278">
        <v>486.507813</v>
      </c>
      <c r="D1524" s="279">
        <f t="shared" si="1"/>
        <v>-0.6554457584</v>
      </c>
      <c r="E1524" s="264">
        <v>-0.0033195400026223496</v>
      </c>
      <c r="F1524" s="264"/>
      <c r="G1524" s="271">
        <v>1521.0</v>
      </c>
      <c r="H1524" s="270">
        <f t="shared" si="2"/>
        <v>0.04494978803</v>
      </c>
    </row>
    <row r="1525" ht="14.25" customHeight="1">
      <c r="B1525" s="277">
        <v>45427.0</v>
      </c>
      <c r="C1525" s="278">
        <v>1411.991943</v>
      </c>
      <c r="D1525" s="279">
        <f t="shared" si="1"/>
        <v>2.268778811</v>
      </c>
      <c r="E1525" s="264">
        <v>-0.003334042410151595</v>
      </c>
      <c r="F1525" s="264"/>
      <c r="G1525" s="271">
        <v>1522.0</v>
      </c>
      <c r="H1525" s="270">
        <f t="shared" si="2"/>
        <v>-0.01321548955</v>
      </c>
    </row>
    <row r="1526" ht="14.25" customHeight="1">
      <c r="B1526" s="277">
        <v>43105.0</v>
      </c>
      <c r="C1526" s="278">
        <v>431.963135</v>
      </c>
      <c r="D1526" s="279">
        <f t="shared" si="1"/>
        <v>0.06269035943</v>
      </c>
      <c r="E1526" s="264">
        <v>-0.003348582332367457</v>
      </c>
      <c r="F1526" s="264"/>
      <c r="G1526" s="271">
        <v>1523.0</v>
      </c>
      <c r="H1526" s="270">
        <f t="shared" si="2"/>
        <v>-0.004592992625</v>
      </c>
    </row>
    <row r="1527" ht="14.25" customHeight="1">
      <c r="B1527" s="277">
        <v>43047.0</v>
      </c>
      <c r="C1527" s="278">
        <v>406.480713</v>
      </c>
      <c r="D1527" s="279">
        <f t="shared" si="1"/>
        <v>0.1668433506</v>
      </c>
      <c r="E1527" s="264">
        <v>-0.0033492169165138526</v>
      </c>
      <c r="F1527" s="264"/>
      <c r="G1527" s="271">
        <v>1524.0</v>
      </c>
      <c r="H1527" s="270">
        <f t="shared" si="2"/>
        <v>-0.009265217967</v>
      </c>
    </row>
    <row r="1528" ht="14.25" customHeight="1">
      <c r="B1528" s="277">
        <v>41870.0</v>
      </c>
      <c r="C1528" s="278">
        <v>348.359283</v>
      </c>
      <c r="D1528" s="279">
        <f t="shared" si="1"/>
        <v>-0.7660290971</v>
      </c>
      <c r="E1528" s="264">
        <v>-0.0033709795777116546</v>
      </c>
      <c r="F1528" s="264"/>
      <c r="G1528" s="271">
        <v>1525.0</v>
      </c>
      <c r="H1528" s="270">
        <f t="shared" si="2"/>
        <v>0.004762179405</v>
      </c>
    </row>
    <row r="1529" ht="14.25" customHeight="1">
      <c r="B1529" s="277">
        <v>45457.0</v>
      </c>
      <c r="C1529" s="278">
        <v>1488.900024</v>
      </c>
      <c r="D1529" s="279">
        <f t="shared" si="1"/>
        <v>2.379999806</v>
      </c>
      <c r="E1529" s="279">
        <v>-0.003380251792651938</v>
      </c>
      <c r="F1529" s="279"/>
      <c r="G1529" s="271">
        <v>1526.0</v>
      </c>
      <c r="H1529" s="270">
        <f t="shared" si="2"/>
        <v>0.01376773621</v>
      </c>
    </row>
    <row r="1530" ht="14.25" customHeight="1">
      <c r="B1530" s="277">
        <v>42580.0</v>
      </c>
      <c r="C1530" s="278">
        <v>440.502991</v>
      </c>
      <c r="D1530" s="279">
        <f t="shared" si="1"/>
        <v>-0.09902260898</v>
      </c>
      <c r="E1530" s="264">
        <v>-0.0033872431713841576</v>
      </c>
      <c r="F1530" s="264"/>
      <c r="G1530" s="271">
        <v>1527.0</v>
      </c>
      <c r="H1530" s="270">
        <f t="shared" si="2"/>
        <v>0.005144717621</v>
      </c>
    </row>
    <row r="1531" ht="14.25" customHeight="1">
      <c r="B1531" s="277">
        <v>42509.0</v>
      </c>
      <c r="C1531" s="278">
        <v>488.916809</v>
      </c>
      <c r="D1531" s="279">
        <f t="shared" si="1"/>
        <v>0.2353592793</v>
      </c>
      <c r="E1531" s="264">
        <v>-0.0033888018732793138</v>
      </c>
      <c r="F1531" s="264"/>
      <c r="G1531" s="271">
        <v>1528.0</v>
      </c>
      <c r="H1531" s="270">
        <f t="shared" si="2"/>
        <v>0.01011976003</v>
      </c>
    </row>
    <row r="1532" ht="14.25" customHeight="1">
      <c r="B1532" s="277">
        <v>42908.0</v>
      </c>
      <c r="C1532" s="278">
        <v>395.768921</v>
      </c>
      <c r="D1532" s="279">
        <f t="shared" si="1"/>
        <v>-0.7502545684</v>
      </c>
      <c r="E1532" s="264">
        <v>-0.0033922252062816532</v>
      </c>
      <c r="F1532" s="264"/>
      <c r="G1532" s="271">
        <v>1529.0</v>
      </c>
      <c r="H1532" s="270">
        <f t="shared" si="2"/>
        <v>0.002125867719</v>
      </c>
    </row>
    <row r="1533" ht="14.25" customHeight="1">
      <c r="B1533" s="277">
        <v>44453.0</v>
      </c>
      <c r="C1533" s="278">
        <v>1584.689331</v>
      </c>
      <c r="D1533" s="279">
        <f t="shared" si="1"/>
        <v>0.2413470196</v>
      </c>
      <c r="E1533" s="264">
        <v>-0.003398728794855621</v>
      </c>
      <c r="F1533" s="264"/>
      <c r="G1533" s="271">
        <v>1530.0</v>
      </c>
      <c r="H1533" s="270">
        <f t="shared" si="2"/>
        <v>0.01030252144</v>
      </c>
    </row>
    <row r="1534" ht="14.25" customHeight="1">
      <c r="B1534" s="277">
        <v>45091.0</v>
      </c>
      <c r="C1534" s="278">
        <v>1276.588501</v>
      </c>
      <c r="D1534" s="279">
        <f t="shared" si="1"/>
        <v>-0.1939455116</v>
      </c>
      <c r="E1534" s="264">
        <v>-0.003410269283305021</v>
      </c>
      <c r="F1534" s="264"/>
      <c r="G1534" s="271">
        <v>1531.0</v>
      </c>
      <c r="H1534" s="270">
        <f t="shared" si="2"/>
        <v>-0.003373375921</v>
      </c>
    </row>
    <row r="1535" ht="14.25" customHeight="1">
      <c r="B1535" s="277">
        <v>44481.0</v>
      </c>
      <c r="C1535" s="278">
        <v>1583.749634</v>
      </c>
      <c r="D1535" s="279">
        <f t="shared" si="1"/>
        <v>2.250491146</v>
      </c>
      <c r="E1535" s="264">
        <v>-0.0034299811681038003</v>
      </c>
      <c r="F1535" s="264"/>
      <c r="G1535" s="271">
        <v>1532.0</v>
      </c>
      <c r="H1535" s="270">
        <f t="shared" si="2"/>
        <v>-0.01966099836</v>
      </c>
    </row>
    <row r="1536" ht="14.25" customHeight="1">
      <c r="B1536" s="277">
        <v>42510.0</v>
      </c>
      <c r="C1536" s="278">
        <v>487.233948</v>
      </c>
      <c r="D1536" s="279">
        <f t="shared" si="1"/>
        <v>0.2725253463</v>
      </c>
      <c r="E1536" s="264">
        <v>-0.0034420191104536204</v>
      </c>
      <c r="F1536" s="264"/>
      <c r="G1536" s="271">
        <v>1533.0</v>
      </c>
      <c r="H1536" s="270">
        <f t="shared" si="2"/>
        <v>-0.04525242284</v>
      </c>
    </row>
    <row r="1537" ht="14.25" customHeight="1">
      <c r="B1537" s="277">
        <v>42999.0</v>
      </c>
      <c r="C1537" s="278">
        <v>382.887421</v>
      </c>
      <c r="D1537" s="279">
        <f t="shared" si="1"/>
        <v>0.004657563381</v>
      </c>
      <c r="E1537" s="264">
        <v>-0.0034514921859948016</v>
      </c>
      <c r="F1537" s="264"/>
      <c r="G1537" s="271">
        <v>1534.0</v>
      </c>
      <c r="H1537" s="270">
        <f t="shared" si="2"/>
        <v>0.005743157605</v>
      </c>
    </row>
    <row r="1538" ht="14.25" customHeight="1">
      <c r="B1538" s="277">
        <v>41929.0</v>
      </c>
      <c r="C1538" s="278">
        <v>381.112366</v>
      </c>
      <c r="D1538" s="279">
        <f t="shared" si="1"/>
        <v>-0.4274177096</v>
      </c>
      <c r="E1538" s="264">
        <v>-0.0035314447517568997</v>
      </c>
      <c r="F1538" s="264"/>
      <c r="G1538" s="271">
        <v>1535.0</v>
      </c>
      <c r="H1538" s="270">
        <f t="shared" si="2"/>
        <v>-0.0118673665</v>
      </c>
    </row>
    <row r="1539" ht="14.25" customHeight="1">
      <c r="B1539" s="277">
        <v>43823.0</v>
      </c>
      <c r="C1539" s="278">
        <v>665.602783</v>
      </c>
      <c r="D1539" s="279">
        <f t="shared" si="1"/>
        <v>-0.5428367572</v>
      </c>
      <c r="E1539" s="264">
        <v>-0.0035323806008924928</v>
      </c>
      <c r="F1539" s="264"/>
      <c r="G1539" s="271">
        <v>1536.0</v>
      </c>
      <c r="H1539" s="270">
        <f t="shared" si="2"/>
        <v>-0.005977394623</v>
      </c>
    </row>
    <row r="1540" ht="14.25" customHeight="1">
      <c r="B1540" s="277">
        <v>44685.0</v>
      </c>
      <c r="C1540" s="278">
        <v>1455.941162</v>
      </c>
      <c r="D1540" s="279">
        <f t="shared" si="1"/>
        <v>2.276951617</v>
      </c>
      <c r="E1540" s="264">
        <v>-0.003536684985580468</v>
      </c>
      <c r="F1540" s="264"/>
      <c r="G1540" s="271">
        <v>1537.0</v>
      </c>
      <c r="H1540" s="270">
        <f t="shared" si="2"/>
        <v>0.03813479095</v>
      </c>
    </row>
    <row r="1541" ht="14.25" customHeight="1">
      <c r="B1541" s="277">
        <v>42571.0</v>
      </c>
      <c r="C1541" s="278">
        <v>444.297424</v>
      </c>
      <c r="D1541" s="279">
        <f t="shared" si="1"/>
        <v>0.0141384965</v>
      </c>
      <c r="E1541" s="264">
        <v>-0.0035418405675284675</v>
      </c>
      <c r="F1541" s="264"/>
      <c r="G1541" s="271">
        <v>1538.0</v>
      </c>
      <c r="H1541" s="270">
        <f t="shared" si="2"/>
        <v>-0.007335019185</v>
      </c>
    </row>
    <row r="1542" ht="14.25" customHeight="1">
      <c r="B1542" s="277">
        <v>42587.0</v>
      </c>
      <c r="C1542" s="278">
        <v>438.103302</v>
      </c>
      <c r="D1542" s="279">
        <f t="shared" si="1"/>
        <v>-0.717354467</v>
      </c>
      <c r="E1542" s="264">
        <v>-0.0035453276149048957</v>
      </c>
      <c r="F1542" s="264"/>
      <c r="G1542" s="271">
        <v>1539.0</v>
      </c>
      <c r="H1542" s="270">
        <f t="shared" si="2"/>
        <v>0.02363455859</v>
      </c>
    </row>
    <row r="1543" ht="14.25" customHeight="1">
      <c r="B1543" s="277">
        <v>44412.0</v>
      </c>
      <c r="C1543" s="278">
        <v>1550.009644</v>
      </c>
      <c r="D1543" s="279">
        <f t="shared" si="1"/>
        <v>2.506518862</v>
      </c>
      <c r="E1543" s="264">
        <v>-0.003594776898175003</v>
      </c>
      <c r="F1543" s="264"/>
      <c r="G1543" s="271">
        <v>1540.0</v>
      </c>
      <c r="H1543" s="270">
        <f t="shared" si="2"/>
        <v>0.01979375401</v>
      </c>
    </row>
    <row r="1544" ht="14.25" customHeight="1">
      <c r="B1544" s="277">
        <v>43095.0</v>
      </c>
      <c r="C1544" s="278">
        <v>442.036591</v>
      </c>
      <c r="D1544" s="279">
        <f t="shared" si="1"/>
        <v>-0.7105480247</v>
      </c>
      <c r="E1544" s="264">
        <v>-0.0036081456712682707</v>
      </c>
      <c r="F1544" s="264"/>
      <c r="G1544" s="271">
        <v>1541.0</v>
      </c>
      <c r="H1544" s="270">
        <f t="shared" si="2"/>
        <v>0.009894303078</v>
      </c>
    </row>
    <row r="1545" ht="14.25" customHeight="1">
      <c r="B1545" s="277">
        <v>45467.0</v>
      </c>
      <c r="C1545" s="278">
        <v>1527.150024</v>
      </c>
      <c r="D1545" s="279">
        <f t="shared" si="1"/>
        <v>2.112952525</v>
      </c>
      <c r="E1545" s="279">
        <v>-0.0036210133603638544</v>
      </c>
      <c r="F1545" s="279"/>
      <c r="G1545" s="271">
        <v>1542.0</v>
      </c>
      <c r="H1545" s="270">
        <f t="shared" si="2"/>
        <v>-0.01426860903</v>
      </c>
    </row>
    <row r="1546" ht="14.25" customHeight="1">
      <c r="B1546" s="277">
        <v>42508.0</v>
      </c>
      <c r="C1546" s="278">
        <v>490.579285</v>
      </c>
      <c r="D1546" s="279">
        <f t="shared" si="1"/>
        <v>-0.7075959097</v>
      </c>
      <c r="E1546" s="264">
        <v>-0.0036237030780171668</v>
      </c>
      <c r="F1546" s="264"/>
      <c r="G1546" s="271">
        <v>1543.0</v>
      </c>
      <c r="H1546" s="270">
        <f t="shared" si="2"/>
        <v>0.01502750064</v>
      </c>
    </row>
    <row r="1547" ht="14.25" customHeight="1">
      <c r="B1547" s="277">
        <v>45327.0</v>
      </c>
      <c r="C1547" s="278">
        <v>1677.744263</v>
      </c>
      <c r="D1547" s="279">
        <f t="shared" si="1"/>
        <v>3.193681396</v>
      </c>
      <c r="E1547" s="264">
        <v>-0.0036318214938544213</v>
      </c>
      <c r="F1547" s="264"/>
      <c r="G1547" s="271">
        <v>1544.0</v>
      </c>
      <c r="H1547" s="270">
        <f t="shared" si="2"/>
        <v>0.02817680416</v>
      </c>
    </row>
    <row r="1548" ht="14.25" customHeight="1">
      <c r="B1548" s="277">
        <v>42172.0</v>
      </c>
      <c r="C1548" s="278">
        <v>400.064789</v>
      </c>
      <c r="D1548" s="279">
        <f t="shared" si="1"/>
        <v>0.02486244622</v>
      </c>
      <c r="E1548" s="264">
        <v>-0.0036523228944404726</v>
      </c>
      <c r="F1548" s="264"/>
      <c r="G1548" s="271">
        <v>1545.0</v>
      </c>
      <c r="H1548" s="270">
        <f t="shared" si="2"/>
        <v>-0.02096913427</v>
      </c>
    </row>
    <row r="1549" ht="14.25" customHeight="1">
      <c r="B1549" s="277">
        <v>43020.0</v>
      </c>
      <c r="C1549" s="278">
        <v>390.359497</v>
      </c>
      <c r="D1549" s="279">
        <f t="shared" si="1"/>
        <v>-0.3166974893</v>
      </c>
      <c r="E1549" s="264">
        <v>-0.003653316717596719</v>
      </c>
      <c r="F1549" s="264"/>
      <c r="G1549" s="271">
        <v>1546.0</v>
      </c>
      <c r="H1549" s="270">
        <f t="shared" si="2"/>
        <v>-0.04794265298</v>
      </c>
    </row>
    <row r="1550" ht="14.25" customHeight="1">
      <c r="B1550" s="277">
        <v>43298.0</v>
      </c>
      <c r="C1550" s="278">
        <v>571.283569</v>
      </c>
      <c r="D1550" s="279">
        <f t="shared" si="1"/>
        <v>0.2997950588</v>
      </c>
      <c r="E1550" s="264">
        <v>-0.003713863226090148</v>
      </c>
      <c r="F1550" s="264"/>
      <c r="G1550" s="271">
        <v>1547.0</v>
      </c>
      <c r="H1550" s="270">
        <f t="shared" si="2"/>
        <v>0.0176103459</v>
      </c>
    </row>
    <row r="1551" ht="14.25" customHeight="1">
      <c r="B1551" s="277">
        <v>43102.0</v>
      </c>
      <c r="C1551" s="278">
        <v>439.518188</v>
      </c>
      <c r="D1551" s="279">
        <f t="shared" si="1"/>
        <v>-0.7007544197</v>
      </c>
      <c r="E1551" s="264">
        <v>-0.0037253101953657443</v>
      </c>
      <c r="F1551" s="264"/>
      <c r="G1551" s="271">
        <v>1548.0</v>
      </c>
      <c r="H1551" s="270">
        <f t="shared" si="2"/>
        <v>0.02334803087</v>
      </c>
    </row>
    <row r="1552" ht="14.25" customHeight="1">
      <c r="B1552" s="277">
        <v>45191.0</v>
      </c>
      <c r="C1552" s="278">
        <v>1468.75415</v>
      </c>
      <c r="D1552" s="279">
        <f t="shared" si="1"/>
        <v>2.853904383</v>
      </c>
      <c r="E1552" s="264">
        <v>-0.0037289680055131533</v>
      </c>
      <c r="F1552" s="264"/>
      <c r="G1552" s="271">
        <v>1549.0</v>
      </c>
      <c r="H1552" s="270">
        <f t="shared" si="2"/>
        <v>-0.04150012208</v>
      </c>
    </row>
    <row r="1553" ht="14.25" customHeight="1">
      <c r="B1553" s="277">
        <v>42844.0</v>
      </c>
      <c r="C1553" s="278">
        <v>381.108093</v>
      </c>
      <c r="D1553" s="279">
        <f t="shared" si="1"/>
        <v>-0.1691337982</v>
      </c>
      <c r="E1553" s="264">
        <v>-0.0037392836312929003</v>
      </c>
      <c r="F1553" s="264"/>
      <c r="G1553" s="271">
        <v>1550.0</v>
      </c>
      <c r="H1553" s="270">
        <f t="shared" si="2"/>
        <v>0.01179424489</v>
      </c>
    </row>
    <row r="1554" ht="14.25" customHeight="1">
      <c r="B1554" s="277">
        <v>42310.0</v>
      </c>
      <c r="C1554" s="278">
        <v>458.687683</v>
      </c>
      <c r="D1554" s="279">
        <f t="shared" si="1"/>
        <v>-0.7236397869</v>
      </c>
      <c r="E1554" s="264">
        <v>-0.0037429537410250346</v>
      </c>
      <c r="F1554" s="264"/>
      <c r="G1554" s="271">
        <v>1551.0</v>
      </c>
      <c r="H1554" s="270">
        <f t="shared" si="2"/>
        <v>0.002028864133</v>
      </c>
    </row>
    <row r="1555" ht="14.25" customHeight="1">
      <c r="B1555" s="277">
        <v>45316.0</v>
      </c>
      <c r="C1555" s="278">
        <v>1659.745728</v>
      </c>
      <c r="D1555" s="279">
        <f t="shared" si="1"/>
        <v>1.559379974</v>
      </c>
      <c r="E1555" s="264">
        <v>-0.0037602694978652713</v>
      </c>
      <c r="F1555" s="264"/>
      <c r="G1555" s="271">
        <v>1552.0</v>
      </c>
      <c r="H1555" s="270">
        <f t="shared" si="2"/>
        <v>0.02057786603</v>
      </c>
    </row>
    <row r="1556" ht="14.25" customHeight="1">
      <c r="B1556" s="277">
        <v>43809.0</v>
      </c>
      <c r="C1556" s="278">
        <v>648.495239</v>
      </c>
      <c r="D1556" s="279">
        <f t="shared" si="1"/>
        <v>0.03649282935</v>
      </c>
      <c r="E1556" s="264">
        <v>-0.0037643374995420865</v>
      </c>
      <c r="F1556" s="264"/>
      <c r="G1556" s="271">
        <v>1553.0</v>
      </c>
      <c r="H1556" s="270">
        <f t="shared" si="2"/>
        <v>0.01835954726</v>
      </c>
    </row>
    <row r="1557" ht="14.25" customHeight="1">
      <c r="B1557" s="277">
        <v>43349.0</v>
      </c>
      <c r="C1557" s="278">
        <v>625.663025</v>
      </c>
      <c r="D1557" s="279">
        <f t="shared" si="1"/>
        <v>-0.5411898502</v>
      </c>
      <c r="E1557" s="264">
        <v>-0.003767386219949332</v>
      </c>
      <c r="F1557" s="264"/>
      <c r="G1557" s="271">
        <v>1554.0</v>
      </c>
      <c r="H1557" s="270">
        <f t="shared" si="2"/>
        <v>-0.01177849888</v>
      </c>
    </row>
    <row r="1558" ht="14.25" customHeight="1">
      <c r="B1558" s="277">
        <v>45148.0</v>
      </c>
      <c r="C1558" s="278">
        <v>1363.664307</v>
      </c>
      <c r="D1558" s="279">
        <f t="shared" si="1"/>
        <v>1.325974019</v>
      </c>
      <c r="E1558" s="264">
        <v>-0.003800954966190317</v>
      </c>
      <c r="F1558" s="264"/>
      <c r="G1558" s="271">
        <v>1555.0</v>
      </c>
      <c r="H1558" s="270">
        <f t="shared" si="2"/>
        <v>-0.007499967272</v>
      </c>
    </row>
    <row r="1559" ht="14.25" customHeight="1">
      <c r="B1559" s="277">
        <v>43320.0</v>
      </c>
      <c r="C1559" s="278">
        <v>586.276672</v>
      </c>
      <c r="D1559" s="279">
        <f t="shared" si="1"/>
        <v>0.1542707208</v>
      </c>
      <c r="E1559" s="264">
        <v>-0.0038012044147150595</v>
      </c>
      <c r="F1559" s="264"/>
      <c r="G1559" s="271">
        <v>1556.0</v>
      </c>
      <c r="H1559" s="270">
        <f t="shared" si="2"/>
        <v>-0.01868649005</v>
      </c>
    </row>
    <row r="1560" ht="14.25" customHeight="1">
      <c r="B1560" s="277">
        <v>43236.0</v>
      </c>
      <c r="C1560" s="278">
        <v>507.919556</v>
      </c>
      <c r="D1560" s="279">
        <f t="shared" si="1"/>
        <v>-0.6428406312</v>
      </c>
      <c r="E1560" s="264">
        <v>-0.003850765794119542</v>
      </c>
      <c r="F1560" s="264"/>
      <c r="G1560" s="271">
        <v>1557.0</v>
      </c>
      <c r="H1560" s="270">
        <f t="shared" si="2"/>
        <v>0.001075202162</v>
      </c>
    </row>
    <row r="1561" ht="14.25" customHeight="1">
      <c r="B1561" s="277">
        <v>44761.0</v>
      </c>
      <c r="C1561" s="278">
        <v>1422.109009</v>
      </c>
      <c r="D1561" s="279">
        <f t="shared" si="1"/>
        <v>-0.08225380494</v>
      </c>
      <c r="E1561" s="264">
        <v>-0.003859238924280389</v>
      </c>
      <c r="F1561" s="264"/>
      <c r="G1561" s="271">
        <v>1558.0</v>
      </c>
      <c r="H1561" s="270">
        <f t="shared" si="2"/>
        <v>-0.01916021664</v>
      </c>
    </row>
    <row r="1562" ht="14.25" customHeight="1">
      <c r="B1562" s="277">
        <v>45279.0</v>
      </c>
      <c r="C1562" s="278">
        <v>1549.566772</v>
      </c>
      <c r="D1562" s="279">
        <f t="shared" si="1"/>
        <v>3.300191745</v>
      </c>
      <c r="E1562" s="264">
        <v>-0.0038673557840989917</v>
      </c>
      <c r="F1562" s="264"/>
      <c r="G1562" s="271">
        <v>1559.0</v>
      </c>
      <c r="H1562" s="270">
        <f t="shared" si="2"/>
        <v>0.00395775669</v>
      </c>
    </row>
    <row r="1563" ht="14.25" customHeight="1">
      <c r="B1563" s="277">
        <v>41894.0</v>
      </c>
      <c r="C1563" s="278">
        <v>360.348297</v>
      </c>
      <c r="D1563" s="279">
        <f t="shared" si="1"/>
        <v>-0.05907857478</v>
      </c>
      <c r="E1563" s="264">
        <v>-0.003867808699818677</v>
      </c>
      <c r="F1563" s="264"/>
      <c r="G1563" s="271">
        <v>1560.0</v>
      </c>
      <c r="H1563" s="270">
        <f t="shared" si="2"/>
        <v>-0.05934895284</v>
      </c>
    </row>
    <row r="1564" ht="14.25" customHeight="1">
      <c r="B1564" s="277">
        <v>42846.0</v>
      </c>
      <c r="C1564" s="278">
        <v>382.973846</v>
      </c>
      <c r="D1564" s="279">
        <f t="shared" si="1"/>
        <v>0.02170218565</v>
      </c>
      <c r="E1564" s="264">
        <v>-0.003882224505577236</v>
      </c>
      <c r="F1564" s="264"/>
      <c r="G1564" s="271">
        <v>1561.0</v>
      </c>
      <c r="H1564" s="270">
        <f t="shared" si="2"/>
        <v>-0.01240884632</v>
      </c>
    </row>
    <row r="1565" ht="14.25" customHeight="1">
      <c r="B1565" s="277">
        <v>41940.0</v>
      </c>
      <c r="C1565" s="278">
        <v>374.83902</v>
      </c>
      <c r="D1565" s="279">
        <f t="shared" si="1"/>
        <v>-0.6534197119</v>
      </c>
      <c r="E1565" s="264">
        <v>-0.0038915034428362054</v>
      </c>
      <c r="F1565" s="264"/>
      <c r="G1565" s="271">
        <v>1562.0</v>
      </c>
      <c r="H1565" s="270">
        <f t="shared" si="2"/>
        <v>0.02284177842</v>
      </c>
    </row>
    <row r="1566" ht="14.25" customHeight="1">
      <c r="B1566" s="277">
        <v>44176.0</v>
      </c>
      <c r="C1566" s="278">
        <v>1081.535889</v>
      </c>
      <c r="D1566" s="279">
        <f t="shared" si="1"/>
        <v>0.2360130821</v>
      </c>
      <c r="E1566" s="264">
        <v>-0.0038965215841110607</v>
      </c>
      <c r="F1566" s="264"/>
      <c r="G1566" s="271">
        <v>1563.0</v>
      </c>
      <c r="H1566" s="270">
        <f t="shared" si="2"/>
        <v>-0.00751080614</v>
      </c>
    </row>
    <row r="1567" ht="14.25" customHeight="1">
      <c r="B1567" s="277">
        <v>44056.0</v>
      </c>
      <c r="C1567" s="278">
        <v>875.019775</v>
      </c>
      <c r="D1567" s="279">
        <f t="shared" si="1"/>
        <v>0.780509585</v>
      </c>
      <c r="E1567" s="264">
        <v>-0.003927020609296255</v>
      </c>
      <c r="F1567" s="264"/>
      <c r="G1567" s="271">
        <v>1564.0</v>
      </c>
      <c r="H1567" s="270">
        <f t="shared" si="2"/>
        <v>-0.03170459235</v>
      </c>
    </row>
    <row r="1568" ht="14.25" customHeight="1">
      <c r="B1568" s="277">
        <v>43165.0</v>
      </c>
      <c r="C1568" s="278">
        <v>491.443451</v>
      </c>
      <c r="D1568" s="279">
        <f t="shared" si="1"/>
        <v>-0.7009664338</v>
      </c>
      <c r="E1568" s="264">
        <v>-0.003936411847593036</v>
      </c>
      <c r="F1568" s="264"/>
      <c r="G1568" s="271">
        <v>1565.0</v>
      </c>
      <c r="H1568" s="270">
        <f t="shared" si="2"/>
        <v>0.002098514127</v>
      </c>
    </row>
    <row r="1569" ht="14.25" customHeight="1">
      <c r="B1569" s="277">
        <v>44511.0</v>
      </c>
      <c r="C1569" s="278">
        <v>1643.439087</v>
      </c>
      <c r="D1569" s="279">
        <f t="shared" si="1"/>
        <v>0.8864039831</v>
      </c>
      <c r="E1569" s="264">
        <v>-0.003936444219864471</v>
      </c>
      <c r="F1569" s="264"/>
      <c r="G1569" s="271">
        <v>1566.0</v>
      </c>
      <c r="H1569" s="270">
        <f t="shared" si="2"/>
        <v>0.006645665248</v>
      </c>
    </row>
    <row r="1570" ht="14.25" customHeight="1">
      <c r="B1570" s="277">
        <v>44070.0</v>
      </c>
      <c r="C1570" s="278">
        <v>871.202087</v>
      </c>
      <c r="D1570" s="279">
        <f t="shared" si="1"/>
        <v>1.19350124</v>
      </c>
      <c r="E1570" s="264">
        <v>-0.0039440918359335</v>
      </c>
      <c r="F1570" s="264"/>
      <c r="G1570" s="271">
        <v>1567.0</v>
      </c>
      <c r="H1570" s="270">
        <f t="shared" si="2"/>
        <v>0.03212909016</v>
      </c>
    </row>
    <row r="1571" ht="14.25" customHeight="1">
      <c r="B1571" s="277">
        <v>42874.0</v>
      </c>
      <c r="C1571" s="278">
        <v>397.174194</v>
      </c>
      <c r="D1571" s="279">
        <f t="shared" si="1"/>
        <v>0.007473567859</v>
      </c>
      <c r="E1571" s="264">
        <v>-0.00395133002027485</v>
      </c>
      <c r="F1571" s="264"/>
      <c r="G1571" s="271">
        <v>1568.0</v>
      </c>
      <c r="H1571" s="270">
        <f t="shared" si="2"/>
        <v>0.01066942949</v>
      </c>
    </row>
    <row r="1572" ht="14.25" customHeight="1">
      <c r="B1572" s="277">
        <v>42164.0</v>
      </c>
      <c r="C1572" s="278">
        <v>394.227905</v>
      </c>
      <c r="D1572" s="279">
        <f t="shared" si="1"/>
        <v>-0.7395414211</v>
      </c>
      <c r="E1572" s="264">
        <v>-0.003974753815563273</v>
      </c>
      <c r="F1572" s="264"/>
      <c r="G1572" s="271">
        <v>1569.0</v>
      </c>
      <c r="H1572" s="270">
        <f t="shared" si="2"/>
        <v>-0.00782796459</v>
      </c>
    </row>
    <row r="1573" ht="14.25" customHeight="1">
      <c r="B1573" s="277">
        <v>44407.0</v>
      </c>
      <c r="C1573" s="278">
        <v>1513.591553</v>
      </c>
      <c r="D1573" s="279">
        <f t="shared" si="1"/>
        <v>1.66017535</v>
      </c>
      <c r="E1573" s="264">
        <v>-0.004019876778857186</v>
      </c>
      <c r="F1573" s="264"/>
      <c r="G1573" s="271">
        <v>1570.0</v>
      </c>
      <c r="H1573" s="270">
        <f t="shared" si="2"/>
        <v>0.01287599433</v>
      </c>
    </row>
    <row r="1574" ht="14.25" customHeight="1">
      <c r="B1574" s="277">
        <v>43299.0</v>
      </c>
      <c r="C1574" s="278">
        <v>568.981873</v>
      </c>
      <c r="D1574" s="279">
        <f t="shared" si="1"/>
        <v>-0.1449928066</v>
      </c>
      <c r="E1574" s="264">
        <v>-0.004028990373430652</v>
      </c>
      <c r="F1574" s="264"/>
      <c r="G1574" s="271">
        <v>1571.0</v>
      </c>
      <c r="H1574" s="270">
        <f t="shared" si="2"/>
        <v>-0.0160789175</v>
      </c>
    </row>
    <row r="1575" ht="14.25" customHeight="1">
      <c r="B1575" s="277">
        <v>43504.0</v>
      </c>
      <c r="C1575" s="278">
        <v>665.470276</v>
      </c>
      <c r="D1575" s="279">
        <f t="shared" si="1"/>
        <v>0.4969310575</v>
      </c>
      <c r="E1575" s="264">
        <v>-0.0040577353239819045</v>
      </c>
      <c r="F1575" s="264"/>
      <c r="G1575" s="271">
        <v>1572.0</v>
      </c>
      <c r="H1575" s="270">
        <f t="shared" si="2"/>
        <v>-0.01884365649</v>
      </c>
    </row>
    <row r="1576" ht="14.25" customHeight="1">
      <c r="B1576" s="277">
        <v>42362.0</v>
      </c>
      <c r="C1576" s="278">
        <v>444.556396</v>
      </c>
      <c r="D1576" s="279">
        <f t="shared" si="1"/>
        <v>0.1151477387</v>
      </c>
      <c r="E1576" s="264">
        <v>-0.004087847494020588</v>
      </c>
      <c r="F1576" s="264"/>
      <c r="G1576" s="271">
        <v>1573.0</v>
      </c>
      <c r="H1576" s="270">
        <f t="shared" si="2"/>
        <v>0.03173706192</v>
      </c>
    </row>
    <row r="1577" ht="14.25" customHeight="1">
      <c r="B1577" s="277">
        <v>42922.0</v>
      </c>
      <c r="C1577" s="278">
        <v>398.652466</v>
      </c>
      <c r="D1577" s="279">
        <f t="shared" si="1"/>
        <v>-0.2292150749</v>
      </c>
      <c r="E1577" s="264">
        <v>-0.0041015971268659615</v>
      </c>
      <c r="F1577" s="264"/>
      <c r="G1577" s="271">
        <v>1574.0</v>
      </c>
      <c r="H1577" s="270">
        <f t="shared" si="2"/>
        <v>-0.005602950156</v>
      </c>
    </row>
    <row r="1578" ht="14.25" customHeight="1">
      <c r="B1578" s="277">
        <v>43250.0</v>
      </c>
      <c r="C1578" s="278">
        <v>517.203247</v>
      </c>
      <c r="D1578" s="279">
        <f t="shared" si="1"/>
        <v>-0.5652042871</v>
      </c>
      <c r="E1578" s="264">
        <v>-0.004109497488726178</v>
      </c>
      <c r="F1578" s="264"/>
      <c r="G1578" s="271">
        <v>1575.0</v>
      </c>
      <c r="H1578" s="270">
        <f t="shared" si="2"/>
        <v>-0.009895813342</v>
      </c>
    </row>
    <row r="1579" ht="14.25" customHeight="1">
      <c r="B1579" s="277">
        <v>44231.0</v>
      </c>
      <c r="C1579" s="278">
        <v>1189.531616</v>
      </c>
      <c r="D1579" s="279">
        <f t="shared" si="1"/>
        <v>1.456224574</v>
      </c>
      <c r="E1579" s="264">
        <v>-0.004125595812491751</v>
      </c>
      <c r="F1579" s="264"/>
      <c r="G1579" s="271">
        <v>1576.0</v>
      </c>
      <c r="H1579" s="270">
        <f t="shared" si="2"/>
        <v>0.00268379407</v>
      </c>
    </row>
    <row r="1580" ht="14.25" customHeight="1">
      <c r="B1580" s="277">
        <v>42531.0</v>
      </c>
      <c r="C1580" s="278">
        <v>484.292694</v>
      </c>
      <c r="D1580" s="279">
        <f t="shared" si="1"/>
        <v>0.003694478327</v>
      </c>
      <c r="E1580" s="264">
        <v>-0.004133373578494951</v>
      </c>
      <c r="F1580" s="264"/>
      <c r="G1580" s="271">
        <v>1577.0</v>
      </c>
      <c r="H1580" s="270">
        <f t="shared" si="2"/>
        <v>0.003898722997</v>
      </c>
    </row>
    <row r="1581" ht="14.25" customHeight="1">
      <c r="B1581" s="277">
        <v>42451.0</v>
      </c>
      <c r="C1581" s="278">
        <v>482.510071</v>
      </c>
      <c r="D1581" s="279">
        <f t="shared" si="1"/>
        <v>0.2826024109</v>
      </c>
      <c r="E1581" s="264">
        <v>-0.004142620377584061</v>
      </c>
      <c r="F1581" s="264"/>
      <c r="G1581" s="271">
        <v>1578.0</v>
      </c>
      <c r="H1581" s="270">
        <f t="shared" si="2"/>
        <v>0.02146252772</v>
      </c>
    </row>
    <row r="1582" ht="14.25" customHeight="1">
      <c r="B1582" s="277">
        <v>41919.0</v>
      </c>
      <c r="C1582" s="278">
        <v>376.196136</v>
      </c>
      <c r="D1582" s="279">
        <f t="shared" si="1"/>
        <v>-0.7567018918</v>
      </c>
      <c r="E1582" s="264">
        <v>-0.004158925987552902</v>
      </c>
      <c r="F1582" s="264"/>
      <c r="G1582" s="271">
        <v>1579.0</v>
      </c>
      <c r="H1582" s="270">
        <f t="shared" si="2"/>
        <v>-0.009183927403</v>
      </c>
    </row>
    <row r="1583" ht="14.25" customHeight="1">
      <c r="B1583" s="277">
        <v>45371.0</v>
      </c>
      <c r="C1583" s="278">
        <v>1546.235352</v>
      </c>
      <c r="D1583" s="279">
        <f t="shared" si="1"/>
        <v>2.133928695</v>
      </c>
      <c r="E1583" s="264">
        <v>-0.004162830725125002</v>
      </c>
      <c r="F1583" s="264"/>
      <c r="G1583" s="271">
        <v>1580.0</v>
      </c>
      <c r="H1583" s="270">
        <f t="shared" si="2"/>
        <v>0.03252548606</v>
      </c>
    </row>
    <row r="1584" ht="14.25" customHeight="1">
      <c r="B1584" s="277">
        <v>43164.0</v>
      </c>
      <c r="C1584" s="278">
        <v>493.38562</v>
      </c>
      <c r="D1584" s="279">
        <f t="shared" si="1"/>
        <v>-0.3070663694</v>
      </c>
      <c r="E1584" s="264">
        <v>-0.004178294175920174</v>
      </c>
      <c r="F1584" s="264"/>
      <c r="G1584" s="271">
        <v>1581.0</v>
      </c>
      <c r="H1584" s="270">
        <f t="shared" si="2"/>
        <v>-0.01279518359</v>
      </c>
    </row>
    <row r="1585" ht="14.25" customHeight="1">
      <c r="B1585" s="277">
        <v>43866.0</v>
      </c>
      <c r="C1585" s="278">
        <v>712.024353</v>
      </c>
      <c r="D1585" s="279">
        <f t="shared" si="1"/>
        <v>-0.4424227167</v>
      </c>
      <c r="E1585" s="264">
        <v>-0.004188351029009641</v>
      </c>
      <c r="F1585" s="264"/>
      <c r="G1585" s="271">
        <v>1582.0</v>
      </c>
      <c r="H1585" s="270">
        <f t="shared" si="2"/>
        <v>-0.0001061010709</v>
      </c>
    </row>
    <row r="1586" ht="14.25" customHeight="1">
      <c r="B1586" s="277">
        <v>45077.0</v>
      </c>
      <c r="C1586" s="278">
        <v>1276.996704</v>
      </c>
      <c r="D1586" s="279">
        <f t="shared" si="1"/>
        <v>-0.1849390752</v>
      </c>
      <c r="E1586" s="264">
        <v>-0.004192400584252812</v>
      </c>
      <c r="F1586" s="264"/>
      <c r="G1586" s="271">
        <v>1583.0</v>
      </c>
      <c r="H1586" s="270">
        <f t="shared" si="2"/>
        <v>0.006949951592</v>
      </c>
    </row>
    <row r="1587" ht="14.25" customHeight="1">
      <c r="B1587" s="277">
        <v>45471.0</v>
      </c>
      <c r="C1587" s="278">
        <v>1566.75</v>
      </c>
      <c r="D1587" s="279">
        <f t="shared" si="1"/>
        <v>0.05102674929</v>
      </c>
      <c r="E1587" s="279">
        <v>-0.004194855626959358</v>
      </c>
      <c r="F1587" s="279"/>
      <c r="G1587" s="271">
        <v>1584.0</v>
      </c>
      <c r="H1587" s="270">
        <f t="shared" si="2"/>
        <v>0.00636577155</v>
      </c>
    </row>
    <row r="1588" ht="14.25" customHeight="1">
      <c r="B1588" s="277">
        <v>44945.0</v>
      </c>
      <c r="C1588" s="278">
        <v>1490.685181</v>
      </c>
      <c r="D1588" s="279">
        <f t="shared" si="1"/>
        <v>2.952150336</v>
      </c>
      <c r="E1588" s="264">
        <v>-0.004206054462392712</v>
      </c>
      <c r="F1588" s="264"/>
      <c r="G1588" s="271">
        <v>1585.0</v>
      </c>
      <c r="H1588" s="270">
        <f t="shared" si="2"/>
        <v>0.01119716347</v>
      </c>
    </row>
    <row r="1589" ht="14.25" customHeight="1">
      <c r="B1589" s="277">
        <v>43006.0</v>
      </c>
      <c r="C1589" s="278">
        <v>377.183319</v>
      </c>
      <c r="D1589" s="279">
        <f t="shared" si="1"/>
        <v>-0.6370714615</v>
      </c>
      <c r="E1589" s="264">
        <v>-0.004223185946127098</v>
      </c>
      <c r="F1589" s="264"/>
      <c r="G1589" s="271">
        <v>1586.0</v>
      </c>
      <c r="H1589" s="270">
        <f t="shared" si="2"/>
        <v>0.008482974179</v>
      </c>
    </row>
    <row r="1590" ht="14.25" customHeight="1">
      <c r="B1590" s="277">
        <v>44147.0</v>
      </c>
      <c r="C1590" s="278">
        <v>1039.2771</v>
      </c>
      <c r="D1590" s="279">
        <f t="shared" si="1"/>
        <v>-0.2546102053</v>
      </c>
      <c r="E1590" s="264">
        <v>-0.0042313759706504766</v>
      </c>
      <c r="F1590" s="264"/>
      <c r="G1590" s="271">
        <v>1587.0</v>
      </c>
      <c r="H1590" s="270">
        <f t="shared" si="2"/>
        <v>-0.01705502353</v>
      </c>
    </row>
    <row r="1591" ht="14.25" customHeight="1">
      <c r="B1591" s="277">
        <v>44810.0</v>
      </c>
      <c r="C1591" s="278">
        <v>1394.273315</v>
      </c>
      <c r="D1591" s="279">
        <f t="shared" si="1"/>
        <v>1.927138341</v>
      </c>
      <c r="E1591" s="264">
        <v>-0.0042428635990018615</v>
      </c>
      <c r="F1591" s="264"/>
      <c r="G1591" s="271">
        <v>1588.0</v>
      </c>
      <c r="H1591" s="270">
        <f t="shared" si="2"/>
        <v>0.01253102109</v>
      </c>
    </row>
    <row r="1592" ht="14.25" customHeight="1">
      <c r="B1592" s="277">
        <v>42405.0</v>
      </c>
      <c r="C1592" s="278">
        <v>476.326416</v>
      </c>
      <c r="D1592" s="279">
        <f t="shared" si="1"/>
        <v>-0.6613446957</v>
      </c>
      <c r="E1592" s="264">
        <v>-0.004280665852665054</v>
      </c>
      <c r="F1592" s="264"/>
      <c r="G1592" s="271">
        <v>1589.0</v>
      </c>
      <c r="H1592" s="270">
        <f t="shared" si="2"/>
        <v>-0.02769261928</v>
      </c>
    </row>
    <row r="1593" ht="14.25" customHeight="1">
      <c r="B1593" s="277">
        <v>45414.0</v>
      </c>
      <c r="C1593" s="278">
        <v>1406.522827</v>
      </c>
      <c r="D1593" s="279">
        <f t="shared" si="1"/>
        <v>0.9445284046</v>
      </c>
      <c r="E1593" s="264">
        <v>-0.004294185424789018</v>
      </c>
      <c r="F1593" s="264"/>
      <c r="G1593" s="271">
        <v>1590.0</v>
      </c>
      <c r="H1593" s="270">
        <f t="shared" si="2"/>
        <v>-0.00230075427</v>
      </c>
    </row>
    <row r="1594" ht="14.25" customHeight="1">
      <c r="B1594" s="277">
        <v>43881.0</v>
      </c>
      <c r="C1594" s="278">
        <v>723.323364</v>
      </c>
      <c r="D1594" s="279">
        <f t="shared" si="1"/>
        <v>0.822410707</v>
      </c>
      <c r="E1594" s="264">
        <v>-0.004310033733472798</v>
      </c>
      <c r="F1594" s="264"/>
      <c r="G1594" s="271">
        <v>1591.0</v>
      </c>
      <c r="H1594" s="270">
        <f t="shared" si="2"/>
        <v>-0.0002956954606</v>
      </c>
    </row>
    <row r="1595" ht="14.25" customHeight="1">
      <c r="B1595" s="277">
        <v>42878.0</v>
      </c>
      <c r="C1595" s="278">
        <v>396.904694</v>
      </c>
      <c r="D1595" s="279">
        <f t="shared" si="1"/>
        <v>-0.5482807584</v>
      </c>
      <c r="E1595" s="264">
        <v>-0.004316286768318897</v>
      </c>
      <c r="F1595" s="264"/>
      <c r="G1595" s="271">
        <v>1592.0</v>
      </c>
      <c r="H1595" s="270">
        <f t="shared" si="2"/>
        <v>-0.007470809773</v>
      </c>
    </row>
    <row r="1596" ht="14.25" customHeight="1">
      <c r="B1596" s="277">
        <v>44063.0</v>
      </c>
      <c r="C1596" s="278">
        <v>878.653503</v>
      </c>
      <c r="D1596" s="279">
        <f t="shared" si="1"/>
        <v>-0.3982733422</v>
      </c>
      <c r="E1596" s="264">
        <v>-0.004325995643490105</v>
      </c>
      <c r="F1596" s="264"/>
      <c r="G1596" s="271">
        <v>1593.0</v>
      </c>
      <c r="H1596" s="270">
        <f t="shared" si="2"/>
        <v>-0.003715102834</v>
      </c>
    </row>
    <row r="1597" ht="14.25" customHeight="1">
      <c r="B1597" s="277">
        <v>44872.0</v>
      </c>
      <c r="C1597" s="278">
        <v>1460.220337</v>
      </c>
      <c r="D1597" s="279">
        <f t="shared" si="1"/>
        <v>0.07276185482</v>
      </c>
      <c r="E1597" s="264">
        <v>-0.004326498409280064</v>
      </c>
      <c r="F1597" s="264"/>
      <c r="G1597" s="271">
        <v>1594.0</v>
      </c>
      <c r="H1597" s="270">
        <f t="shared" si="2"/>
        <v>0.002684293757</v>
      </c>
    </row>
    <row r="1598" ht="14.25" customHeight="1">
      <c r="B1598" s="277">
        <v>45240.0</v>
      </c>
      <c r="C1598" s="278">
        <v>1361.178467</v>
      </c>
      <c r="D1598" s="279">
        <f t="shared" si="1"/>
        <v>2.100622032</v>
      </c>
      <c r="E1598" s="264">
        <v>-0.004327881820580824</v>
      </c>
      <c r="F1598" s="264"/>
      <c r="G1598" s="271">
        <v>1595.0</v>
      </c>
      <c r="H1598" s="270">
        <f t="shared" si="2"/>
        <v>-0.001446088712</v>
      </c>
    </row>
    <row r="1599" ht="14.25" customHeight="1">
      <c r="B1599" s="277">
        <v>42094.0</v>
      </c>
      <c r="C1599" s="278">
        <v>439.00174</v>
      </c>
      <c r="D1599" s="279">
        <f t="shared" si="1"/>
        <v>0.1592371418</v>
      </c>
      <c r="E1599" s="264">
        <v>-0.0043311807535068225</v>
      </c>
      <c r="F1599" s="264"/>
      <c r="G1599" s="271">
        <v>1596.0</v>
      </c>
      <c r="H1599" s="270">
        <f t="shared" si="2"/>
        <v>-0.009882340731</v>
      </c>
    </row>
    <row r="1600" ht="14.25" customHeight="1">
      <c r="B1600" s="277">
        <v>43012.0</v>
      </c>
      <c r="C1600" s="278">
        <v>378.698822</v>
      </c>
      <c r="D1600" s="279">
        <f t="shared" si="1"/>
        <v>-0.1087657203</v>
      </c>
      <c r="E1600" s="264">
        <v>-0.004371579536118411</v>
      </c>
      <c r="F1600" s="264"/>
      <c r="G1600" s="271">
        <v>1597.0</v>
      </c>
      <c r="H1600" s="270">
        <f t="shared" si="2"/>
        <v>0.006956062418</v>
      </c>
    </row>
    <row r="1601" ht="14.25" customHeight="1">
      <c r="B1601" s="277">
        <v>42613.0</v>
      </c>
      <c r="C1601" s="278">
        <v>424.915009</v>
      </c>
      <c r="D1601" s="279">
        <f t="shared" si="1"/>
        <v>-0.02004866485</v>
      </c>
      <c r="E1601" s="264">
        <v>-0.00437346954041647</v>
      </c>
      <c r="F1601" s="264"/>
      <c r="G1601" s="271">
        <v>1598.0</v>
      </c>
      <c r="H1601" s="270">
        <f t="shared" si="2"/>
        <v>0.02223615213</v>
      </c>
    </row>
    <row r="1602" ht="14.25" customHeight="1">
      <c r="B1602" s="277">
        <v>42375.0</v>
      </c>
      <c r="C1602" s="278">
        <v>433.608276</v>
      </c>
      <c r="D1602" s="279">
        <f t="shared" si="1"/>
        <v>-0.1209672614</v>
      </c>
      <c r="E1602" s="264">
        <v>-0.004375961962321858</v>
      </c>
      <c r="F1602" s="264"/>
      <c r="G1602" s="271">
        <v>1599.0</v>
      </c>
      <c r="H1602" s="270">
        <f t="shared" si="2"/>
        <v>-0.003295734483</v>
      </c>
    </row>
    <row r="1603" ht="14.25" customHeight="1">
      <c r="B1603" s="277">
        <v>43154.0</v>
      </c>
      <c r="C1603" s="278">
        <v>493.27887</v>
      </c>
      <c r="D1603" s="279">
        <f t="shared" si="1"/>
        <v>0.01533113596</v>
      </c>
      <c r="E1603" s="264">
        <v>-0.004393752354650138</v>
      </c>
      <c r="F1603" s="264"/>
      <c r="G1603" s="271">
        <v>1600.0</v>
      </c>
      <c r="H1603" s="270">
        <f t="shared" si="2"/>
        <v>0.005193872551</v>
      </c>
    </row>
    <row r="1604" ht="14.25" customHeight="1">
      <c r="B1604" s="277">
        <v>43136.0</v>
      </c>
      <c r="C1604" s="278">
        <v>485.830536</v>
      </c>
      <c r="D1604" s="279">
        <f t="shared" si="1"/>
        <v>-0.1423469972</v>
      </c>
      <c r="E1604" s="264">
        <v>-0.0044171692751227695</v>
      </c>
      <c r="F1604" s="264"/>
      <c r="G1604" s="271">
        <v>1601.0</v>
      </c>
      <c r="H1604" s="270">
        <f t="shared" si="2"/>
        <v>0.01092752641</v>
      </c>
    </row>
    <row r="1605" ht="14.25" customHeight="1">
      <c r="B1605" s="277">
        <v>43300.0</v>
      </c>
      <c r="C1605" s="278">
        <v>566.465149</v>
      </c>
      <c r="D1605" s="279">
        <f t="shared" si="1"/>
        <v>-0.6058814297</v>
      </c>
      <c r="E1605" s="264">
        <v>-0.0044232059392864944</v>
      </c>
      <c r="F1605" s="264"/>
      <c r="G1605" s="271">
        <v>1602.0</v>
      </c>
      <c r="H1605" s="270">
        <f t="shared" si="2"/>
        <v>-0.01792938568</v>
      </c>
    </row>
    <row r="1606" ht="14.25" customHeight="1">
      <c r="B1606" s="277">
        <v>44720.0</v>
      </c>
      <c r="C1606" s="278">
        <v>1437.296265</v>
      </c>
      <c r="D1606" s="279">
        <f t="shared" si="1"/>
        <v>0.02582266504</v>
      </c>
      <c r="E1606" s="264">
        <v>-0.004446887494432233</v>
      </c>
      <c r="F1606" s="264"/>
      <c r="G1606" s="271">
        <v>1603.0</v>
      </c>
      <c r="H1606" s="270">
        <f t="shared" si="2"/>
        <v>0.01383145141</v>
      </c>
    </row>
    <row r="1607" ht="14.25" customHeight="1">
      <c r="B1607" s="277">
        <v>45219.0</v>
      </c>
      <c r="C1607" s="278">
        <v>1401.115723</v>
      </c>
      <c r="D1607" s="279">
        <f t="shared" si="1"/>
        <v>2.556748652</v>
      </c>
      <c r="E1607" s="264">
        <v>-0.004464149089366838</v>
      </c>
      <c r="F1607" s="264"/>
      <c r="G1607" s="271">
        <v>1604.0</v>
      </c>
      <c r="H1607" s="270">
        <f t="shared" si="2"/>
        <v>0.0005474000176</v>
      </c>
    </row>
    <row r="1608" ht="14.25" customHeight="1">
      <c r="B1608" s="277">
        <v>43041.0</v>
      </c>
      <c r="C1608" s="278">
        <v>393.93161</v>
      </c>
      <c r="D1608" s="279">
        <f t="shared" si="1"/>
        <v>-0.09547902573</v>
      </c>
      <c r="E1608" s="264">
        <v>-0.004476572041582525</v>
      </c>
      <c r="F1608" s="264"/>
      <c r="G1608" s="271">
        <v>1605.0</v>
      </c>
      <c r="H1608" s="270">
        <f t="shared" si="2"/>
        <v>-0.04629415213</v>
      </c>
    </row>
    <row r="1609" ht="14.25" customHeight="1">
      <c r="B1609" s="277">
        <v>42374.0</v>
      </c>
      <c r="C1609" s="278">
        <v>435.514069</v>
      </c>
      <c r="D1609" s="279">
        <f t="shared" si="1"/>
        <v>-0.7418639038</v>
      </c>
      <c r="E1609" s="264">
        <v>-0.004495313921084166</v>
      </c>
      <c r="F1609" s="264"/>
      <c r="G1609" s="271">
        <v>1606.0</v>
      </c>
      <c r="H1609" s="270">
        <f t="shared" si="2"/>
        <v>0.02048447917</v>
      </c>
    </row>
    <row r="1610" ht="14.25" customHeight="1">
      <c r="B1610" s="277">
        <v>44518.0</v>
      </c>
      <c r="C1610" s="278">
        <v>1687.149048</v>
      </c>
      <c r="D1610" s="279">
        <f t="shared" si="1"/>
        <v>1.555788913</v>
      </c>
      <c r="E1610" s="264">
        <v>-0.004503570211018853</v>
      </c>
      <c r="F1610" s="264"/>
      <c r="G1610" s="271">
        <v>1607.0</v>
      </c>
      <c r="H1610" s="270">
        <f t="shared" si="2"/>
        <v>0.002196255536</v>
      </c>
    </row>
    <row r="1611" ht="14.25" customHeight="1">
      <c r="B1611" s="277">
        <v>43991.0</v>
      </c>
      <c r="C1611" s="278">
        <v>660.128479</v>
      </c>
      <c r="D1611" s="279">
        <f t="shared" si="1"/>
        <v>-0.08834114908</v>
      </c>
      <c r="E1611" s="264">
        <v>-0.0045086168458121955</v>
      </c>
      <c r="F1611" s="264"/>
      <c r="G1611" s="271">
        <v>1608.0</v>
      </c>
      <c r="H1611" s="270">
        <f t="shared" si="2"/>
        <v>-0.02181147835</v>
      </c>
    </row>
    <row r="1612" ht="14.25" customHeight="1">
      <c r="B1612" s="277">
        <v>43720.0</v>
      </c>
      <c r="C1612" s="278">
        <v>724.095947</v>
      </c>
      <c r="D1612" s="279">
        <f t="shared" si="1"/>
        <v>-0.5540564793</v>
      </c>
      <c r="E1612" s="264">
        <v>-0.004511404691749235</v>
      </c>
      <c r="F1612" s="264"/>
      <c r="G1612" s="271">
        <v>1609.0</v>
      </c>
      <c r="H1612" s="270">
        <f t="shared" si="2"/>
        <v>0.005607357708</v>
      </c>
    </row>
    <row r="1613" ht="14.25" customHeight="1">
      <c r="B1613" s="277">
        <v>44434.0</v>
      </c>
      <c r="C1613" s="278">
        <v>1623.739136</v>
      </c>
      <c r="D1613" s="279">
        <f t="shared" si="1"/>
        <v>3.001863492</v>
      </c>
      <c r="E1613" s="264">
        <v>-0.0045230880492527</v>
      </c>
      <c r="F1613" s="264"/>
      <c r="G1613" s="271">
        <v>1610.0</v>
      </c>
      <c r="H1613" s="270">
        <f t="shared" si="2"/>
        <v>0.01663778402</v>
      </c>
    </row>
    <row r="1614" ht="14.25" customHeight="1">
      <c r="B1614" s="277">
        <v>42955.0</v>
      </c>
      <c r="C1614" s="278">
        <v>405.745758</v>
      </c>
      <c r="D1614" s="279">
        <f t="shared" si="1"/>
        <v>-0.7467003837</v>
      </c>
      <c r="E1614" s="264">
        <v>-0.004544191034360877</v>
      </c>
      <c r="F1614" s="264"/>
      <c r="G1614" s="271">
        <v>1611.0</v>
      </c>
      <c r="H1614" s="270">
        <f t="shared" si="2"/>
        <v>-0.001373379253</v>
      </c>
    </row>
    <row r="1615" ht="14.25" customHeight="1">
      <c r="B1615" s="277">
        <v>44424.0</v>
      </c>
      <c r="C1615" s="278">
        <v>1601.841187</v>
      </c>
      <c r="D1615" s="279">
        <f t="shared" si="1"/>
        <v>2.418613066</v>
      </c>
      <c r="E1615" s="264">
        <v>-0.004555490106219935</v>
      </c>
      <c r="F1615" s="264"/>
      <c r="G1615" s="271">
        <v>1612.0</v>
      </c>
      <c r="H1615" s="270">
        <f t="shared" si="2"/>
        <v>-0.0005583355965</v>
      </c>
    </row>
    <row r="1616" ht="14.25" customHeight="1">
      <c r="B1616" s="277">
        <v>43145.0</v>
      </c>
      <c r="C1616" s="278">
        <v>468.564636</v>
      </c>
      <c r="D1616" s="279">
        <f t="shared" si="1"/>
        <v>-0.6987107411</v>
      </c>
      <c r="E1616" s="264">
        <v>-0.004579513508388963</v>
      </c>
      <c r="F1616" s="264"/>
      <c r="G1616" s="271">
        <v>1613.0</v>
      </c>
      <c r="H1616" s="270">
        <f t="shared" si="2"/>
        <v>0.0001365488936</v>
      </c>
    </row>
    <row r="1617" ht="14.25" customHeight="1">
      <c r="B1617" s="277">
        <v>44902.0</v>
      </c>
      <c r="C1617" s="278">
        <v>1555.198608</v>
      </c>
      <c r="D1617" s="279">
        <f t="shared" si="1"/>
        <v>2.519036528</v>
      </c>
      <c r="E1617" s="264">
        <v>-0.004587969651803238</v>
      </c>
      <c r="F1617" s="264"/>
      <c r="G1617" s="271">
        <v>1614.0</v>
      </c>
      <c r="H1617" s="270">
        <f t="shared" si="2"/>
        <v>0.001676299182</v>
      </c>
    </row>
    <row r="1618" ht="14.25" customHeight="1">
      <c r="B1618" s="277">
        <v>42593.0</v>
      </c>
      <c r="C1618" s="278">
        <v>441.938751</v>
      </c>
      <c r="D1618" s="279">
        <f t="shared" si="1"/>
        <v>0.05374630653</v>
      </c>
      <c r="E1618" s="264">
        <v>-0.00461953429166451</v>
      </c>
      <c r="F1618" s="264"/>
      <c r="G1618" s="271">
        <v>1615.0</v>
      </c>
      <c r="H1618" s="270">
        <f t="shared" si="2"/>
        <v>-0.007674999601</v>
      </c>
    </row>
    <row r="1619" ht="14.25" customHeight="1">
      <c r="B1619" s="277">
        <v>42660.0</v>
      </c>
      <c r="C1619" s="278">
        <v>419.397675</v>
      </c>
      <c r="D1619" s="279">
        <f t="shared" si="1"/>
        <v>0.03228805474</v>
      </c>
      <c r="E1619" s="264">
        <v>-0.0046245012809430705</v>
      </c>
      <c r="F1619" s="264"/>
      <c r="G1619" s="271">
        <v>1616.0</v>
      </c>
      <c r="H1619" s="270">
        <f t="shared" si="2"/>
        <v>0.01154298772</v>
      </c>
    </row>
    <row r="1620" ht="14.25" customHeight="1">
      <c r="B1620" s="277">
        <v>41955.0</v>
      </c>
      <c r="C1620" s="278">
        <v>406.279694</v>
      </c>
      <c r="D1620" s="279">
        <f t="shared" si="1"/>
        <v>-0.0790822506</v>
      </c>
      <c r="E1620" s="264">
        <v>-0.00465449807611025</v>
      </c>
      <c r="F1620" s="264"/>
      <c r="G1620" s="271">
        <v>1617.0</v>
      </c>
      <c r="H1620" s="270">
        <f t="shared" si="2"/>
        <v>-0.02777196052</v>
      </c>
    </row>
    <row r="1621" ht="14.25" customHeight="1">
      <c r="B1621" s="277">
        <v>42208.0</v>
      </c>
      <c r="C1621" s="278">
        <v>441.168274</v>
      </c>
      <c r="D1621" s="279">
        <f t="shared" si="1"/>
        <v>0.1085873595</v>
      </c>
      <c r="E1621" s="264">
        <v>-0.004668339661555295</v>
      </c>
      <c r="F1621" s="264"/>
      <c r="G1621" s="271">
        <v>1618.0</v>
      </c>
      <c r="H1621" s="270">
        <f t="shared" si="2"/>
        <v>0.01772821876</v>
      </c>
    </row>
    <row r="1622" ht="14.25" customHeight="1">
      <c r="B1622" s="277">
        <v>42180.0</v>
      </c>
      <c r="C1622" s="278">
        <v>397.955353</v>
      </c>
      <c r="D1622" s="279">
        <f t="shared" si="1"/>
        <v>-0.3716020039</v>
      </c>
      <c r="E1622" s="264">
        <v>-0.004673307972948735</v>
      </c>
      <c r="F1622" s="264"/>
      <c r="G1622" s="271">
        <v>1619.0</v>
      </c>
      <c r="H1622" s="270">
        <f t="shared" si="2"/>
        <v>-0.01524139728</v>
      </c>
    </row>
    <row r="1623" ht="14.25" customHeight="1">
      <c r="B1623" s="277">
        <v>43571.0</v>
      </c>
      <c r="C1623" s="278">
        <v>633.285522</v>
      </c>
      <c r="D1623" s="279">
        <f t="shared" si="1"/>
        <v>-0.007185639784</v>
      </c>
      <c r="E1623" s="264">
        <v>-0.004673523770490878</v>
      </c>
      <c r="F1623" s="264"/>
      <c r="G1623" s="271">
        <v>1620.0</v>
      </c>
      <c r="H1623" s="270">
        <f t="shared" si="2"/>
        <v>0.0155088517</v>
      </c>
    </row>
    <row r="1624" ht="14.25" customHeight="1">
      <c r="B1624" s="277">
        <v>43482.0</v>
      </c>
      <c r="C1624" s="278">
        <v>637.869019</v>
      </c>
      <c r="D1624" s="279">
        <f t="shared" si="1"/>
        <v>-0.09616509175</v>
      </c>
      <c r="E1624" s="264">
        <v>-0.0046823753339781966</v>
      </c>
      <c r="F1624" s="264"/>
      <c r="G1624" s="271">
        <v>1621.0</v>
      </c>
      <c r="H1624" s="270">
        <f t="shared" si="2"/>
        <v>-0.006039574263</v>
      </c>
    </row>
    <row r="1625" ht="14.25" customHeight="1">
      <c r="B1625" s="277">
        <v>43699.0</v>
      </c>
      <c r="C1625" s="278">
        <v>705.736206</v>
      </c>
      <c r="D1625" s="279">
        <f t="shared" si="1"/>
        <v>-0.4586783506</v>
      </c>
      <c r="E1625" s="264">
        <v>-0.004690858504612887</v>
      </c>
      <c r="F1625" s="264"/>
      <c r="G1625" s="271">
        <v>1622.0</v>
      </c>
      <c r="H1625" s="270">
        <f t="shared" si="2"/>
        <v>-0.01134907775</v>
      </c>
    </row>
    <row r="1626" ht="14.25" customHeight="1">
      <c r="B1626" s="277">
        <v>44348.0</v>
      </c>
      <c r="C1626" s="278">
        <v>1303.728027</v>
      </c>
      <c r="D1626" s="279">
        <f t="shared" si="1"/>
        <v>-0.1997462</v>
      </c>
      <c r="E1626" s="264">
        <v>-0.004699657255841925</v>
      </c>
      <c r="F1626" s="264"/>
      <c r="G1626" s="271">
        <v>1623.0</v>
      </c>
      <c r="H1626" s="270">
        <f t="shared" si="2"/>
        <v>-0.0243137906</v>
      </c>
    </row>
    <row r="1627" ht="14.25" customHeight="1">
      <c r="B1627" s="277">
        <v>44426.0</v>
      </c>
      <c r="C1627" s="278">
        <v>1629.143188</v>
      </c>
      <c r="D1627" s="279">
        <f t="shared" si="1"/>
        <v>3.101198265</v>
      </c>
      <c r="E1627" s="264">
        <v>-0.0047081554610952925</v>
      </c>
      <c r="F1627" s="264"/>
      <c r="G1627" s="271">
        <v>1624.0</v>
      </c>
      <c r="H1627" s="270">
        <f t="shared" si="2"/>
        <v>0.003678929946</v>
      </c>
    </row>
    <row r="1628" ht="14.25" customHeight="1">
      <c r="B1628" s="277">
        <v>42150.0</v>
      </c>
      <c r="C1628" s="278">
        <v>397.235901</v>
      </c>
      <c r="D1628" s="279">
        <f t="shared" si="1"/>
        <v>-0.7375293733</v>
      </c>
      <c r="E1628" s="264">
        <v>-0.004710423643200987</v>
      </c>
      <c r="F1628" s="264"/>
      <c r="G1628" s="271">
        <v>1625.0</v>
      </c>
      <c r="H1628" s="270">
        <f t="shared" si="2"/>
        <v>0.01413429835</v>
      </c>
    </row>
    <row r="1629" ht="14.25" customHeight="1">
      <c r="B1629" s="277">
        <v>44964.0</v>
      </c>
      <c r="C1629" s="278">
        <v>1513.448975</v>
      </c>
      <c r="D1629" s="279">
        <f t="shared" si="1"/>
        <v>1.170133411</v>
      </c>
      <c r="E1629" s="264">
        <v>-0.004745573862778805</v>
      </c>
      <c r="F1629" s="264"/>
      <c r="G1629" s="271">
        <v>1626.0</v>
      </c>
      <c r="H1629" s="270">
        <f t="shared" si="2"/>
        <v>-0.01306607545</v>
      </c>
    </row>
    <row r="1630" ht="14.25" customHeight="1">
      <c r="B1630" s="277">
        <v>43670.0</v>
      </c>
      <c r="C1630" s="278">
        <v>697.399048</v>
      </c>
      <c r="D1630" s="279">
        <f t="shared" si="1"/>
        <v>0.1302385331</v>
      </c>
      <c r="E1630" s="264">
        <v>-0.00474658323141725</v>
      </c>
      <c r="F1630" s="264"/>
      <c r="G1630" s="271">
        <v>1627.0</v>
      </c>
      <c r="H1630" s="270">
        <f t="shared" si="2"/>
        <v>0.01422357144</v>
      </c>
    </row>
    <row r="1631" ht="14.25" customHeight="1">
      <c r="B1631" s="277">
        <v>43346.0</v>
      </c>
      <c r="C1631" s="278">
        <v>617.037048</v>
      </c>
      <c r="D1631" s="279">
        <f t="shared" si="1"/>
        <v>-0.5077126139</v>
      </c>
      <c r="E1631" s="264">
        <v>-0.004753383421609441</v>
      </c>
      <c r="F1631" s="264"/>
      <c r="G1631" s="271">
        <v>1628.0</v>
      </c>
      <c r="H1631" s="270">
        <f t="shared" si="2"/>
        <v>-0.01314983864</v>
      </c>
    </row>
    <row r="1632" ht="14.25" customHeight="1">
      <c r="B1632" s="277">
        <v>44340.0</v>
      </c>
      <c r="C1632" s="278">
        <v>1253.408203</v>
      </c>
      <c r="D1632" s="279">
        <f t="shared" si="1"/>
        <v>-0.1300282399</v>
      </c>
      <c r="E1632" s="264">
        <v>-0.0047619241739378345</v>
      </c>
      <c r="F1632" s="264"/>
      <c r="G1632" s="271">
        <v>1629.0</v>
      </c>
      <c r="H1632" s="270">
        <f t="shared" si="2"/>
        <v>-0.006500129738</v>
      </c>
    </row>
    <row r="1633" ht="14.25" customHeight="1">
      <c r="B1633" s="277">
        <v>44712.0</v>
      </c>
      <c r="C1633" s="278">
        <v>1440.74585</v>
      </c>
      <c r="D1633" s="279">
        <f t="shared" si="1"/>
        <v>0.1440748863</v>
      </c>
      <c r="E1633" s="264">
        <v>-0.004765703947354075</v>
      </c>
      <c r="F1633" s="264"/>
      <c r="G1633" s="271">
        <v>1630.0</v>
      </c>
      <c r="H1633" s="270">
        <f t="shared" si="2"/>
        <v>0.001087317887</v>
      </c>
    </row>
    <row r="1634" ht="14.25" customHeight="1">
      <c r="B1634" s="277">
        <v>45085.0</v>
      </c>
      <c r="C1634" s="278">
        <v>1259.310791</v>
      </c>
      <c r="D1634" s="279">
        <f t="shared" si="1"/>
        <v>-0.1052209184</v>
      </c>
      <c r="E1634" s="264">
        <v>-0.004771298732176055</v>
      </c>
      <c r="F1634" s="264"/>
      <c r="G1634" s="271">
        <v>1631.0</v>
      </c>
      <c r="H1634" s="270">
        <f t="shared" si="2"/>
        <v>-0.000007431385761</v>
      </c>
    </row>
    <row r="1635" ht="14.25" customHeight="1">
      <c r="B1635" s="277">
        <v>45218.0</v>
      </c>
      <c r="C1635" s="278">
        <v>1407.39856</v>
      </c>
      <c r="D1635" s="279">
        <f t="shared" si="1"/>
        <v>-0.0484594192</v>
      </c>
      <c r="E1635" s="264">
        <v>-0.004789855721683549</v>
      </c>
      <c r="F1635" s="264"/>
      <c r="G1635" s="271">
        <v>1632.0</v>
      </c>
      <c r="H1635" s="270">
        <f t="shared" si="2"/>
        <v>-0.01549469867</v>
      </c>
    </row>
    <row r="1636" ht="14.25" customHeight="1">
      <c r="B1636" s="277">
        <v>44775.0</v>
      </c>
      <c r="C1636" s="278">
        <v>1479.073608</v>
      </c>
      <c r="D1636" s="279">
        <f t="shared" si="1"/>
        <v>2.751996248</v>
      </c>
      <c r="E1636" s="264">
        <v>-0.004803265385480493</v>
      </c>
      <c r="F1636" s="264"/>
      <c r="G1636" s="271">
        <v>1633.0</v>
      </c>
      <c r="H1636" s="270">
        <f t="shared" si="2"/>
        <v>0.003318528772</v>
      </c>
    </row>
    <row r="1637" ht="14.25" customHeight="1">
      <c r="B1637" s="277">
        <v>42753.0</v>
      </c>
      <c r="C1637" s="278">
        <v>394.20977800000003</v>
      </c>
      <c r="D1637" s="279">
        <f t="shared" si="1"/>
        <v>-0.7155164507</v>
      </c>
      <c r="E1637" s="264">
        <v>-0.004814576044118527</v>
      </c>
      <c r="F1637" s="264"/>
      <c r="G1637" s="271">
        <v>1634.0</v>
      </c>
      <c r="H1637" s="270">
        <f t="shared" si="2"/>
        <v>-0.006449305504</v>
      </c>
    </row>
    <row r="1638" ht="14.25" customHeight="1">
      <c r="B1638" s="277">
        <v>45155.0</v>
      </c>
      <c r="C1638" s="278">
        <v>1385.703247</v>
      </c>
      <c r="D1638" s="279">
        <f t="shared" si="1"/>
        <v>-0.152671887</v>
      </c>
      <c r="E1638" s="264">
        <v>-0.0048994651394913945</v>
      </c>
      <c r="F1638" s="264"/>
      <c r="G1638" s="271">
        <v>1635.0</v>
      </c>
      <c r="H1638" s="270">
        <f t="shared" si="2"/>
        <v>-0.008991807517</v>
      </c>
    </row>
    <row r="1639" ht="14.25" customHeight="1">
      <c r="B1639" s="277">
        <v>44609.0</v>
      </c>
      <c r="C1639" s="278">
        <v>1635.379761</v>
      </c>
      <c r="D1639" s="279">
        <f t="shared" si="1"/>
        <v>2.706593776</v>
      </c>
      <c r="E1639" s="264">
        <v>-0.0049039395884832426</v>
      </c>
      <c r="F1639" s="264"/>
      <c r="G1639" s="271">
        <v>1636.0</v>
      </c>
      <c r="H1639" s="270">
        <f t="shared" si="2"/>
        <v>0.01921017396</v>
      </c>
    </row>
    <row r="1640" ht="14.25" customHeight="1">
      <c r="B1640" s="277">
        <v>42081.0</v>
      </c>
      <c r="C1640" s="278">
        <v>441.208252</v>
      </c>
      <c r="D1640" s="279">
        <f t="shared" si="1"/>
        <v>-0.09692533245</v>
      </c>
      <c r="E1640" s="264">
        <v>-0.004909681996283048</v>
      </c>
      <c r="F1640" s="264"/>
      <c r="G1640" s="271">
        <v>1637.0</v>
      </c>
      <c r="H1640" s="270">
        <f t="shared" si="2"/>
        <v>0.01618285515</v>
      </c>
    </row>
    <row r="1641" ht="14.25" customHeight="1">
      <c r="B1641" s="277">
        <v>43132.0</v>
      </c>
      <c r="C1641" s="278">
        <v>488.562317</v>
      </c>
      <c r="D1641" s="279">
        <f t="shared" si="1"/>
        <v>-0.3023345704</v>
      </c>
      <c r="E1641" s="264">
        <v>-0.004911849622998376</v>
      </c>
      <c r="F1641" s="264"/>
      <c r="G1641" s="271">
        <v>1638.0</v>
      </c>
      <c r="H1641" s="270">
        <f t="shared" si="2"/>
        <v>-0.01112926136</v>
      </c>
    </row>
    <row r="1642" ht="14.25" customHeight="1">
      <c r="B1642" s="277">
        <v>43745.0</v>
      </c>
      <c r="C1642" s="278">
        <v>700.281677</v>
      </c>
      <c r="D1642" s="279">
        <f t="shared" si="1"/>
        <v>0.6004534908</v>
      </c>
      <c r="E1642" s="264">
        <v>-0.0049152278487656275</v>
      </c>
      <c r="F1642" s="264"/>
      <c r="G1642" s="271">
        <v>1639.0</v>
      </c>
      <c r="H1642" s="270">
        <f t="shared" si="2"/>
        <v>-0.009719179257</v>
      </c>
    </row>
    <row r="1643" ht="14.25" customHeight="1">
      <c r="B1643" s="277">
        <v>42248.0</v>
      </c>
      <c r="C1643" s="278">
        <v>437.552032</v>
      </c>
      <c r="D1643" s="279">
        <f t="shared" si="1"/>
        <v>0.02894548118</v>
      </c>
      <c r="E1643" s="264">
        <v>-0.004934415328353512</v>
      </c>
      <c r="F1643" s="264"/>
      <c r="G1643" s="271">
        <v>1640.0</v>
      </c>
      <c r="H1643" s="270">
        <f t="shared" si="2"/>
        <v>0.0005294587283</v>
      </c>
    </row>
    <row r="1644" ht="14.25" customHeight="1">
      <c r="B1644" s="277">
        <v>42663.0</v>
      </c>
      <c r="C1644" s="278">
        <v>425.243164</v>
      </c>
      <c r="D1644" s="279">
        <f t="shared" si="1"/>
        <v>-0.7081156129</v>
      </c>
      <c r="E1644" s="264">
        <v>-0.004943445551761793</v>
      </c>
      <c r="F1644" s="264"/>
      <c r="G1644" s="271">
        <v>1641.0</v>
      </c>
      <c r="H1644" s="270">
        <f t="shared" si="2"/>
        <v>-0.01239060892</v>
      </c>
    </row>
    <row r="1645" ht="14.25" customHeight="1">
      <c r="B1645" s="277">
        <v>45436.0</v>
      </c>
      <c r="C1645" s="278">
        <v>1456.889038</v>
      </c>
      <c r="D1645" s="279">
        <f t="shared" si="1"/>
        <v>2.419179755</v>
      </c>
      <c r="E1645" s="264">
        <v>-0.004957854430011433</v>
      </c>
      <c r="F1645" s="264"/>
      <c r="G1645" s="271">
        <v>1642.0</v>
      </c>
      <c r="H1645" s="270">
        <f t="shared" si="2"/>
        <v>-0.01680543462</v>
      </c>
    </row>
    <row r="1646" ht="14.25" customHeight="1">
      <c r="B1646" s="277">
        <v>42816.0</v>
      </c>
      <c r="C1646" s="278">
        <v>426.09314</v>
      </c>
      <c r="D1646" s="279">
        <f t="shared" si="1"/>
        <v>-0.1159812204</v>
      </c>
      <c r="E1646" s="264">
        <v>-0.004986178367638849</v>
      </c>
      <c r="F1646" s="264"/>
      <c r="G1646" s="271">
        <v>1643.0</v>
      </c>
      <c r="H1646" s="270">
        <f t="shared" si="2"/>
        <v>0.005445492381</v>
      </c>
    </row>
    <row r="1647" ht="14.25" customHeight="1">
      <c r="B1647" s="277">
        <v>42535.0</v>
      </c>
      <c r="C1647" s="278">
        <v>481.995575</v>
      </c>
      <c r="D1647" s="279">
        <f t="shared" si="1"/>
        <v>0.1971158775</v>
      </c>
      <c r="E1647" s="264">
        <v>-0.004996302113252695</v>
      </c>
      <c r="F1647" s="264"/>
      <c r="G1647" s="271">
        <v>1644.0</v>
      </c>
      <c r="H1647" s="270">
        <f t="shared" si="2"/>
        <v>0.003218214129</v>
      </c>
    </row>
    <row r="1648" ht="14.25" customHeight="1">
      <c r="B1648" s="277">
        <v>42894.0</v>
      </c>
      <c r="C1648" s="278">
        <v>402.630676</v>
      </c>
      <c r="D1648" s="279">
        <f t="shared" si="1"/>
        <v>0.02766742376</v>
      </c>
      <c r="E1648" s="264">
        <v>-0.00504498404673127</v>
      </c>
      <c r="F1648" s="264"/>
      <c r="G1648" s="271">
        <v>1645.0</v>
      </c>
      <c r="H1648" s="270">
        <f t="shared" si="2"/>
        <v>0.0510355359</v>
      </c>
    </row>
    <row r="1649" ht="14.25" customHeight="1">
      <c r="B1649" s="277">
        <v>43019.0</v>
      </c>
      <c r="C1649" s="278">
        <v>391.790833</v>
      </c>
      <c r="D1649" s="279">
        <f t="shared" si="1"/>
        <v>-0.3450669486</v>
      </c>
      <c r="E1649" s="264">
        <v>-0.005077527122721467</v>
      </c>
      <c r="F1649" s="264"/>
      <c r="G1649" s="271">
        <v>1646.0</v>
      </c>
      <c r="H1649" s="270">
        <f t="shared" si="2"/>
        <v>0.005931470031</v>
      </c>
    </row>
    <row r="1650" ht="14.25" customHeight="1">
      <c r="B1650" s="277">
        <v>43389.0</v>
      </c>
      <c r="C1650" s="278">
        <v>598.215088</v>
      </c>
      <c r="D1650" s="279">
        <f t="shared" si="1"/>
        <v>-0.5815195197</v>
      </c>
      <c r="E1650" s="264">
        <v>-0.005080292469212884</v>
      </c>
      <c r="F1650" s="264"/>
      <c r="G1650" s="271">
        <v>1647.0</v>
      </c>
      <c r="H1650" s="270">
        <f t="shared" si="2"/>
        <v>0.02251486625</v>
      </c>
    </row>
    <row r="1651" ht="14.25" customHeight="1">
      <c r="B1651" s="277">
        <v>45247.0</v>
      </c>
      <c r="C1651" s="278">
        <v>1429.493408</v>
      </c>
      <c r="D1651" s="279">
        <f t="shared" si="1"/>
        <v>-0.02809140789</v>
      </c>
      <c r="E1651" s="264">
        <v>-0.005086878184069823</v>
      </c>
      <c r="F1651" s="264"/>
      <c r="G1651" s="271">
        <v>1648.0</v>
      </c>
      <c r="H1651" s="270">
        <f t="shared" si="2"/>
        <v>0.002262212858</v>
      </c>
    </row>
    <row r="1652" ht="14.25" customHeight="1">
      <c r="B1652" s="277">
        <v>45387.0</v>
      </c>
      <c r="C1652" s="278">
        <v>1470.810547</v>
      </c>
      <c r="D1652" s="279">
        <f t="shared" si="1"/>
        <v>2.594377248</v>
      </c>
      <c r="E1652" s="264">
        <v>-0.005111970367971642</v>
      </c>
      <c r="F1652" s="264"/>
      <c r="G1652" s="271">
        <v>1649.0</v>
      </c>
      <c r="H1652" s="270">
        <f t="shared" si="2"/>
        <v>0.009628249719</v>
      </c>
    </row>
    <row r="1653" ht="14.25" customHeight="1">
      <c r="B1653" s="277">
        <v>42930.0</v>
      </c>
      <c r="C1653" s="278">
        <v>409.197601</v>
      </c>
      <c r="D1653" s="279">
        <f t="shared" si="1"/>
        <v>-0.1479891105</v>
      </c>
      <c r="E1653" s="264">
        <v>-0.005117545370382604</v>
      </c>
      <c r="F1653" s="264"/>
      <c r="G1653" s="271">
        <v>1650.0</v>
      </c>
      <c r="H1653" s="270">
        <f t="shared" si="2"/>
        <v>0.015077364</v>
      </c>
    </row>
    <row r="1654" ht="14.25" customHeight="1">
      <c r="B1654" s="277">
        <v>42551.0</v>
      </c>
      <c r="C1654" s="278">
        <v>480.272736</v>
      </c>
      <c r="D1654" s="279">
        <f t="shared" si="1"/>
        <v>-0.6184399508</v>
      </c>
      <c r="E1654" s="264">
        <v>-0.005140937595353179</v>
      </c>
      <c r="F1654" s="264"/>
      <c r="G1654" s="271">
        <v>1651.0</v>
      </c>
      <c r="H1654" s="270">
        <f t="shared" si="2"/>
        <v>-0.008052052857</v>
      </c>
    </row>
    <row r="1655" ht="14.25" customHeight="1">
      <c r="B1655" s="277">
        <v>44302.0</v>
      </c>
      <c r="C1655" s="278">
        <v>1258.70813</v>
      </c>
      <c r="D1655" s="279">
        <f t="shared" si="1"/>
        <v>-0.1921794146</v>
      </c>
      <c r="E1655" s="264">
        <v>-0.005144213737144994</v>
      </c>
      <c r="F1655" s="264"/>
      <c r="G1655" s="271">
        <v>1652.0</v>
      </c>
      <c r="H1655" s="270">
        <f t="shared" si="2"/>
        <v>0.016864751</v>
      </c>
    </row>
    <row r="1656" ht="14.25" customHeight="1">
      <c r="B1656" s="277">
        <v>44967.0</v>
      </c>
      <c r="C1656" s="278">
        <v>1558.153076</v>
      </c>
      <c r="D1656" s="279">
        <f t="shared" si="1"/>
        <v>1.478510299</v>
      </c>
      <c r="E1656" s="264">
        <v>-0.00522567904053949</v>
      </c>
      <c r="F1656" s="264"/>
      <c r="G1656" s="271">
        <v>1653.0</v>
      </c>
      <c r="H1656" s="270">
        <f t="shared" si="2"/>
        <v>-0.02303068565</v>
      </c>
    </row>
    <row r="1657" ht="14.25" customHeight="1">
      <c r="B1657" s="277">
        <v>43801.0</v>
      </c>
      <c r="C1657" s="278">
        <v>628.665161</v>
      </c>
      <c r="D1657" s="279">
        <f t="shared" si="1"/>
        <v>0.07454847272</v>
      </c>
      <c r="E1657" s="264">
        <v>-0.0052413867200357105</v>
      </c>
      <c r="F1657" s="264"/>
      <c r="G1657" s="271">
        <v>1654.0</v>
      </c>
      <c r="H1657" s="270">
        <f t="shared" si="2"/>
        <v>0.0191342641</v>
      </c>
    </row>
    <row r="1658" ht="14.25" customHeight="1">
      <c r="B1658" s="277">
        <v>43395.0</v>
      </c>
      <c r="C1658" s="278">
        <v>585.050537</v>
      </c>
      <c r="D1658" s="279">
        <f t="shared" si="1"/>
        <v>-0.1662662307</v>
      </c>
      <c r="E1658" s="264">
        <v>-0.005266485556926455</v>
      </c>
      <c r="F1658" s="264"/>
      <c r="G1658" s="271">
        <v>1655.0</v>
      </c>
      <c r="H1658" s="270">
        <f t="shared" si="2"/>
        <v>-0.00788913805</v>
      </c>
    </row>
    <row r="1659" ht="14.25" customHeight="1">
      <c r="B1659" s="277">
        <v>43871.0</v>
      </c>
      <c r="C1659" s="278">
        <v>701.72345</v>
      </c>
      <c r="D1659" s="279">
        <f t="shared" si="1"/>
        <v>0.7866763212</v>
      </c>
      <c r="E1659" s="264">
        <v>-0.005274700166402181</v>
      </c>
      <c r="F1659" s="264"/>
      <c r="G1659" s="271">
        <v>1656.0</v>
      </c>
      <c r="H1659" s="270">
        <f t="shared" si="2"/>
        <v>0.006178315119</v>
      </c>
    </row>
    <row r="1660" ht="14.25" customHeight="1">
      <c r="B1660" s="277">
        <v>42121.0</v>
      </c>
      <c r="C1660" s="278">
        <v>392.75354</v>
      </c>
      <c r="D1660" s="279">
        <f t="shared" si="1"/>
        <v>-0.385634859</v>
      </c>
      <c r="E1660" s="264">
        <v>-0.00528784468903219</v>
      </c>
      <c r="F1660" s="264"/>
      <c r="G1660" s="271">
        <v>1657.0</v>
      </c>
      <c r="H1660" s="270">
        <f t="shared" si="2"/>
        <v>0.01427408511</v>
      </c>
    </row>
    <row r="1661" ht="14.25" customHeight="1">
      <c r="B1661" s="277">
        <v>43780.0</v>
      </c>
      <c r="C1661" s="278">
        <v>639.283569</v>
      </c>
      <c r="D1661" s="279">
        <f t="shared" si="1"/>
        <v>0.5989130318</v>
      </c>
      <c r="E1661" s="264">
        <v>-0.005295362914617832</v>
      </c>
      <c r="F1661" s="264"/>
      <c r="G1661" s="271">
        <v>1658.0</v>
      </c>
      <c r="H1661" s="270">
        <f t="shared" si="2"/>
        <v>0.001901238913</v>
      </c>
    </row>
    <row r="1662" ht="14.25" customHeight="1">
      <c r="B1662" s="277">
        <v>42179.0</v>
      </c>
      <c r="C1662" s="278">
        <v>399.823853</v>
      </c>
      <c r="D1662" s="279">
        <f t="shared" si="1"/>
        <v>-0.1934001453</v>
      </c>
      <c r="E1662" s="264">
        <v>-0.00529769283284717</v>
      </c>
      <c r="F1662" s="264"/>
      <c r="G1662" s="271">
        <v>1659.0</v>
      </c>
      <c r="H1662" s="270">
        <f t="shared" si="2"/>
        <v>0.01071347148</v>
      </c>
    </row>
    <row r="1663" ht="14.25" customHeight="1">
      <c r="B1663" s="277">
        <v>43181.0</v>
      </c>
      <c r="C1663" s="278">
        <v>495.69046</v>
      </c>
      <c r="D1663" s="279">
        <f t="shared" si="1"/>
        <v>-0.6901587368</v>
      </c>
      <c r="E1663" s="264">
        <v>-0.005310511994933982</v>
      </c>
      <c r="F1663" s="264"/>
      <c r="G1663" s="271">
        <v>1660.0</v>
      </c>
      <c r="H1663" s="270">
        <f t="shared" si="2"/>
        <v>-0.00005933220243</v>
      </c>
    </row>
    <row r="1664" ht="14.25" customHeight="1">
      <c r="B1664" s="277">
        <v>44455.0</v>
      </c>
      <c r="C1664" s="278">
        <v>1599.820679</v>
      </c>
      <c r="D1664" s="279">
        <f t="shared" si="1"/>
        <v>-0.1008518342</v>
      </c>
      <c r="E1664" s="264">
        <v>-0.005375529482173692</v>
      </c>
      <c r="F1664" s="264"/>
      <c r="G1664" s="271">
        <v>1661.0</v>
      </c>
      <c r="H1664" s="270">
        <f t="shared" si="2"/>
        <v>0.0057884111</v>
      </c>
    </row>
    <row r="1665" ht="14.25" customHeight="1">
      <c r="B1665" s="277">
        <v>44645.0</v>
      </c>
      <c r="C1665" s="278">
        <v>1779.262573</v>
      </c>
      <c r="D1665" s="279">
        <f t="shared" si="1"/>
        <v>1.047387484</v>
      </c>
      <c r="E1665" s="264">
        <v>-0.0053796920332938635</v>
      </c>
      <c r="F1665" s="264"/>
      <c r="G1665" s="271">
        <v>1662.0</v>
      </c>
      <c r="H1665" s="270">
        <f t="shared" si="2"/>
        <v>-0.008836084906</v>
      </c>
    </row>
    <row r="1666" ht="14.25" customHeight="1">
      <c r="B1666" s="277">
        <v>44048.0</v>
      </c>
      <c r="C1666" s="278">
        <v>869.040466</v>
      </c>
      <c r="D1666" s="279">
        <f t="shared" si="1"/>
        <v>1.041238194</v>
      </c>
      <c r="E1666" s="264">
        <v>-0.005421774844559854</v>
      </c>
      <c r="F1666" s="264"/>
      <c r="G1666" s="271">
        <v>1663.0</v>
      </c>
      <c r="H1666" s="270">
        <f t="shared" si="2"/>
        <v>0.004147919948</v>
      </c>
    </row>
    <row r="1667" ht="14.25" customHeight="1">
      <c r="B1667" s="277">
        <v>42381.0</v>
      </c>
      <c r="C1667" s="278">
        <v>425.741821</v>
      </c>
      <c r="D1667" s="279">
        <f t="shared" si="1"/>
        <v>-0.378336571</v>
      </c>
      <c r="E1667" s="264">
        <v>-0.0054465967660627685</v>
      </c>
      <c r="F1667" s="264"/>
      <c r="G1667" s="271">
        <v>1664.0</v>
      </c>
      <c r="H1667" s="270">
        <f t="shared" si="2"/>
        <v>0.004789324241</v>
      </c>
    </row>
    <row r="1668" ht="14.25" customHeight="1">
      <c r="B1668" s="277">
        <v>43895.0</v>
      </c>
      <c r="C1668" s="278">
        <v>684.842957</v>
      </c>
      <c r="D1668" s="279">
        <f t="shared" si="1"/>
        <v>0.391827818</v>
      </c>
      <c r="E1668" s="264">
        <v>-0.005469512136166204</v>
      </c>
      <c r="F1668" s="264"/>
      <c r="G1668" s="271">
        <v>1665.0</v>
      </c>
      <c r="H1668" s="270">
        <f t="shared" si="2"/>
        <v>0.0171434809</v>
      </c>
    </row>
    <row r="1669" ht="14.25" customHeight="1">
      <c r="B1669" s="277">
        <v>42543.0</v>
      </c>
      <c r="C1669" s="278">
        <v>492.045746</v>
      </c>
      <c r="D1669" s="279">
        <f t="shared" si="1"/>
        <v>0.01695642814</v>
      </c>
      <c r="E1669" s="264">
        <v>-0.005472217889477893</v>
      </c>
      <c r="F1669" s="264"/>
      <c r="G1669" s="271">
        <v>1666.0</v>
      </c>
      <c r="H1669" s="270">
        <f t="shared" si="2"/>
        <v>-0.01571428979</v>
      </c>
    </row>
    <row r="1670" ht="14.25" customHeight="1">
      <c r="B1670" s="277">
        <v>42538.0</v>
      </c>
      <c r="C1670" s="278">
        <v>483.841522</v>
      </c>
      <c r="D1670" s="279">
        <f t="shared" si="1"/>
        <v>0.143092402</v>
      </c>
      <c r="E1670" s="264">
        <v>-0.005480469025890035</v>
      </c>
      <c r="F1670" s="264"/>
      <c r="G1670" s="271">
        <v>1667.0</v>
      </c>
      <c r="H1670" s="270">
        <f t="shared" si="2"/>
        <v>0.0003102017826</v>
      </c>
    </row>
    <row r="1671" ht="14.25" customHeight="1">
      <c r="B1671" s="277">
        <v>42615.0</v>
      </c>
      <c r="C1671" s="278">
        <v>423.2742</v>
      </c>
      <c r="D1671" s="279">
        <f t="shared" si="1"/>
        <v>-0.3636400141</v>
      </c>
      <c r="E1671" s="264">
        <v>-0.005493794005220664</v>
      </c>
      <c r="F1671" s="264"/>
      <c r="G1671" s="271">
        <v>1668.0</v>
      </c>
      <c r="H1671" s="270">
        <f t="shared" si="2"/>
        <v>-0.001832554309</v>
      </c>
    </row>
    <row r="1672" ht="14.25" customHeight="1">
      <c r="B1672" s="277">
        <v>43829.0</v>
      </c>
      <c r="C1672" s="278">
        <v>665.148987</v>
      </c>
      <c r="D1672" s="279">
        <f t="shared" si="1"/>
        <v>-0.01208141829</v>
      </c>
      <c r="E1672" s="264">
        <v>-0.005495608388857182</v>
      </c>
      <c r="F1672" s="264"/>
      <c r="G1672" s="271">
        <v>1669.0</v>
      </c>
      <c r="H1672" s="270">
        <f t="shared" si="2"/>
        <v>-0.005915578808</v>
      </c>
    </row>
    <row r="1673" ht="14.25" customHeight="1">
      <c r="B1673" s="277">
        <v>44013.0</v>
      </c>
      <c r="C1673" s="278">
        <v>673.283203</v>
      </c>
      <c r="D1673" s="279">
        <f t="shared" si="1"/>
        <v>-0.5416714379</v>
      </c>
      <c r="E1673" s="264">
        <v>-0.005503009799183008</v>
      </c>
      <c r="F1673" s="264"/>
      <c r="G1673" s="271">
        <v>1670.0</v>
      </c>
      <c r="H1673" s="270">
        <f t="shared" si="2"/>
        <v>0.002926478472</v>
      </c>
    </row>
    <row r="1674" ht="14.25" customHeight="1">
      <c r="B1674" s="277">
        <v>44376.0</v>
      </c>
      <c r="C1674" s="278">
        <v>1468.996826</v>
      </c>
      <c r="D1674" s="279">
        <f t="shared" si="1"/>
        <v>0.3629375887</v>
      </c>
      <c r="E1674" s="264">
        <v>-0.005566799666358477</v>
      </c>
      <c r="F1674" s="264"/>
      <c r="G1674" s="271">
        <v>1671.0</v>
      </c>
      <c r="H1674" s="270">
        <f t="shared" si="2"/>
        <v>-0.00295409148</v>
      </c>
    </row>
    <row r="1675" ht="14.25" customHeight="1">
      <c r="B1675" s="277">
        <v>44182.0</v>
      </c>
      <c r="C1675" s="278">
        <v>1077.81665</v>
      </c>
      <c r="D1675" s="279">
        <f t="shared" si="1"/>
        <v>1.546224512</v>
      </c>
      <c r="E1675" s="264">
        <v>-0.005576201130109747</v>
      </c>
      <c r="F1675" s="264"/>
      <c r="G1675" s="271">
        <v>1672.0</v>
      </c>
      <c r="H1675" s="270">
        <f t="shared" si="2"/>
        <v>-0.0302233015</v>
      </c>
    </row>
    <row r="1676" ht="14.25" customHeight="1">
      <c r="B1676" s="277">
        <v>42948.0</v>
      </c>
      <c r="C1676" s="278">
        <v>423.299927</v>
      </c>
      <c r="D1676" s="279">
        <f t="shared" si="1"/>
        <v>-0.2857900938</v>
      </c>
      <c r="E1676" s="264">
        <v>-0.005587572211433213</v>
      </c>
      <c r="F1676" s="264"/>
      <c r="G1676" s="271">
        <v>1673.0</v>
      </c>
      <c r="H1676" s="270">
        <f t="shared" si="2"/>
        <v>-0.02463021204</v>
      </c>
    </row>
    <row r="1677" ht="14.25" customHeight="1">
      <c r="B1677" s="277">
        <v>43439.0</v>
      </c>
      <c r="C1677" s="278">
        <v>592.6828</v>
      </c>
      <c r="D1677" s="279">
        <f t="shared" si="1"/>
        <v>-0.5776629657</v>
      </c>
      <c r="E1677" s="264">
        <v>-0.005618418977834123</v>
      </c>
      <c r="F1677" s="264"/>
      <c r="G1677" s="271">
        <v>1674.0</v>
      </c>
      <c r="H1677" s="270">
        <f t="shared" si="2"/>
        <v>-0.004484033536</v>
      </c>
    </row>
    <row r="1678" ht="14.25" customHeight="1">
      <c r="B1678" s="277">
        <v>45401.0</v>
      </c>
      <c r="C1678" s="278">
        <v>1403.34082</v>
      </c>
      <c r="D1678" s="279">
        <f t="shared" si="1"/>
        <v>0.1533560959</v>
      </c>
      <c r="E1678" s="264">
        <v>-0.0056368053772045705</v>
      </c>
      <c r="F1678" s="264"/>
      <c r="G1678" s="271">
        <v>1675.0</v>
      </c>
      <c r="H1678" s="270">
        <f t="shared" si="2"/>
        <v>-0.001988022421</v>
      </c>
    </row>
    <row r="1679" ht="14.25" customHeight="1">
      <c r="B1679" s="277">
        <v>45057.0</v>
      </c>
      <c r="C1679" s="278">
        <v>1216.745483</v>
      </c>
      <c r="D1679" s="279">
        <f t="shared" si="1"/>
        <v>0.02870760353</v>
      </c>
      <c r="E1679" s="264">
        <v>-0.005660036986282479</v>
      </c>
      <c r="F1679" s="264"/>
      <c r="G1679" s="271">
        <v>1676.0</v>
      </c>
      <c r="H1679" s="270">
        <f t="shared" si="2"/>
        <v>0.004410462333</v>
      </c>
    </row>
    <row r="1680" ht="14.25" customHeight="1">
      <c r="B1680" s="277">
        <v>44232.0</v>
      </c>
      <c r="C1680" s="278">
        <v>1182.790405</v>
      </c>
      <c r="D1680" s="279">
        <f t="shared" si="1"/>
        <v>-0.1885827501</v>
      </c>
      <c r="E1680" s="264">
        <v>-0.005667113769256909</v>
      </c>
      <c r="F1680" s="264"/>
      <c r="G1680" s="271">
        <v>1677.0</v>
      </c>
      <c r="H1680" s="270">
        <f t="shared" si="2"/>
        <v>-0.02111589016</v>
      </c>
    </row>
    <row r="1681" ht="14.25" customHeight="1">
      <c r="B1681" s="277">
        <v>45267.0</v>
      </c>
      <c r="C1681" s="278">
        <v>1457.68457</v>
      </c>
      <c r="D1681" s="279">
        <f t="shared" si="1"/>
        <v>0.02492570537</v>
      </c>
      <c r="E1681" s="264">
        <v>-0.005697607419143544</v>
      </c>
      <c r="F1681" s="264"/>
      <c r="G1681" s="271">
        <v>1678.0</v>
      </c>
      <c r="H1681" s="270">
        <f t="shared" si="2"/>
        <v>-0.01764640493</v>
      </c>
    </row>
    <row r="1682" ht="14.25" customHeight="1">
      <c r="B1682" s="277">
        <v>45408.0</v>
      </c>
      <c r="C1682" s="278">
        <v>1422.234375</v>
      </c>
      <c r="D1682" s="279">
        <f t="shared" si="1"/>
        <v>2.02140009</v>
      </c>
      <c r="E1682" s="264">
        <v>-0.005700501720964193</v>
      </c>
      <c r="F1682" s="264"/>
      <c r="G1682" s="271">
        <v>1679.0</v>
      </c>
      <c r="H1682" s="270">
        <f t="shared" si="2"/>
        <v>0.007145401415</v>
      </c>
    </row>
    <row r="1683" ht="14.25" customHeight="1">
      <c r="B1683" s="277">
        <v>43143.0</v>
      </c>
      <c r="C1683" s="278">
        <v>470.720306</v>
      </c>
      <c r="D1683" s="279">
        <f t="shared" si="1"/>
        <v>0.1300538744</v>
      </c>
      <c r="E1683" s="264">
        <v>-0.0057249963481983785</v>
      </c>
      <c r="F1683" s="264"/>
      <c r="G1683" s="271">
        <v>1680.0</v>
      </c>
      <c r="H1683" s="270">
        <f t="shared" si="2"/>
        <v>-0.00751783136</v>
      </c>
    </row>
    <row r="1684" ht="14.25" customHeight="1">
      <c r="B1684" s="277">
        <v>42604.0</v>
      </c>
      <c r="C1684" s="278">
        <v>416.546783</v>
      </c>
      <c r="D1684" s="279">
        <f t="shared" si="1"/>
        <v>-0.7213094001</v>
      </c>
      <c r="E1684" s="264">
        <v>-0.005727841937371044</v>
      </c>
      <c r="F1684" s="264"/>
      <c r="G1684" s="271">
        <v>1681.0</v>
      </c>
      <c r="H1684" s="270">
        <f t="shared" si="2"/>
        <v>-0.01695069851</v>
      </c>
    </row>
    <row r="1685" ht="14.25" customHeight="1">
      <c r="B1685" s="277">
        <v>44951.0</v>
      </c>
      <c r="C1685" s="278">
        <v>1494.656738</v>
      </c>
      <c r="D1685" s="279">
        <f t="shared" si="1"/>
        <v>0.0580134686</v>
      </c>
      <c r="E1685" s="264">
        <v>-0.005734944743292633</v>
      </c>
      <c r="F1685" s="264"/>
      <c r="G1685" s="271">
        <v>1682.0</v>
      </c>
      <c r="H1685" s="270">
        <f t="shared" si="2"/>
        <v>0.007635610566</v>
      </c>
    </row>
    <row r="1686" ht="14.25" customHeight="1">
      <c r="B1686" s="277">
        <v>44370.0</v>
      </c>
      <c r="C1686" s="278">
        <v>1412.70105</v>
      </c>
      <c r="D1686" s="279">
        <f t="shared" si="1"/>
        <v>2.467120787</v>
      </c>
      <c r="E1686" s="264">
        <v>-0.005754466053205636</v>
      </c>
      <c r="F1686" s="264"/>
      <c r="G1686" s="271">
        <v>1683.0</v>
      </c>
      <c r="H1686" s="270">
        <f t="shared" si="2"/>
        <v>-0.02172724555</v>
      </c>
    </row>
    <row r="1687" ht="14.25" customHeight="1">
      <c r="B1687" s="277">
        <v>42730.0</v>
      </c>
      <c r="C1687" s="278">
        <v>407.456543</v>
      </c>
      <c r="D1687" s="279">
        <f t="shared" si="1"/>
        <v>0.02944768344</v>
      </c>
      <c r="E1687" s="264">
        <v>-0.00576648618090195</v>
      </c>
      <c r="F1687" s="264"/>
      <c r="G1687" s="271">
        <v>1684.0</v>
      </c>
      <c r="H1687" s="270">
        <f t="shared" si="2"/>
        <v>-0.01420385084</v>
      </c>
    </row>
    <row r="1688" ht="14.25" customHeight="1">
      <c r="B1688" s="277">
        <v>42163.0</v>
      </c>
      <c r="C1688" s="278">
        <v>395.801117</v>
      </c>
      <c r="D1688" s="279">
        <f t="shared" si="1"/>
        <v>-0.08678377294</v>
      </c>
      <c r="E1688" s="264">
        <v>-0.005766572771322511</v>
      </c>
      <c r="F1688" s="264"/>
      <c r="G1688" s="271">
        <v>1685.0</v>
      </c>
      <c r="H1688" s="270">
        <f t="shared" si="2"/>
        <v>0.01313055975</v>
      </c>
    </row>
    <row r="1689" ht="14.25" customHeight="1">
      <c r="B1689" s="277">
        <v>43104.0</v>
      </c>
      <c r="C1689" s="278">
        <v>433.414459</v>
      </c>
      <c r="D1689" s="279">
        <f t="shared" si="1"/>
        <v>-0.3086879665</v>
      </c>
      <c r="E1689" s="264">
        <v>-0.005776694310864309</v>
      </c>
      <c r="F1689" s="264"/>
      <c r="G1689" s="271">
        <v>1686.0</v>
      </c>
      <c r="H1689" s="270">
        <f t="shared" si="2"/>
        <v>-0.01240883489</v>
      </c>
    </row>
    <row r="1690" ht="14.25" customHeight="1">
      <c r="B1690" s="277">
        <v>43595.0</v>
      </c>
      <c r="C1690" s="278">
        <v>626.944763</v>
      </c>
      <c r="D1690" s="279">
        <f t="shared" si="1"/>
        <v>0.5199355854</v>
      </c>
      <c r="E1690" s="264">
        <v>-0.005824887261947352</v>
      </c>
      <c r="F1690" s="264"/>
      <c r="G1690" s="271">
        <v>1687.0</v>
      </c>
      <c r="H1690" s="270">
        <f t="shared" si="2"/>
        <v>-0.01838379011</v>
      </c>
    </row>
    <row r="1691" ht="14.25" customHeight="1">
      <c r="B1691" s="277">
        <v>42935.0</v>
      </c>
      <c r="C1691" s="278">
        <v>412.48114</v>
      </c>
      <c r="D1691" s="279">
        <f t="shared" si="1"/>
        <v>-0.1530351937</v>
      </c>
      <c r="E1691" s="264">
        <v>-0.0058340637854649045</v>
      </c>
      <c r="F1691" s="264"/>
      <c r="G1691" s="271">
        <v>1688.0</v>
      </c>
      <c r="H1691" s="270">
        <f t="shared" si="2"/>
        <v>-0.01444934585</v>
      </c>
    </row>
    <row r="1692" ht="14.25" customHeight="1">
      <c r="B1692" s="277">
        <v>42492.0</v>
      </c>
      <c r="C1692" s="278">
        <v>487.010956</v>
      </c>
      <c r="D1692" s="279">
        <f t="shared" si="1"/>
        <v>0.2313664528</v>
      </c>
      <c r="E1692" s="264">
        <v>-0.0058357638434969016</v>
      </c>
      <c r="F1692" s="264"/>
      <c r="G1692" s="271">
        <v>1689.0</v>
      </c>
      <c r="H1692" s="270">
        <f t="shared" si="2"/>
        <v>-0.02666443541</v>
      </c>
    </row>
    <row r="1693" ht="14.25" customHeight="1">
      <c r="B1693" s="277">
        <v>42185.0</v>
      </c>
      <c r="C1693" s="278">
        <v>395.504486</v>
      </c>
      <c r="D1693" s="279">
        <f t="shared" si="1"/>
        <v>-0.09330831391</v>
      </c>
      <c r="E1693" s="264">
        <v>-0.005857741490251405</v>
      </c>
      <c r="F1693" s="264"/>
      <c r="G1693" s="271">
        <v>1690.0</v>
      </c>
      <c r="H1693" s="270">
        <f t="shared" si="2"/>
        <v>0.002270266542</v>
      </c>
    </row>
    <row r="1694" ht="14.25" customHeight="1">
      <c r="B1694" s="277">
        <v>42241.0</v>
      </c>
      <c r="C1694" s="278">
        <v>436.206146</v>
      </c>
      <c r="D1694" s="279">
        <f t="shared" si="1"/>
        <v>-0.6435267612</v>
      </c>
      <c r="E1694" s="264">
        <v>-0.0058604679690248684</v>
      </c>
      <c r="F1694" s="264"/>
      <c r="G1694" s="271">
        <v>1691.0</v>
      </c>
      <c r="H1694" s="270">
        <f t="shared" si="2"/>
        <v>0.006977109283</v>
      </c>
    </row>
    <row r="1695" ht="14.25" customHeight="1">
      <c r="B1695" s="277">
        <v>45056.0</v>
      </c>
      <c r="C1695" s="278">
        <v>1223.671509</v>
      </c>
      <c r="D1695" s="279">
        <f t="shared" si="1"/>
        <v>-0.1508931392</v>
      </c>
      <c r="E1695" s="264">
        <v>-0.005862883248923716</v>
      </c>
      <c r="F1695" s="264"/>
      <c r="G1695" s="271">
        <v>1692.0</v>
      </c>
      <c r="H1695" s="270">
        <f t="shared" si="2"/>
        <v>0.02441555151</v>
      </c>
    </row>
    <row r="1696" ht="14.25" customHeight="1">
      <c r="B1696" s="277">
        <v>45253.0</v>
      </c>
      <c r="C1696" s="278">
        <v>1441.127808</v>
      </c>
      <c r="D1696" s="279">
        <f t="shared" si="1"/>
        <v>1.403388888</v>
      </c>
      <c r="E1696" s="264">
        <v>-0.0058650807245122</v>
      </c>
      <c r="F1696" s="264"/>
      <c r="G1696" s="271">
        <v>1693.0</v>
      </c>
      <c r="H1696" s="270">
        <f t="shared" si="2"/>
        <v>-0.002814916895</v>
      </c>
    </row>
    <row r="1697" ht="14.25" customHeight="1">
      <c r="B1697" s="277">
        <v>43949.0</v>
      </c>
      <c r="C1697" s="278">
        <v>599.62323</v>
      </c>
      <c r="D1697" s="279">
        <f t="shared" si="1"/>
        <v>-0.5936228809</v>
      </c>
      <c r="E1697" s="264">
        <v>-0.005868217452166142</v>
      </c>
      <c r="F1697" s="264"/>
      <c r="G1697" s="271">
        <v>1694.0</v>
      </c>
      <c r="H1697" s="270">
        <f t="shared" si="2"/>
        <v>0.005430271741</v>
      </c>
    </row>
    <row r="1698" ht="14.25" customHeight="1">
      <c r="B1698" s="277">
        <v>45378.0</v>
      </c>
      <c r="C1698" s="278">
        <v>1475.533936</v>
      </c>
      <c r="D1698" s="279">
        <f t="shared" si="1"/>
        <v>2.85797812</v>
      </c>
      <c r="E1698" s="264">
        <v>-0.005895588756428474</v>
      </c>
      <c r="F1698" s="264"/>
      <c r="G1698" s="271">
        <v>1695.0</v>
      </c>
      <c r="H1698" s="270">
        <f t="shared" si="2"/>
        <v>0.02032468236</v>
      </c>
    </row>
    <row r="1699" ht="14.25" customHeight="1">
      <c r="B1699" s="277">
        <v>41928.0</v>
      </c>
      <c r="C1699" s="278">
        <v>382.463013</v>
      </c>
      <c r="D1699" s="279">
        <f t="shared" si="1"/>
        <v>-0.2425129183</v>
      </c>
      <c r="E1699" s="264">
        <v>-0.005915070633510626</v>
      </c>
      <c r="F1699" s="264"/>
      <c r="G1699" s="271">
        <v>1696.0</v>
      </c>
      <c r="H1699" s="270">
        <f t="shared" si="2"/>
        <v>-0.0244604204</v>
      </c>
    </row>
    <row r="1700" ht="14.25" customHeight="1">
      <c r="B1700" s="277">
        <v>43237.0</v>
      </c>
      <c r="C1700" s="278">
        <v>504.910278</v>
      </c>
      <c r="D1700" s="279">
        <f t="shared" si="1"/>
        <v>-0.2198587581</v>
      </c>
      <c r="E1700" s="264">
        <v>-0.005924713794638761</v>
      </c>
      <c r="F1700" s="264"/>
      <c r="G1700" s="271">
        <v>1697.0</v>
      </c>
      <c r="H1700" s="270">
        <f t="shared" si="2"/>
        <v>-0.0006882309995</v>
      </c>
    </row>
    <row r="1701" ht="14.25" customHeight="1">
      <c r="B1701" s="277">
        <v>43987.0</v>
      </c>
      <c r="C1701" s="278">
        <v>647.203674</v>
      </c>
      <c r="D1701" s="279">
        <f t="shared" si="1"/>
        <v>-0.08350229205</v>
      </c>
      <c r="E1701" s="264">
        <v>-0.005934329476299552</v>
      </c>
      <c r="F1701" s="264"/>
      <c r="G1701" s="271">
        <v>1698.0</v>
      </c>
      <c r="H1701" s="270">
        <f t="shared" si="2"/>
        <v>0.007569650878</v>
      </c>
    </row>
    <row r="1702" ht="14.25" customHeight="1">
      <c r="B1702" s="277">
        <v>43857.0</v>
      </c>
      <c r="C1702" s="278">
        <v>706.170532</v>
      </c>
      <c r="D1702" s="279">
        <f t="shared" si="1"/>
        <v>0.5352023201</v>
      </c>
      <c r="E1702" s="264">
        <v>-0.005940609981477121</v>
      </c>
      <c r="F1702" s="264"/>
      <c r="G1702" s="271">
        <v>1699.0</v>
      </c>
      <c r="H1702" s="270">
        <f t="shared" si="2"/>
        <v>0.01233998248</v>
      </c>
    </row>
    <row r="1703" ht="14.25" customHeight="1">
      <c r="B1703" s="277">
        <v>42444.0</v>
      </c>
      <c r="C1703" s="278">
        <v>459.985321</v>
      </c>
      <c r="D1703" s="279">
        <f t="shared" si="1"/>
        <v>0.1300112809</v>
      </c>
      <c r="E1703" s="264">
        <v>-0.005958328966343762</v>
      </c>
      <c r="F1703" s="264"/>
      <c r="G1703" s="271">
        <v>1700.0</v>
      </c>
      <c r="H1703" s="270">
        <f t="shared" si="2"/>
        <v>0.01302058135</v>
      </c>
    </row>
    <row r="1704" ht="14.25" customHeight="1">
      <c r="B1704" s="277">
        <v>42781.0</v>
      </c>
      <c r="C1704" s="278">
        <v>407.062592</v>
      </c>
      <c r="D1704" s="279">
        <f t="shared" si="1"/>
        <v>-0.7144312564</v>
      </c>
      <c r="E1704" s="264">
        <v>-0.005973490840021956</v>
      </c>
      <c r="F1704" s="264"/>
      <c r="G1704" s="271">
        <v>1701.0</v>
      </c>
      <c r="H1704" s="270">
        <f t="shared" si="2"/>
        <v>0.01649829082</v>
      </c>
    </row>
    <row r="1705" ht="14.25" customHeight="1">
      <c r="B1705" s="277">
        <v>44995.0</v>
      </c>
      <c r="C1705" s="278">
        <v>1425.44519</v>
      </c>
      <c r="D1705" s="279">
        <f t="shared" si="1"/>
        <v>2.44666762</v>
      </c>
      <c r="E1705" s="264">
        <v>-0.005978135793815445</v>
      </c>
      <c r="F1705" s="264"/>
      <c r="G1705" s="271">
        <v>1702.0</v>
      </c>
      <c r="H1705" s="270">
        <f t="shared" si="2"/>
        <v>0.0008150945609</v>
      </c>
    </row>
    <row r="1706" ht="14.25" customHeight="1">
      <c r="B1706" s="277">
        <v>42671.0</v>
      </c>
      <c r="C1706" s="278">
        <v>413.571991</v>
      </c>
      <c r="D1706" s="279">
        <f t="shared" si="1"/>
        <v>-0.7357288315</v>
      </c>
      <c r="E1706" s="264">
        <v>-0.005979120850220701</v>
      </c>
      <c r="F1706" s="264"/>
      <c r="G1706" s="271">
        <v>1703.0</v>
      </c>
      <c r="H1706" s="270">
        <f t="shared" si="2"/>
        <v>-0.01486255574</v>
      </c>
    </row>
    <row r="1707" ht="14.25" customHeight="1">
      <c r="B1707" s="277">
        <v>44470.0</v>
      </c>
      <c r="C1707" s="278">
        <v>1564.953125</v>
      </c>
      <c r="D1707" s="279">
        <f t="shared" si="1"/>
        <v>2.291216221</v>
      </c>
      <c r="E1707" s="264">
        <v>-0.005999237873930214</v>
      </c>
      <c r="F1707" s="264"/>
      <c r="G1707" s="271">
        <v>1704.0</v>
      </c>
      <c r="H1707" s="270">
        <f t="shared" si="2"/>
        <v>-0.00486673163</v>
      </c>
    </row>
    <row r="1708" ht="14.25" customHeight="1">
      <c r="B1708" s="277">
        <v>42549.0</v>
      </c>
      <c r="C1708" s="278">
        <v>475.493866</v>
      </c>
      <c r="D1708" s="279">
        <f t="shared" si="1"/>
        <v>-0.2309490506</v>
      </c>
      <c r="E1708" s="264">
        <v>-0.006045324951324232</v>
      </c>
      <c r="F1708" s="264"/>
      <c r="G1708" s="271">
        <v>1705.0</v>
      </c>
      <c r="H1708" s="270">
        <f t="shared" si="2"/>
        <v>-0.01150670329</v>
      </c>
    </row>
    <row r="1709" ht="14.25" customHeight="1">
      <c r="B1709" s="277">
        <v>43536.0</v>
      </c>
      <c r="C1709" s="278">
        <v>618.28656</v>
      </c>
      <c r="D1709" s="279">
        <f t="shared" si="1"/>
        <v>-0.06541706973</v>
      </c>
      <c r="E1709" s="264">
        <v>-0.006045651764252383</v>
      </c>
      <c r="F1709" s="264"/>
      <c r="G1709" s="271">
        <v>1706.0</v>
      </c>
      <c r="H1709" s="270">
        <f t="shared" si="2"/>
        <v>0.008237389511</v>
      </c>
    </row>
    <row r="1710" ht="14.25" customHeight="1">
      <c r="B1710" s="277">
        <v>43825.0</v>
      </c>
      <c r="C1710" s="278">
        <v>661.564148</v>
      </c>
      <c r="D1710" s="279">
        <f t="shared" si="1"/>
        <v>-0.06057075368</v>
      </c>
      <c r="E1710" s="264">
        <v>-0.006067635387275716</v>
      </c>
      <c r="F1710" s="264"/>
      <c r="G1710" s="271">
        <v>1707.0</v>
      </c>
      <c r="H1710" s="270">
        <f t="shared" si="2"/>
        <v>0.01183543546</v>
      </c>
    </row>
    <row r="1711" ht="14.25" customHeight="1">
      <c r="B1711" s="277">
        <v>43861.0</v>
      </c>
      <c r="C1711" s="278">
        <v>704.219238</v>
      </c>
      <c r="D1711" s="279">
        <f t="shared" si="1"/>
        <v>-0.5078684806</v>
      </c>
      <c r="E1711" s="264">
        <v>-0.006084304237322467</v>
      </c>
      <c r="F1711" s="264"/>
      <c r="G1711" s="271">
        <v>1708.0</v>
      </c>
      <c r="H1711" s="270">
        <f t="shared" si="2"/>
        <v>-0.01592501625</v>
      </c>
    </row>
    <row r="1712" ht="14.25" customHeight="1">
      <c r="B1712" s="277">
        <v>44699.0</v>
      </c>
      <c r="C1712" s="278">
        <v>1430.957397</v>
      </c>
      <c r="D1712" s="279">
        <f t="shared" si="1"/>
        <v>2.685367462</v>
      </c>
      <c r="E1712" s="264">
        <v>-0.0060916131832241</v>
      </c>
      <c r="F1712" s="264"/>
      <c r="G1712" s="271">
        <v>1709.0</v>
      </c>
      <c r="H1712" s="270">
        <f t="shared" si="2"/>
        <v>-0.0087098955</v>
      </c>
    </row>
    <row r="1713" ht="14.25" customHeight="1">
      <c r="B1713" s="277">
        <v>42774.0</v>
      </c>
      <c r="C1713" s="278">
        <v>388.280792</v>
      </c>
      <c r="D1713" s="279">
        <f t="shared" si="1"/>
        <v>-0.7084989458</v>
      </c>
      <c r="E1713" s="264">
        <v>-0.006102502317683677</v>
      </c>
      <c r="F1713" s="264"/>
      <c r="G1713" s="271">
        <v>1710.0</v>
      </c>
      <c r="H1713" s="270">
        <f t="shared" si="2"/>
        <v>0.04357682867</v>
      </c>
    </row>
    <row r="1714" ht="14.25" customHeight="1">
      <c r="B1714" s="277">
        <v>45140.0</v>
      </c>
      <c r="C1714" s="278">
        <v>1332.004761</v>
      </c>
      <c r="D1714" s="279">
        <f t="shared" si="1"/>
        <v>-0.08446537033</v>
      </c>
      <c r="E1714" s="264">
        <v>-0.00611634931687136</v>
      </c>
      <c r="F1714" s="264"/>
      <c r="G1714" s="271">
        <v>1711.0</v>
      </c>
      <c r="H1714" s="270">
        <f t="shared" si="2"/>
        <v>-0.021523744</v>
      </c>
    </row>
    <row r="1715" ht="14.25" customHeight="1">
      <c r="B1715" s="277">
        <v>44875.0</v>
      </c>
      <c r="C1715" s="278">
        <v>1454.892822</v>
      </c>
      <c r="D1715" s="279">
        <f t="shared" si="1"/>
        <v>1.662814777</v>
      </c>
      <c r="E1715" s="264">
        <v>-0.006120890268001306</v>
      </c>
      <c r="F1715" s="264"/>
      <c r="G1715" s="271">
        <v>1712.0</v>
      </c>
      <c r="H1715" s="270">
        <f t="shared" si="2"/>
        <v>-0.002315691111</v>
      </c>
    </row>
    <row r="1716" ht="14.25" customHeight="1">
      <c r="B1716" s="277">
        <v>43278.0</v>
      </c>
      <c r="C1716" s="278">
        <v>546.374023</v>
      </c>
      <c r="D1716" s="279">
        <f t="shared" si="1"/>
        <v>-0.6384937506</v>
      </c>
      <c r="E1716" s="264">
        <v>-0.006143138698003949</v>
      </c>
      <c r="F1716" s="264"/>
      <c r="G1716" s="271">
        <v>1713.0</v>
      </c>
      <c r="H1716" s="270">
        <f t="shared" si="2"/>
        <v>0.005187936173</v>
      </c>
    </row>
    <row r="1717" ht="14.25" customHeight="1">
      <c r="B1717" s="277">
        <v>45301.0</v>
      </c>
      <c r="C1717" s="278">
        <v>1511.381958</v>
      </c>
      <c r="D1717" s="279">
        <f t="shared" si="1"/>
        <v>2.203678274</v>
      </c>
      <c r="E1717" s="264">
        <v>-0.006146583957856617</v>
      </c>
      <c r="F1717" s="264"/>
      <c r="G1717" s="271">
        <v>1714.0</v>
      </c>
      <c r="H1717" s="270">
        <f t="shared" si="2"/>
        <v>-0.0292287818</v>
      </c>
    </row>
    <row r="1718" ht="14.25" customHeight="1">
      <c r="B1718" s="277">
        <v>42437.0</v>
      </c>
      <c r="C1718" s="278">
        <v>471.764587</v>
      </c>
      <c r="D1718" s="279">
        <f t="shared" si="1"/>
        <v>0.2261945605</v>
      </c>
      <c r="E1718" s="264">
        <v>-0.006150523549298338</v>
      </c>
      <c r="F1718" s="264"/>
      <c r="G1718" s="271">
        <v>1715.0</v>
      </c>
      <c r="H1718" s="270">
        <f t="shared" si="2"/>
        <v>-0.03159528459</v>
      </c>
    </row>
    <row r="1719" ht="14.25" customHeight="1">
      <c r="B1719" s="277">
        <v>41926.0</v>
      </c>
      <c r="C1719" s="278">
        <v>384.73877</v>
      </c>
      <c r="D1719" s="279">
        <f t="shared" si="1"/>
        <v>-0.09511780912</v>
      </c>
      <c r="E1719" s="264">
        <v>-0.006150815719036971</v>
      </c>
      <c r="F1719" s="264"/>
      <c r="G1719" s="271">
        <v>1716.0</v>
      </c>
      <c r="H1719" s="270">
        <f t="shared" si="2"/>
        <v>-0.01464268395</v>
      </c>
    </row>
    <row r="1720" ht="14.25" customHeight="1">
      <c r="B1720" s="277">
        <v>42824.0</v>
      </c>
      <c r="C1720" s="278">
        <v>425.181061</v>
      </c>
      <c r="D1720" s="279">
        <f t="shared" si="1"/>
        <v>0.03340552684</v>
      </c>
      <c r="E1720" s="264">
        <v>-0.006153822764804082</v>
      </c>
      <c r="F1720" s="264"/>
      <c r="G1720" s="271">
        <v>1717.0</v>
      </c>
      <c r="H1720" s="270">
        <f t="shared" si="2"/>
        <v>-0.006806340169</v>
      </c>
    </row>
    <row r="1721" ht="14.25" customHeight="1">
      <c r="B1721" s="277">
        <v>42733.0</v>
      </c>
      <c r="C1721" s="278">
        <v>411.436798</v>
      </c>
      <c r="D1721" s="279">
        <f t="shared" si="1"/>
        <v>-0.05182859668</v>
      </c>
      <c r="E1721" s="264">
        <v>-0.0061590021445672395</v>
      </c>
      <c r="F1721" s="264"/>
      <c r="G1721" s="271">
        <v>1718.0</v>
      </c>
      <c r="H1721" s="270">
        <f t="shared" si="2"/>
        <v>0.01438492896</v>
      </c>
    </row>
    <row r="1722" ht="14.25" customHeight="1">
      <c r="B1722" s="277">
        <v>43087.0</v>
      </c>
      <c r="C1722" s="278">
        <v>433.926605</v>
      </c>
      <c r="D1722" s="279">
        <f t="shared" si="1"/>
        <v>-0.6810640532</v>
      </c>
      <c r="E1722" s="264">
        <v>-0.006159004035683817</v>
      </c>
      <c r="F1722" s="264"/>
      <c r="G1722" s="271">
        <v>1719.0</v>
      </c>
      <c r="H1722" s="270">
        <f t="shared" si="2"/>
        <v>0.002620578367</v>
      </c>
    </row>
    <row r="1723" ht="14.25" customHeight="1">
      <c r="B1723" s="277">
        <v>44847.0</v>
      </c>
      <c r="C1723" s="278">
        <v>1360.544678</v>
      </c>
      <c r="D1723" s="279">
        <f t="shared" si="1"/>
        <v>-0.06872407277</v>
      </c>
      <c r="E1723" s="264">
        <v>-0.0061594389012903355</v>
      </c>
      <c r="F1723" s="264"/>
      <c r="G1723" s="271">
        <v>1720.0</v>
      </c>
      <c r="H1723" s="270">
        <f t="shared" si="2"/>
        <v>0.02683960882</v>
      </c>
    </row>
    <row r="1724" ht="14.25" customHeight="1">
      <c r="B1724" s="277">
        <v>44925.0</v>
      </c>
      <c r="C1724" s="278">
        <v>1460.946899</v>
      </c>
      <c r="D1724" s="279">
        <f t="shared" si="1"/>
        <v>0.1275412614</v>
      </c>
      <c r="E1724" s="264">
        <v>-0.006161377843729184</v>
      </c>
      <c r="F1724" s="264"/>
      <c r="G1724" s="271">
        <v>1721.0</v>
      </c>
      <c r="H1724" s="270">
        <f t="shared" si="2"/>
        <v>-0.007892495949</v>
      </c>
    </row>
    <row r="1725" ht="14.25" customHeight="1">
      <c r="B1725" s="277">
        <v>44349.0</v>
      </c>
      <c r="C1725" s="278">
        <v>1295.692627</v>
      </c>
      <c r="D1725" s="279">
        <f t="shared" si="1"/>
        <v>1.82342949</v>
      </c>
      <c r="E1725" s="264">
        <v>-0.006163402054407325</v>
      </c>
      <c r="F1725" s="264"/>
      <c r="G1725" s="271">
        <v>1722.0</v>
      </c>
      <c r="H1725" s="270">
        <f t="shared" si="2"/>
        <v>-0.01412481492</v>
      </c>
    </row>
    <row r="1726" ht="14.25" customHeight="1">
      <c r="B1726" s="277">
        <v>42233.0</v>
      </c>
      <c r="C1726" s="278">
        <v>458.907379</v>
      </c>
      <c r="D1726" s="279">
        <f t="shared" si="1"/>
        <v>-0.3103083998</v>
      </c>
      <c r="E1726" s="264">
        <v>-0.006177866340461453</v>
      </c>
      <c r="F1726" s="264"/>
      <c r="G1726" s="271">
        <v>1723.0</v>
      </c>
      <c r="H1726" s="270">
        <f t="shared" si="2"/>
        <v>0.0146370433</v>
      </c>
    </row>
    <row r="1727" ht="14.25" customHeight="1">
      <c r="B1727" s="277">
        <v>43637.0</v>
      </c>
      <c r="C1727" s="278">
        <v>665.380554</v>
      </c>
      <c r="D1727" s="279">
        <f t="shared" si="1"/>
        <v>-0.5367094285</v>
      </c>
      <c r="E1727" s="264">
        <v>-0.006226039904694584</v>
      </c>
      <c r="F1727" s="264"/>
      <c r="G1727" s="271">
        <v>1724.0</v>
      </c>
      <c r="H1727" s="270">
        <f t="shared" si="2"/>
        <v>0.01172552065</v>
      </c>
    </row>
    <row r="1728" ht="14.25" customHeight="1">
      <c r="B1728" s="277">
        <v>45429.0</v>
      </c>
      <c r="C1728" s="278">
        <v>1436.205688</v>
      </c>
      <c r="D1728" s="279">
        <f t="shared" si="1"/>
        <v>1.034448191</v>
      </c>
      <c r="E1728" s="264">
        <v>-0.006226900013261292</v>
      </c>
      <c r="F1728" s="264"/>
      <c r="G1728" s="271">
        <v>1725.0</v>
      </c>
      <c r="H1728" s="270">
        <f t="shared" si="2"/>
        <v>0.006762000793</v>
      </c>
    </row>
    <row r="1729" ht="14.25" customHeight="1">
      <c r="B1729" s="277">
        <v>43888.0</v>
      </c>
      <c r="C1729" s="278">
        <v>705.943604</v>
      </c>
      <c r="D1729" s="279">
        <f t="shared" si="1"/>
        <v>0.06765096624</v>
      </c>
      <c r="E1729" s="264">
        <v>-0.0062600511065820895</v>
      </c>
      <c r="F1729" s="264"/>
      <c r="G1729" s="271">
        <v>1726.0</v>
      </c>
      <c r="H1729" s="270">
        <f t="shared" si="2"/>
        <v>0.001443487855</v>
      </c>
    </row>
    <row r="1730" ht="14.25" customHeight="1">
      <c r="B1730" s="277">
        <v>43640.0</v>
      </c>
      <c r="C1730" s="278">
        <v>661.211975</v>
      </c>
      <c r="D1730" s="279">
        <f t="shared" si="1"/>
        <v>0.6399149473</v>
      </c>
      <c r="E1730" s="264">
        <v>-0.006264954656309221</v>
      </c>
      <c r="F1730" s="264"/>
      <c r="G1730" s="271">
        <v>1727.0</v>
      </c>
      <c r="H1730" s="270">
        <f t="shared" si="2"/>
        <v>0.03660149843</v>
      </c>
    </row>
    <row r="1731" ht="14.25" customHeight="1">
      <c r="B1731" s="277">
        <v>42899.0</v>
      </c>
      <c r="C1731" s="278">
        <v>403.198944</v>
      </c>
      <c r="D1731" s="279">
        <f t="shared" si="1"/>
        <v>-0.7036894458</v>
      </c>
      <c r="E1731" s="264">
        <v>-0.0062768715378659365</v>
      </c>
      <c r="F1731" s="264"/>
      <c r="G1731" s="271">
        <v>1728.0</v>
      </c>
      <c r="H1731" s="270">
        <f t="shared" si="2"/>
        <v>0.03170438836</v>
      </c>
    </row>
    <row r="1732" ht="14.25" customHeight="1">
      <c r="B1732" s="277">
        <v>45230.0</v>
      </c>
      <c r="C1732" s="278">
        <v>1360.730957</v>
      </c>
      <c r="D1732" s="279">
        <f t="shared" si="1"/>
        <v>-0.1473440525</v>
      </c>
      <c r="E1732" s="264">
        <v>-0.006281573594702872</v>
      </c>
      <c r="F1732" s="264"/>
      <c r="G1732" s="271">
        <v>1729.0</v>
      </c>
      <c r="H1732" s="270">
        <f t="shared" si="2"/>
        <v>0.006167904339</v>
      </c>
    </row>
    <row r="1733" ht="14.25" customHeight="1">
      <c r="B1733" s="277">
        <v>44438.0</v>
      </c>
      <c r="C1733" s="278">
        <v>1595.873413</v>
      </c>
      <c r="D1733" s="279">
        <f t="shared" si="1"/>
        <v>2.267896554</v>
      </c>
      <c r="E1733" s="264">
        <v>-0.0062909697642953176</v>
      </c>
      <c r="F1733" s="264"/>
      <c r="G1733" s="271">
        <v>1730.0</v>
      </c>
      <c r="H1733" s="270">
        <f t="shared" si="2"/>
        <v>0.01044963812</v>
      </c>
    </row>
    <row r="1734" ht="14.25" customHeight="1">
      <c r="B1734" s="277">
        <v>43166.0</v>
      </c>
      <c r="C1734" s="278">
        <v>488.348816</v>
      </c>
      <c r="D1734" s="279">
        <f t="shared" si="1"/>
        <v>-0.1561663988</v>
      </c>
      <c r="E1734" s="264">
        <v>-0.006297031720949686</v>
      </c>
      <c r="F1734" s="264"/>
      <c r="G1734" s="271">
        <v>1731.0</v>
      </c>
      <c r="H1734" s="270">
        <f t="shared" si="2"/>
        <v>-0.006237079623</v>
      </c>
    </row>
    <row r="1735" ht="14.25" customHeight="1">
      <c r="B1735" s="277">
        <v>43285.0</v>
      </c>
      <c r="C1735" s="278">
        <v>578.72644</v>
      </c>
      <c r="D1735" s="279">
        <f t="shared" si="1"/>
        <v>0.4007502126</v>
      </c>
      <c r="E1735" s="264">
        <v>-0.006315579585254801</v>
      </c>
      <c r="F1735" s="264"/>
      <c r="G1735" s="271">
        <v>1732.0</v>
      </c>
      <c r="H1735" s="270">
        <f t="shared" si="2"/>
        <v>-0.03797208324</v>
      </c>
    </row>
    <row r="1736" ht="14.25" customHeight="1">
      <c r="B1736" s="277">
        <v>42961.0</v>
      </c>
      <c r="C1736" s="278">
        <v>413.154633</v>
      </c>
      <c r="D1736" s="279">
        <f t="shared" si="1"/>
        <v>0.1169340098</v>
      </c>
      <c r="E1736" s="264">
        <v>-0.006328026125456108</v>
      </c>
      <c r="F1736" s="264"/>
      <c r="G1736" s="271">
        <v>1733.0</v>
      </c>
      <c r="H1736" s="270">
        <f t="shared" si="2"/>
        <v>0.001832461748</v>
      </c>
    </row>
    <row r="1737" ht="14.25" customHeight="1">
      <c r="B1737" s="277">
        <v>42989.0</v>
      </c>
      <c r="C1737" s="278">
        <v>369.900665</v>
      </c>
      <c r="D1737" s="279">
        <f t="shared" si="1"/>
        <v>-0.6593184352</v>
      </c>
      <c r="E1737" s="264">
        <v>-0.006332682276907722</v>
      </c>
      <c r="F1737" s="264"/>
      <c r="G1737" s="271">
        <v>1734.0</v>
      </c>
      <c r="H1737" s="270">
        <f t="shared" si="2"/>
        <v>-0.0001726040711</v>
      </c>
    </row>
    <row r="1738" ht="14.25" customHeight="1">
      <c r="B1738" s="277">
        <v>44175.0</v>
      </c>
      <c r="C1738" s="278">
        <v>1085.766602</v>
      </c>
      <c r="D1738" s="279">
        <f t="shared" si="1"/>
        <v>1.23652596</v>
      </c>
      <c r="E1738" s="264">
        <v>-0.006339159054045444</v>
      </c>
      <c r="F1738" s="264"/>
      <c r="G1738" s="271">
        <v>1735.0</v>
      </c>
      <c r="H1738" s="270">
        <f t="shared" si="2"/>
        <v>-0.0137811192</v>
      </c>
    </row>
    <row r="1739" ht="14.25" customHeight="1">
      <c r="B1739" s="277">
        <v>42458.0</v>
      </c>
      <c r="C1739" s="278">
        <v>485.470154</v>
      </c>
      <c r="D1739" s="279">
        <f t="shared" si="1"/>
        <v>-0.6794022747</v>
      </c>
      <c r="E1739" s="264">
        <v>-0.006349154055589008</v>
      </c>
      <c r="F1739" s="264"/>
      <c r="G1739" s="271">
        <v>1736.0</v>
      </c>
      <c r="H1739" s="270">
        <f t="shared" si="2"/>
        <v>0.01833762395</v>
      </c>
    </row>
    <row r="1740" ht="14.25" customHeight="1">
      <c r="B1740" s="277">
        <v>45299.0</v>
      </c>
      <c r="C1740" s="278">
        <v>1514.265747</v>
      </c>
      <c r="D1740" s="279">
        <f t="shared" si="1"/>
        <v>2.688620263</v>
      </c>
      <c r="E1740" s="264">
        <v>-0.006361916491488417</v>
      </c>
      <c r="F1740" s="264"/>
      <c r="G1740" s="271">
        <v>1737.0</v>
      </c>
      <c r="H1740" s="270">
        <f t="shared" si="2"/>
        <v>-0.01804748146</v>
      </c>
    </row>
    <row r="1741" ht="14.25" customHeight="1">
      <c r="B1741" s="277">
        <v>42963.0</v>
      </c>
      <c r="C1741" s="278">
        <v>410.523621</v>
      </c>
      <c r="D1741" s="279">
        <f t="shared" si="1"/>
        <v>-0.03391562576</v>
      </c>
      <c r="E1741" s="264">
        <v>-0.006368104796249491</v>
      </c>
      <c r="F1741" s="264"/>
      <c r="G1741" s="271">
        <v>1738.0</v>
      </c>
      <c r="H1741" s="270">
        <f t="shared" si="2"/>
        <v>0.0004710952575</v>
      </c>
    </row>
    <row r="1742" ht="14.25" customHeight="1">
      <c r="B1742" s="277">
        <v>42639.0</v>
      </c>
      <c r="C1742" s="278">
        <v>424.935577</v>
      </c>
      <c r="D1742" s="279">
        <f t="shared" si="1"/>
        <v>-0.7326657786</v>
      </c>
      <c r="E1742" s="264">
        <v>-0.00637869707626893</v>
      </c>
      <c r="F1742" s="264"/>
      <c r="G1742" s="271">
        <v>1739.0</v>
      </c>
      <c r="H1742" s="270">
        <f t="shared" si="2"/>
        <v>0.0000656472297</v>
      </c>
    </row>
    <row r="1743" ht="14.25" customHeight="1">
      <c r="B1743" s="277">
        <v>44456.0</v>
      </c>
      <c r="C1743" s="278">
        <v>1589.529297</v>
      </c>
      <c r="D1743" s="279">
        <f t="shared" si="1"/>
        <v>0.2929449069</v>
      </c>
      <c r="E1743" s="264">
        <v>-0.006432834713971019</v>
      </c>
      <c r="F1743" s="264"/>
      <c r="G1743" s="271">
        <v>1740.0</v>
      </c>
      <c r="H1743" s="270">
        <f t="shared" si="2"/>
        <v>-0.0005668845366</v>
      </c>
    </row>
    <row r="1744" ht="14.25" customHeight="1">
      <c r="B1744" s="277">
        <v>45049.0</v>
      </c>
      <c r="C1744" s="278">
        <v>1229.386719</v>
      </c>
      <c r="D1744" s="279">
        <f t="shared" si="1"/>
        <v>0.9437401852</v>
      </c>
      <c r="E1744" s="264">
        <v>-0.006497287811735639</v>
      </c>
      <c r="F1744" s="264"/>
      <c r="G1744" s="271">
        <v>1741.0</v>
      </c>
      <c r="H1744" s="270">
        <f t="shared" si="2"/>
        <v>-0.00008240915121</v>
      </c>
    </row>
    <row r="1745" ht="14.25" customHeight="1">
      <c r="B1745" s="277">
        <v>43997.0</v>
      </c>
      <c r="C1745" s="278">
        <v>632.485107</v>
      </c>
      <c r="D1745" s="279">
        <f t="shared" si="1"/>
        <v>0.391948938</v>
      </c>
      <c r="E1745" s="264">
        <v>-0.00650258973488939</v>
      </c>
      <c r="F1745" s="264"/>
      <c r="G1745" s="271">
        <v>1742.0</v>
      </c>
      <c r="H1745" s="270">
        <f t="shared" si="2"/>
        <v>0.02331253077</v>
      </c>
    </row>
    <row r="1746" ht="14.25" customHeight="1">
      <c r="B1746" s="277">
        <v>42048.0</v>
      </c>
      <c r="C1746" s="278">
        <v>454.388153</v>
      </c>
      <c r="D1746" s="279">
        <f t="shared" si="1"/>
        <v>0.1765380193</v>
      </c>
      <c r="E1746" s="264">
        <v>-0.00653332872531195</v>
      </c>
      <c r="F1746" s="264"/>
      <c r="G1746" s="271">
        <v>1743.0</v>
      </c>
      <c r="H1746" s="270">
        <f t="shared" si="2"/>
        <v>0.01927460322</v>
      </c>
    </row>
    <row r="1747" ht="14.25" customHeight="1">
      <c r="B1747" s="277">
        <v>42860.0</v>
      </c>
      <c r="C1747" s="278">
        <v>386.207794</v>
      </c>
      <c r="D1747" s="279">
        <f t="shared" si="1"/>
        <v>-0.03429742745</v>
      </c>
      <c r="E1747" s="264">
        <v>-0.006559011596067352</v>
      </c>
      <c r="F1747" s="264"/>
      <c r="G1747" s="271">
        <v>1744.0</v>
      </c>
      <c r="H1747" s="270">
        <f t="shared" si="2"/>
        <v>0.008114374694</v>
      </c>
    </row>
    <row r="1748" ht="14.25" customHeight="1">
      <c r="B1748" s="277">
        <v>42174.0</v>
      </c>
      <c r="C1748" s="278">
        <v>399.924164</v>
      </c>
      <c r="D1748" s="279">
        <f t="shared" si="1"/>
        <v>0.02777193471</v>
      </c>
      <c r="E1748" s="264">
        <v>-0.006587292016005399</v>
      </c>
      <c r="F1748" s="264"/>
      <c r="G1748" s="271">
        <v>1745.0</v>
      </c>
      <c r="H1748" s="270">
        <f t="shared" si="2"/>
        <v>0.00569935338</v>
      </c>
    </row>
    <row r="1749" ht="14.25" customHeight="1">
      <c r="B1749" s="277">
        <v>43026.0</v>
      </c>
      <c r="C1749" s="278">
        <v>389.117615</v>
      </c>
      <c r="D1749" s="279">
        <f t="shared" si="1"/>
        <v>-0.6854929297</v>
      </c>
      <c r="E1749" s="264">
        <v>-0.006609356024977121</v>
      </c>
      <c r="F1749" s="264"/>
      <c r="G1749" s="271">
        <v>1746.0</v>
      </c>
      <c r="H1749" s="270">
        <f t="shared" si="2"/>
        <v>0.01653273646</v>
      </c>
    </row>
    <row r="1750" ht="14.25" customHeight="1">
      <c r="B1750" s="277">
        <v>44327.0</v>
      </c>
      <c r="C1750" s="278">
        <v>1237.230103</v>
      </c>
      <c r="D1750" s="279">
        <f t="shared" si="1"/>
        <v>-0.01619149725</v>
      </c>
      <c r="E1750" s="264">
        <v>-0.006643910025430031</v>
      </c>
      <c r="F1750" s="264"/>
      <c r="G1750" s="271">
        <v>1747.0</v>
      </c>
      <c r="H1750" s="270">
        <f t="shared" si="2"/>
        <v>-0.02566517173</v>
      </c>
    </row>
    <row r="1751" ht="14.25" customHeight="1">
      <c r="B1751" s="277">
        <v>44323.0</v>
      </c>
      <c r="C1751" s="278">
        <v>1257.592407</v>
      </c>
      <c r="D1751" s="279">
        <f t="shared" si="1"/>
        <v>0.4408514979</v>
      </c>
      <c r="E1751" s="264">
        <v>-0.0066465282412767335</v>
      </c>
      <c r="F1751" s="264"/>
      <c r="G1751" s="271">
        <v>1748.0</v>
      </c>
      <c r="H1751" s="270">
        <f t="shared" si="2"/>
        <v>-0.001538680563</v>
      </c>
    </row>
    <row r="1752" ht="14.25" customHeight="1">
      <c r="B1752" s="277">
        <v>44064.0</v>
      </c>
      <c r="C1752" s="278">
        <v>872.811951</v>
      </c>
      <c r="D1752" s="279">
        <f t="shared" si="1"/>
        <v>0.5152299671</v>
      </c>
      <c r="E1752" s="264">
        <v>-0.006648299904404955</v>
      </c>
      <c r="F1752" s="264"/>
      <c r="G1752" s="271">
        <v>1749.0</v>
      </c>
      <c r="H1752" s="270">
        <f t="shared" si="2"/>
        <v>0.01722100927</v>
      </c>
    </row>
    <row r="1753" ht="14.25" customHeight="1">
      <c r="B1753" s="277">
        <v>43406.0</v>
      </c>
      <c r="C1753" s="278">
        <v>576.026062</v>
      </c>
      <c r="D1753" s="279">
        <f t="shared" si="1"/>
        <v>0.3444677472</v>
      </c>
      <c r="E1753" s="264">
        <v>-0.006674961233752148</v>
      </c>
      <c r="F1753" s="264"/>
      <c r="G1753" s="271">
        <v>1750.0</v>
      </c>
      <c r="H1753" s="270">
        <f t="shared" si="2"/>
        <v>0.03217844807</v>
      </c>
    </row>
    <row r="1754" ht="14.25" customHeight="1">
      <c r="B1754" s="277">
        <v>43082.0</v>
      </c>
      <c r="C1754" s="278">
        <v>428.441711</v>
      </c>
      <c r="D1754" s="279">
        <f t="shared" si="1"/>
        <v>0.02832708916</v>
      </c>
      <c r="E1754" s="264">
        <v>-0.006679762116472116</v>
      </c>
      <c r="F1754" s="264"/>
      <c r="G1754" s="271">
        <v>1751.0</v>
      </c>
      <c r="H1754" s="270">
        <f t="shared" si="2"/>
        <v>0.02595292218</v>
      </c>
    </row>
    <row r="1755" ht="14.25" customHeight="1">
      <c r="B1755" s="277">
        <v>43069.0</v>
      </c>
      <c r="C1755" s="278">
        <v>416.639526</v>
      </c>
      <c r="D1755" s="279">
        <f t="shared" si="1"/>
        <v>0.09994254494</v>
      </c>
      <c r="E1755" s="264">
        <v>-0.006716306654241167</v>
      </c>
      <c r="F1755" s="264"/>
      <c r="G1755" s="271">
        <v>1752.0</v>
      </c>
      <c r="H1755" s="270">
        <f t="shared" si="2"/>
        <v>-0.02999810729</v>
      </c>
    </row>
    <row r="1756" ht="14.25" customHeight="1">
      <c r="B1756" s="277">
        <v>43005.0</v>
      </c>
      <c r="C1756" s="278">
        <v>378.78299</v>
      </c>
      <c r="D1756" s="279">
        <f t="shared" si="1"/>
        <v>-0.7110217332</v>
      </c>
      <c r="E1756" s="264">
        <v>-0.006733854960980988</v>
      </c>
      <c r="F1756" s="264"/>
      <c r="G1756" s="271">
        <v>1753.0</v>
      </c>
      <c r="H1756" s="270">
        <f t="shared" si="2"/>
        <v>-0.001727999845</v>
      </c>
    </row>
    <row r="1757" ht="14.25" customHeight="1">
      <c r="B1757" s="277">
        <v>44826.0</v>
      </c>
      <c r="C1757" s="278">
        <v>1310.766357</v>
      </c>
      <c r="D1757" s="279">
        <f t="shared" si="1"/>
        <v>2.270379973</v>
      </c>
      <c r="E1757" s="264">
        <v>-0.0067525999675744925</v>
      </c>
      <c r="F1757" s="264"/>
      <c r="G1757" s="271">
        <v>1754.0</v>
      </c>
      <c r="H1757" s="270">
        <f t="shared" si="2"/>
        <v>-0.01479896063</v>
      </c>
    </row>
    <row r="1758" ht="14.25" customHeight="1">
      <c r="B1758" s="277">
        <v>42901.0</v>
      </c>
      <c r="C1758" s="278">
        <v>400.799408</v>
      </c>
      <c r="D1758" s="279">
        <f t="shared" si="1"/>
        <v>0.05195473255</v>
      </c>
      <c r="E1758" s="264">
        <v>-0.006780807644317791</v>
      </c>
      <c r="F1758" s="264"/>
      <c r="G1758" s="271">
        <v>1755.0</v>
      </c>
      <c r="H1758" s="270">
        <f t="shared" si="2"/>
        <v>-0.004835431863</v>
      </c>
    </row>
    <row r="1759" ht="14.25" customHeight="1">
      <c r="B1759" s="277">
        <v>42853.0</v>
      </c>
      <c r="C1759" s="278">
        <v>381.004425</v>
      </c>
      <c r="D1759" s="279">
        <f t="shared" si="1"/>
        <v>0.04624669454</v>
      </c>
      <c r="E1759" s="264">
        <v>-0.0068092005426449945</v>
      </c>
      <c r="F1759" s="264"/>
      <c r="G1759" s="271">
        <v>1756.0</v>
      </c>
      <c r="H1759" s="270">
        <f t="shared" si="2"/>
        <v>-0.04635415308</v>
      </c>
    </row>
    <row r="1760" ht="14.25" customHeight="1">
      <c r="B1760" s="277">
        <v>41886.0</v>
      </c>
      <c r="C1760" s="278">
        <v>364.163086</v>
      </c>
      <c r="D1760" s="279">
        <f t="shared" si="1"/>
        <v>-0.1722225058</v>
      </c>
      <c r="E1760" s="264">
        <v>-0.006828416772021048</v>
      </c>
      <c r="F1760" s="264"/>
      <c r="G1760" s="271">
        <v>1757.0</v>
      </c>
      <c r="H1760" s="270">
        <f t="shared" si="2"/>
        <v>0.003689229628</v>
      </c>
    </row>
    <row r="1761" ht="14.25" customHeight="1">
      <c r="B1761" s="277">
        <v>42573.0</v>
      </c>
      <c r="C1761" s="278">
        <v>439.928711</v>
      </c>
      <c r="D1761" s="279">
        <f t="shared" si="1"/>
        <v>-0.6350585953</v>
      </c>
      <c r="E1761" s="264">
        <v>-0.006898794706198161</v>
      </c>
      <c r="F1761" s="264"/>
      <c r="G1761" s="271">
        <v>1758.0</v>
      </c>
      <c r="H1761" s="270">
        <f t="shared" si="2"/>
        <v>-0.03611591857</v>
      </c>
    </row>
    <row r="1762" ht="14.25" customHeight="1">
      <c r="B1762" s="277">
        <v>44237.0</v>
      </c>
      <c r="C1762" s="278">
        <v>1205.477661</v>
      </c>
      <c r="D1762" s="279">
        <f t="shared" si="1"/>
        <v>2.143592298</v>
      </c>
      <c r="E1762" s="264">
        <v>-0.0069319763905848954</v>
      </c>
      <c r="F1762" s="264"/>
      <c r="G1762" s="271">
        <v>1759.0</v>
      </c>
      <c r="H1762" s="270">
        <f t="shared" si="2"/>
        <v>0.01517210836</v>
      </c>
    </row>
    <row r="1763" ht="14.25" customHeight="1">
      <c r="B1763" s="277">
        <v>42842.0</v>
      </c>
      <c r="C1763" s="278">
        <v>383.471375</v>
      </c>
      <c r="D1763" s="279">
        <f t="shared" si="1"/>
        <v>0.01712502493</v>
      </c>
      <c r="E1763" s="264">
        <v>-0.0069788752351828895</v>
      </c>
      <c r="F1763" s="264"/>
      <c r="G1763" s="271">
        <v>1760.0</v>
      </c>
      <c r="H1763" s="270">
        <f t="shared" si="2"/>
        <v>-0.004305871216</v>
      </c>
    </row>
    <row r="1764" ht="14.25" customHeight="1">
      <c r="B1764" s="277">
        <v>42984.0</v>
      </c>
      <c r="C1764" s="278">
        <v>377.014984</v>
      </c>
      <c r="D1764" s="279">
        <f t="shared" si="1"/>
        <v>-0.1257905658</v>
      </c>
      <c r="E1764" s="264">
        <v>-0.00698533033745944</v>
      </c>
      <c r="F1764" s="264"/>
      <c r="G1764" s="271">
        <v>1761.0</v>
      </c>
      <c r="H1764" s="270">
        <f t="shared" si="2"/>
        <v>-0.003180292302</v>
      </c>
    </row>
    <row r="1765" ht="14.25" customHeight="1">
      <c r="B1765" s="277">
        <v>42111.0</v>
      </c>
      <c r="C1765" s="278">
        <v>431.263916</v>
      </c>
      <c r="D1765" s="279">
        <f t="shared" si="1"/>
        <v>-0.06036897389</v>
      </c>
      <c r="E1765" s="264">
        <v>-0.007017380326015944</v>
      </c>
      <c r="F1765" s="264"/>
      <c r="G1765" s="271">
        <v>1762.0</v>
      </c>
      <c r="H1765" s="270">
        <f t="shared" si="2"/>
        <v>0.03336429046</v>
      </c>
    </row>
    <row r="1766" ht="14.25" customHeight="1">
      <c r="B1766" s="277">
        <v>42387.0</v>
      </c>
      <c r="C1766" s="278">
        <v>458.971558</v>
      </c>
      <c r="D1766" s="279">
        <f t="shared" si="1"/>
        <v>-0.6868881237</v>
      </c>
      <c r="E1766" s="264">
        <v>-0.007018146996011099</v>
      </c>
      <c r="F1766" s="264"/>
      <c r="G1766" s="271">
        <v>1763.0</v>
      </c>
      <c r="H1766" s="270">
        <f t="shared" si="2"/>
        <v>-0.02440376827</v>
      </c>
    </row>
    <row r="1767" ht="14.25" customHeight="1">
      <c r="B1767" s="277">
        <v>44862.0</v>
      </c>
      <c r="C1767" s="278">
        <v>1465.838867</v>
      </c>
      <c r="D1767" s="279">
        <f t="shared" si="1"/>
        <v>0.02785636942</v>
      </c>
      <c r="E1767" s="264">
        <v>-0.0070212170656704445</v>
      </c>
      <c r="F1767" s="264"/>
      <c r="G1767" s="271">
        <v>1764.0</v>
      </c>
      <c r="H1767" s="270">
        <f t="shared" si="2"/>
        <v>-0.001935672969</v>
      </c>
    </row>
    <row r="1768" ht="14.25" customHeight="1">
      <c r="B1768" s="277">
        <v>45433.0</v>
      </c>
      <c r="C1768" s="278">
        <v>1426.112549</v>
      </c>
      <c r="D1768" s="279">
        <f t="shared" si="1"/>
        <v>3.170380805</v>
      </c>
      <c r="E1768" s="264">
        <v>-0.007027641711999726</v>
      </c>
      <c r="F1768" s="264"/>
      <c r="G1768" s="271">
        <v>1765.0</v>
      </c>
      <c r="H1768" s="270">
        <f t="shared" si="2"/>
        <v>0.006321658479</v>
      </c>
    </row>
    <row r="1769" ht="14.25" customHeight="1">
      <c r="B1769" s="277">
        <v>41859.0</v>
      </c>
      <c r="C1769" s="278">
        <v>341.962189</v>
      </c>
      <c r="D1769" s="279">
        <f t="shared" si="1"/>
        <v>-0.7129611763</v>
      </c>
      <c r="E1769" s="264">
        <v>-0.007042161972576792</v>
      </c>
      <c r="F1769" s="264"/>
      <c r="G1769" s="271">
        <v>1766.0</v>
      </c>
      <c r="H1769" s="270">
        <f t="shared" si="2"/>
        <v>0.03389878054</v>
      </c>
    </row>
    <row r="1770" ht="14.25" customHeight="1">
      <c r="B1770" s="277">
        <v>44244.0</v>
      </c>
      <c r="C1770" s="278">
        <v>1191.344727</v>
      </c>
      <c r="D1770" s="279">
        <f t="shared" si="1"/>
        <v>-0.197855665</v>
      </c>
      <c r="E1770" s="264">
        <v>-0.0070521248008391406</v>
      </c>
      <c r="F1770" s="264"/>
      <c r="G1770" s="271">
        <v>1767.0</v>
      </c>
      <c r="H1770" s="270">
        <f t="shared" si="2"/>
        <v>0.03330076771</v>
      </c>
    </row>
    <row r="1771" ht="14.25" customHeight="1">
      <c r="B1771" s="277">
        <v>45455.0</v>
      </c>
      <c r="C1771" s="278">
        <v>1485.199951</v>
      </c>
      <c r="D1771" s="279">
        <f t="shared" si="1"/>
        <v>2.092353067</v>
      </c>
      <c r="E1771" s="279">
        <v>-0.007053350493063644</v>
      </c>
      <c r="F1771" s="279"/>
      <c r="G1771" s="271">
        <v>1768.0</v>
      </c>
      <c r="H1771" s="270">
        <f t="shared" si="2"/>
        <v>-0.02485253631</v>
      </c>
    </row>
    <row r="1772" ht="14.25" customHeight="1">
      <c r="B1772" s="277">
        <v>43207.0</v>
      </c>
      <c r="C1772" s="278">
        <v>480.281494</v>
      </c>
      <c r="D1772" s="279">
        <f t="shared" si="1"/>
        <v>0.03441235256</v>
      </c>
      <c r="E1772" s="264">
        <v>-0.007059855241404369</v>
      </c>
      <c r="F1772" s="264"/>
      <c r="G1772" s="271">
        <v>1769.0</v>
      </c>
      <c r="H1772" s="270">
        <f t="shared" si="2"/>
        <v>0.01057675304</v>
      </c>
    </row>
    <row r="1773" ht="14.25" customHeight="1">
      <c r="B1773" s="277">
        <v>42306.0</v>
      </c>
      <c r="C1773" s="278">
        <v>464.303711</v>
      </c>
      <c r="D1773" s="279">
        <f t="shared" si="1"/>
        <v>0.1752067373</v>
      </c>
      <c r="E1773" s="264">
        <v>-0.007067276368536077</v>
      </c>
      <c r="F1773" s="264"/>
      <c r="G1773" s="271">
        <v>1770.0</v>
      </c>
      <c r="H1773" s="270">
        <f t="shared" si="2"/>
        <v>0.002224305585</v>
      </c>
    </row>
    <row r="1774" ht="14.25" customHeight="1">
      <c r="B1774" s="277">
        <v>42191.0</v>
      </c>
      <c r="C1774" s="278">
        <v>395.082581</v>
      </c>
      <c r="D1774" s="279">
        <f t="shared" si="1"/>
        <v>-0.7027906767</v>
      </c>
      <c r="E1774" s="264">
        <v>-0.0070685984902022665</v>
      </c>
      <c r="F1774" s="264"/>
      <c r="G1774" s="271">
        <v>1771.0</v>
      </c>
      <c r="H1774" s="270">
        <f t="shared" si="2"/>
        <v>0.0246859306</v>
      </c>
    </row>
    <row r="1775" ht="14.25" customHeight="1">
      <c r="B1775" s="277">
        <v>44729.0</v>
      </c>
      <c r="C1775" s="278">
        <v>1329.307495</v>
      </c>
      <c r="D1775" s="279">
        <f t="shared" si="1"/>
        <v>-0.0805740054</v>
      </c>
      <c r="E1775" s="264">
        <v>-0.007085546382053489</v>
      </c>
      <c r="F1775" s="264"/>
      <c r="G1775" s="271">
        <v>1772.0</v>
      </c>
      <c r="H1775" s="270">
        <f t="shared" si="2"/>
        <v>0.01860259032</v>
      </c>
    </row>
    <row r="1776" ht="14.25" customHeight="1">
      <c r="B1776" s="277">
        <v>45265.0</v>
      </c>
      <c r="C1776" s="278">
        <v>1445.801514</v>
      </c>
      <c r="D1776" s="279">
        <f t="shared" si="1"/>
        <v>-0.03748969197</v>
      </c>
      <c r="E1776" s="264">
        <v>-0.007102099632251283</v>
      </c>
      <c r="F1776" s="264"/>
      <c r="G1776" s="271">
        <v>1773.0</v>
      </c>
      <c r="H1776" s="270">
        <f t="shared" si="2"/>
        <v>-0.0002889065944</v>
      </c>
    </row>
    <row r="1777" ht="14.25" customHeight="1">
      <c r="B1777" s="277">
        <v>44980.0</v>
      </c>
      <c r="C1777" s="278">
        <v>1502.115356</v>
      </c>
      <c r="D1777" s="279">
        <f t="shared" si="1"/>
        <v>0.7584443622</v>
      </c>
      <c r="E1777" s="264">
        <v>-0.007107244189676278</v>
      </c>
      <c r="F1777" s="264"/>
      <c r="G1777" s="271">
        <v>1774.0</v>
      </c>
      <c r="H1777" s="270">
        <f t="shared" si="2"/>
        <v>0.0175330395</v>
      </c>
    </row>
    <row r="1778" ht="14.25" customHeight="1">
      <c r="B1778" s="277">
        <v>44074.0</v>
      </c>
      <c r="C1778" s="278">
        <v>854.229675</v>
      </c>
      <c r="D1778" s="279">
        <f t="shared" si="1"/>
        <v>-0.4677039262</v>
      </c>
      <c r="E1778" s="264">
        <v>-0.007110493562989177</v>
      </c>
      <c r="F1778" s="264"/>
      <c r="G1778" s="271">
        <v>1775.0</v>
      </c>
      <c r="H1778" s="270">
        <f t="shared" si="2"/>
        <v>0.008966316166</v>
      </c>
    </row>
    <row r="1779" ht="14.25" customHeight="1">
      <c r="B1779" s="277">
        <v>44494.0</v>
      </c>
      <c r="C1779" s="278">
        <v>1604.801758</v>
      </c>
      <c r="D1779" s="279">
        <f t="shared" si="1"/>
        <v>0.3541830153</v>
      </c>
      <c r="E1779" s="264">
        <v>-0.0071229563285966704</v>
      </c>
      <c r="F1779" s="264"/>
      <c r="G1779" s="271">
        <v>1776.0</v>
      </c>
      <c r="H1779" s="270">
        <f t="shared" si="2"/>
        <v>0.01790927789</v>
      </c>
    </row>
    <row r="1780" ht="14.25" customHeight="1">
      <c r="B1780" s="277">
        <v>45036.0</v>
      </c>
      <c r="C1780" s="278">
        <v>1185.070068</v>
      </c>
      <c r="D1780" s="279">
        <f t="shared" si="1"/>
        <v>2.111158753</v>
      </c>
      <c r="E1780" s="264">
        <v>-0.007141597813242723</v>
      </c>
      <c r="F1780" s="264"/>
      <c r="G1780" s="271">
        <v>1777.0</v>
      </c>
      <c r="H1780" s="270">
        <f t="shared" si="2"/>
        <v>0.01430761263</v>
      </c>
    </row>
    <row r="1781" ht="14.25" customHeight="1">
      <c r="B1781" s="277">
        <v>41988.0</v>
      </c>
      <c r="C1781" s="278">
        <v>380.909546</v>
      </c>
      <c r="D1781" s="279">
        <f t="shared" si="1"/>
        <v>-0.1101769509</v>
      </c>
      <c r="E1781" s="264">
        <v>-0.007144041256731782</v>
      </c>
      <c r="F1781" s="264"/>
      <c r="G1781" s="271">
        <v>1778.0</v>
      </c>
      <c r="H1781" s="270">
        <f t="shared" si="2"/>
        <v>-0.01469349797</v>
      </c>
    </row>
    <row r="1782" ht="14.25" customHeight="1">
      <c r="B1782" s="277">
        <v>42380.0</v>
      </c>
      <c r="C1782" s="278">
        <v>428.073364</v>
      </c>
      <c r="D1782" s="279">
        <f t="shared" si="1"/>
        <v>-0.3455542264</v>
      </c>
      <c r="E1782" s="264">
        <v>-0.007147535274200343</v>
      </c>
      <c r="F1782" s="264"/>
      <c r="G1782" s="271">
        <v>1779.0</v>
      </c>
      <c r="H1782" s="270">
        <f t="shared" si="2"/>
        <v>-0.004737573202</v>
      </c>
    </row>
    <row r="1783" ht="14.25" customHeight="1">
      <c r="B1783" s="277">
        <v>43559.0</v>
      </c>
      <c r="C1783" s="278">
        <v>654.100586</v>
      </c>
      <c r="D1783" s="279">
        <f t="shared" si="1"/>
        <v>0.03968853484</v>
      </c>
      <c r="E1783" s="264">
        <v>-0.007168596046808781</v>
      </c>
      <c r="F1783" s="264"/>
      <c r="G1783" s="271">
        <v>1780.0</v>
      </c>
      <c r="H1783" s="270">
        <f t="shared" si="2"/>
        <v>0.004156548354</v>
      </c>
    </row>
    <row r="1784" ht="14.25" customHeight="1">
      <c r="B1784" s="277">
        <v>43593.0</v>
      </c>
      <c r="C1784" s="278">
        <v>629.131287</v>
      </c>
      <c r="D1784" s="279">
        <f t="shared" si="1"/>
        <v>0.3047638189</v>
      </c>
      <c r="E1784" s="264">
        <v>-0.007176898728832578</v>
      </c>
      <c r="F1784" s="264"/>
      <c r="G1784" s="271">
        <v>1781.0</v>
      </c>
      <c r="H1784" s="270">
        <f t="shared" si="2"/>
        <v>0.006403597625</v>
      </c>
    </row>
    <row r="1785" ht="14.25" customHeight="1">
      <c r="B1785" s="277">
        <v>42556.0</v>
      </c>
      <c r="C1785" s="278">
        <v>482.180206</v>
      </c>
      <c r="D1785" s="279">
        <f t="shared" si="1"/>
        <v>-0.2325642408</v>
      </c>
      <c r="E1785" s="264">
        <v>-0.007179251411704575</v>
      </c>
      <c r="F1785" s="264"/>
      <c r="G1785" s="271">
        <v>1782.0</v>
      </c>
      <c r="H1785" s="270">
        <f t="shared" si="2"/>
        <v>0.00184526794</v>
      </c>
    </row>
    <row r="1786" ht="14.25" customHeight="1">
      <c r="B1786" s="277">
        <v>43591.0</v>
      </c>
      <c r="C1786" s="278">
        <v>628.300415</v>
      </c>
      <c r="D1786" s="279">
        <f t="shared" si="1"/>
        <v>0.4549115643</v>
      </c>
      <c r="E1786" s="264">
        <v>-0.007186418607398128</v>
      </c>
      <c r="F1786" s="264"/>
      <c r="G1786" s="271">
        <v>1783.0</v>
      </c>
      <c r="H1786" s="270">
        <f t="shared" si="2"/>
        <v>0.005488524881</v>
      </c>
    </row>
    <row r="1787" ht="14.25" customHeight="1">
      <c r="B1787" s="277">
        <v>42074.0</v>
      </c>
      <c r="C1787" s="278">
        <v>431.847839</v>
      </c>
      <c r="D1787" s="279">
        <f t="shared" si="1"/>
        <v>-0.02296902825</v>
      </c>
      <c r="E1787" s="264">
        <v>-0.00718839659902991</v>
      </c>
      <c r="F1787" s="264"/>
      <c r="G1787" s="271">
        <v>1784.0</v>
      </c>
      <c r="H1787" s="270">
        <f t="shared" si="2"/>
        <v>0.008578928782</v>
      </c>
    </row>
    <row r="1788" ht="14.25" customHeight="1">
      <c r="B1788" s="277">
        <v>42579.0</v>
      </c>
      <c r="C1788" s="278">
        <v>442.000153</v>
      </c>
      <c r="D1788" s="279">
        <f t="shared" si="1"/>
        <v>0.07266327473</v>
      </c>
      <c r="E1788" s="264">
        <v>-0.007233059341507021</v>
      </c>
      <c r="F1788" s="264"/>
      <c r="G1788" s="271">
        <v>1785.0</v>
      </c>
      <c r="H1788" s="270">
        <f t="shared" si="2"/>
        <v>0.0183250378</v>
      </c>
    </row>
    <row r="1789" ht="14.25" customHeight="1">
      <c r="B1789" s="277">
        <v>42738.0</v>
      </c>
      <c r="C1789" s="278">
        <v>412.058624</v>
      </c>
      <c r="D1789" s="279">
        <f t="shared" si="1"/>
        <v>-0.7495955836</v>
      </c>
      <c r="E1789" s="264">
        <v>-0.007242056774567436</v>
      </c>
      <c r="F1789" s="264"/>
      <c r="G1789" s="271">
        <v>1786.0</v>
      </c>
      <c r="H1789" s="270">
        <f t="shared" si="2"/>
        <v>0.04359170672</v>
      </c>
    </row>
    <row r="1790" ht="14.25" customHeight="1">
      <c r="B1790" s="277">
        <v>44533.0</v>
      </c>
      <c r="C1790" s="278">
        <v>1645.57251</v>
      </c>
      <c r="D1790" s="279">
        <f t="shared" si="1"/>
        <v>3.080793821</v>
      </c>
      <c r="E1790" s="264">
        <v>-0.0072643594336793725</v>
      </c>
      <c r="F1790" s="264"/>
      <c r="G1790" s="271">
        <v>1787.0</v>
      </c>
      <c r="H1790" s="270">
        <f t="shared" si="2"/>
        <v>0.01759796748</v>
      </c>
    </row>
    <row r="1791" ht="14.25" customHeight="1">
      <c r="B1791" s="277">
        <v>42703.0</v>
      </c>
      <c r="C1791" s="278">
        <v>403.248138</v>
      </c>
      <c r="D1791" s="279">
        <f t="shared" si="1"/>
        <v>-0.4350278154</v>
      </c>
      <c r="E1791" s="264">
        <v>-0.007298073008587504</v>
      </c>
      <c r="F1791" s="264"/>
      <c r="G1791" s="271">
        <v>1788.0</v>
      </c>
      <c r="H1791" s="270">
        <f t="shared" si="2"/>
        <v>-0.008646482889</v>
      </c>
    </row>
    <row r="1792" ht="14.25" customHeight="1">
      <c r="B1792" s="277">
        <v>43875.0</v>
      </c>
      <c r="C1792" s="278">
        <v>713.748657</v>
      </c>
      <c r="D1792" s="279">
        <f t="shared" si="1"/>
        <v>0.6706320982</v>
      </c>
      <c r="E1792" s="264">
        <v>-0.007320782052170203</v>
      </c>
      <c r="F1792" s="264"/>
      <c r="G1792" s="271">
        <v>1789.0</v>
      </c>
      <c r="H1792" s="270">
        <f t="shared" si="2"/>
        <v>-0.001184127608</v>
      </c>
    </row>
    <row r="1793" ht="14.25" customHeight="1">
      <c r="B1793" s="277">
        <v>42648.0</v>
      </c>
      <c r="C1793" s="278">
        <v>427.232697</v>
      </c>
      <c r="D1793" s="279">
        <f t="shared" si="1"/>
        <v>0.01737927297</v>
      </c>
      <c r="E1793" s="264">
        <v>-0.007338831545898518</v>
      </c>
      <c r="F1793" s="264"/>
      <c r="G1793" s="271">
        <v>1790.0</v>
      </c>
      <c r="H1793" s="270">
        <f t="shared" si="2"/>
        <v>0.008823361487</v>
      </c>
    </row>
    <row r="1794" ht="14.25" customHeight="1">
      <c r="B1794" s="277">
        <v>42117.0</v>
      </c>
      <c r="C1794" s="278">
        <v>419.93454</v>
      </c>
      <c r="D1794" s="279">
        <f t="shared" si="1"/>
        <v>-0.5194035654</v>
      </c>
      <c r="E1794" s="264">
        <v>-0.007344347943694783</v>
      </c>
      <c r="F1794" s="264"/>
      <c r="G1794" s="271">
        <v>1791.0</v>
      </c>
      <c r="H1794" s="270">
        <f t="shared" si="2"/>
        <v>0.008638478168</v>
      </c>
    </row>
    <row r="1795" ht="14.25" customHeight="1">
      <c r="B1795" s="277">
        <v>44047.0</v>
      </c>
      <c r="C1795" s="278">
        <v>873.777893</v>
      </c>
      <c r="D1795" s="279">
        <f t="shared" si="1"/>
        <v>0.7137595564</v>
      </c>
      <c r="E1795" s="264">
        <v>-0.0073675142485359986</v>
      </c>
      <c r="F1795" s="264"/>
      <c r="G1795" s="271">
        <v>1792.0</v>
      </c>
      <c r="H1795" s="270">
        <f t="shared" si="2"/>
        <v>0.01516968466</v>
      </c>
    </row>
    <row r="1796" ht="14.25" customHeight="1">
      <c r="B1796" s="277">
        <v>42528.0</v>
      </c>
      <c r="C1796" s="278">
        <v>509.86026</v>
      </c>
      <c r="D1796" s="279">
        <f t="shared" si="1"/>
        <v>0.2392189091</v>
      </c>
      <c r="E1796" s="264">
        <v>-0.007380936454366995</v>
      </c>
      <c r="F1796" s="264"/>
      <c r="G1796" s="271">
        <v>1793.0</v>
      </c>
      <c r="H1796" s="270">
        <f t="shared" si="2"/>
        <v>0.009266448644</v>
      </c>
    </row>
    <row r="1797" ht="14.25" customHeight="1">
      <c r="B1797" s="277">
        <v>42719.0</v>
      </c>
      <c r="C1797" s="278">
        <v>411.436798</v>
      </c>
      <c r="D1797" s="279">
        <f t="shared" si="1"/>
        <v>-0.01114870258</v>
      </c>
      <c r="E1797" s="264">
        <v>-0.007401806651334422</v>
      </c>
      <c r="F1797" s="264"/>
      <c r="G1797" s="271">
        <v>1794.0</v>
      </c>
      <c r="H1797" s="270">
        <f t="shared" si="2"/>
        <v>0.02253478253</v>
      </c>
    </row>
    <row r="1798" ht="14.25" customHeight="1">
      <c r="B1798" s="277">
        <v>42023.0</v>
      </c>
      <c r="C1798" s="278">
        <v>416.0755</v>
      </c>
      <c r="D1798" s="279">
        <f t="shared" si="1"/>
        <v>-0.7422915786</v>
      </c>
      <c r="E1798" s="264">
        <v>-0.007459075337939095</v>
      </c>
      <c r="F1798" s="264"/>
      <c r="G1798" s="271">
        <v>1795.0</v>
      </c>
      <c r="H1798" s="270">
        <f t="shared" si="2"/>
        <v>-0.01056753314</v>
      </c>
    </row>
    <row r="1799" ht="14.25" customHeight="1">
      <c r="B1799" s="277">
        <v>44622.0</v>
      </c>
      <c r="C1799" s="278">
        <v>1614.520386</v>
      </c>
      <c r="D1799" s="279">
        <f t="shared" si="1"/>
        <v>2.846690512</v>
      </c>
      <c r="E1799" s="264">
        <v>-0.007460917670265101</v>
      </c>
      <c r="F1799" s="264"/>
      <c r="G1799" s="271">
        <v>1796.0</v>
      </c>
      <c r="H1799" s="270">
        <f t="shared" si="2"/>
        <v>-0.01422544611</v>
      </c>
    </row>
    <row r="1800" ht="14.25" customHeight="1">
      <c r="B1800" s="277">
        <v>42038.0</v>
      </c>
      <c r="C1800" s="278">
        <v>419.716736</v>
      </c>
      <c r="D1800" s="279">
        <f t="shared" si="1"/>
        <v>-0.3961333997</v>
      </c>
      <c r="E1800" s="264">
        <v>-0.007464397781812655</v>
      </c>
      <c r="F1800" s="264"/>
      <c r="G1800" s="271">
        <v>1797.0</v>
      </c>
      <c r="H1800" s="270">
        <f t="shared" si="2"/>
        <v>-0.002186660182</v>
      </c>
    </row>
    <row r="1801" ht="14.25" customHeight="1">
      <c r="B1801" s="277">
        <v>43747.0</v>
      </c>
      <c r="C1801" s="278">
        <v>695.048767</v>
      </c>
      <c r="D1801" s="279">
        <f t="shared" si="1"/>
        <v>0.6580268386</v>
      </c>
      <c r="E1801" s="264">
        <v>-0.00747257878060966</v>
      </c>
      <c r="F1801" s="264"/>
      <c r="G1801" s="271">
        <v>1798.0</v>
      </c>
      <c r="H1801" s="270">
        <f t="shared" si="2"/>
        <v>-0.01061647174</v>
      </c>
    </row>
    <row r="1802" ht="14.25" customHeight="1">
      <c r="B1802" s="277">
        <v>42020.0</v>
      </c>
      <c r="C1802" s="278">
        <v>419.202362</v>
      </c>
      <c r="D1802" s="279">
        <f t="shared" si="1"/>
        <v>-0.7455239833</v>
      </c>
      <c r="E1802" s="264">
        <v>-0.007473058331159252</v>
      </c>
      <c r="F1802" s="264"/>
      <c r="G1802" s="271">
        <v>1799.0</v>
      </c>
      <c r="H1802" s="270">
        <f t="shared" si="2"/>
        <v>0.00471789734</v>
      </c>
    </row>
    <row r="1803" ht="14.25" customHeight="1">
      <c r="B1803" s="277">
        <v>45320.0</v>
      </c>
      <c r="C1803" s="278">
        <v>1647.315796</v>
      </c>
      <c r="D1803" s="279">
        <f t="shared" si="1"/>
        <v>0.04755248478</v>
      </c>
      <c r="E1803" s="264">
        <v>-0.007489057986597817</v>
      </c>
      <c r="F1803" s="264"/>
      <c r="G1803" s="271">
        <v>1800.0</v>
      </c>
      <c r="H1803" s="270">
        <f t="shared" si="2"/>
        <v>0.004570506912</v>
      </c>
    </row>
    <row r="1804" ht="14.25" customHeight="1">
      <c r="B1804" s="277">
        <v>44893.0</v>
      </c>
      <c r="C1804" s="278">
        <v>1572.53772</v>
      </c>
      <c r="D1804" s="279">
        <f t="shared" si="1"/>
        <v>2.109232537</v>
      </c>
      <c r="E1804" s="264">
        <v>-0.0074893849780533145</v>
      </c>
      <c r="F1804" s="264"/>
      <c r="G1804" s="271">
        <v>1801.0</v>
      </c>
      <c r="H1804" s="270">
        <f t="shared" si="2"/>
        <v>0.03062350313</v>
      </c>
    </row>
    <row r="1805" ht="14.25" customHeight="1">
      <c r="B1805" s="277">
        <v>43243.0</v>
      </c>
      <c r="C1805" s="278">
        <v>505.763947</v>
      </c>
      <c r="D1805" s="279">
        <f t="shared" si="1"/>
        <v>0.2901052781</v>
      </c>
      <c r="E1805" s="264">
        <v>-0.007496919169946341</v>
      </c>
      <c r="F1805" s="264"/>
      <c r="G1805" s="271">
        <v>1802.0</v>
      </c>
      <c r="H1805" s="270">
        <f t="shared" si="2"/>
        <v>0.02321556325</v>
      </c>
    </row>
    <row r="1806" ht="14.25" customHeight="1">
      <c r="B1806" s="277">
        <v>42759.0</v>
      </c>
      <c r="C1806" s="278">
        <v>392.033081</v>
      </c>
      <c r="D1806" s="279">
        <f t="shared" si="1"/>
        <v>-0.1510026405</v>
      </c>
      <c r="E1806" s="264">
        <v>-0.007504900701928056</v>
      </c>
      <c r="F1806" s="264"/>
      <c r="G1806" s="271">
        <v>1803.0</v>
      </c>
      <c r="H1806" s="270">
        <f t="shared" si="2"/>
        <v>-0.01662168053</v>
      </c>
    </row>
    <row r="1807" ht="14.25" customHeight="1">
      <c r="B1807" s="277">
        <v>42230.0</v>
      </c>
      <c r="C1807" s="278">
        <v>461.760071</v>
      </c>
      <c r="D1807" s="279">
        <f t="shared" si="1"/>
        <v>0.0239612824</v>
      </c>
      <c r="E1807" s="264">
        <v>-0.007556264185644896</v>
      </c>
      <c r="F1807" s="264"/>
      <c r="G1807" s="271">
        <v>1804.0</v>
      </c>
      <c r="H1807" s="270">
        <f t="shared" si="2"/>
        <v>0.00697812927</v>
      </c>
    </row>
    <row r="1808" ht="14.25" customHeight="1">
      <c r="B1808" s="277">
        <v>42051.0</v>
      </c>
      <c r="C1808" s="278">
        <v>450.95462</v>
      </c>
      <c r="D1808" s="279">
        <f t="shared" si="1"/>
        <v>0.03878647763</v>
      </c>
      <c r="E1808" s="264">
        <v>-0.007556387589180855</v>
      </c>
      <c r="F1808" s="264"/>
      <c r="G1808" s="271">
        <v>1805.0</v>
      </c>
      <c r="H1808" s="270">
        <f t="shared" si="2"/>
        <v>0.009033236327</v>
      </c>
    </row>
    <row r="1809" ht="14.25" customHeight="1">
      <c r="B1809" s="277">
        <v>42257.0</v>
      </c>
      <c r="C1809" s="278">
        <v>434.11676</v>
      </c>
      <c r="D1809" s="279">
        <f t="shared" si="1"/>
        <v>-0.2651976824</v>
      </c>
      <c r="E1809" s="264">
        <v>-0.007577916528111659</v>
      </c>
      <c r="F1809" s="264"/>
      <c r="G1809" s="271">
        <v>1806.0</v>
      </c>
      <c r="H1809" s="270">
        <f t="shared" si="2"/>
        <v>0.009619694249</v>
      </c>
    </row>
    <row r="1810" ht="14.25" customHeight="1">
      <c r="B1810" s="277">
        <v>43307.0</v>
      </c>
      <c r="C1810" s="278">
        <v>590.793945</v>
      </c>
      <c r="D1810" s="279">
        <f t="shared" si="1"/>
        <v>0.2816640763</v>
      </c>
      <c r="E1810" s="264">
        <v>-0.007588086472108182</v>
      </c>
      <c r="F1810" s="264"/>
      <c r="G1810" s="271">
        <v>1807.0</v>
      </c>
      <c r="H1810" s="270">
        <f t="shared" si="2"/>
        <v>0.00551648478</v>
      </c>
    </row>
    <row r="1811" ht="14.25" customHeight="1">
      <c r="B1811" s="277">
        <v>42312.0</v>
      </c>
      <c r="C1811" s="278">
        <v>460.958496</v>
      </c>
      <c r="D1811" s="279">
        <f t="shared" si="1"/>
        <v>-0.6797459117</v>
      </c>
      <c r="E1811" s="264">
        <v>-0.007594800840746605</v>
      </c>
      <c r="F1811" s="264"/>
      <c r="G1811" s="271">
        <v>1808.0</v>
      </c>
      <c r="H1811" s="270">
        <f t="shared" si="2"/>
        <v>0.007001389728</v>
      </c>
    </row>
    <row r="1812" ht="14.25" customHeight="1">
      <c r="B1812" s="277">
        <v>45176.0</v>
      </c>
      <c r="C1812" s="278">
        <v>1439.352417</v>
      </c>
      <c r="D1812" s="279">
        <f t="shared" si="1"/>
        <v>1.569374085</v>
      </c>
      <c r="E1812" s="264">
        <v>-0.007614515838829102</v>
      </c>
      <c r="F1812" s="264"/>
      <c r="G1812" s="271">
        <v>1809.0</v>
      </c>
      <c r="H1812" s="270">
        <f t="shared" si="2"/>
        <v>0.01670747392</v>
      </c>
    </row>
    <row r="1813" ht="14.25" customHeight="1">
      <c r="B1813" s="277">
        <v>43460.0</v>
      </c>
      <c r="C1813" s="278">
        <v>560.19574</v>
      </c>
      <c r="D1813" s="279">
        <f t="shared" si="1"/>
        <v>-0.5976359708</v>
      </c>
      <c r="E1813" s="264">
        <v>-0.007627160712099049</v>
      </c>
      <c r="F1813" s="264"/>
      <c r="G1813" s="271">
        <v>1810.0</v>
      </c>
      <c r="H1813" s="270">
        <f t="shared" si="2"/>
        <v>0.01149931678</v>
      </c>
    </row>
    <row r="1814" ht="14.25" customHeight="1">
      <c r="B1814" s="277">
        <v>44806.0</v>
      </c>
      <c r="C1814" s="278">
        <v>1392.260986</v>
      </c>
      <c r="D1814" s="279">
        <f t="shared" si="1"/>
        <v>2.105283719</v>
      </c>
      <c r="E1814" s="264">
        <v>-0.00764931443845056</v>
      </c>
      <c r="F1814" s="264"/>
      <c r="G1814" s="271">
        <v>1811.0</v>
      </c>
      <c r="H1814" s="270">
        <f t="shared" si="2"/>
        <v>-0.002038085648</v>
      </c>
    </row>
    <row r="1815" ht="14.25" customHeight="1">
      <c r="B1815" s="277">
        <v>42058.0</v>
      </c>
      <c r="C1815" s="278">
        <v>448.352264</v>
      </c>
      <c r="D1815" s="279">
        <f t="shared" si="1"/>
        <v>-0.6683370586</v>
      </c>
      <c r="E1815" s="264">
        <v>-0.007665135589607346</v>
      </c>
      <c r="F1815" s="264"/>
      <c r="G1815" s="271">
        <v>1812.0</v>
      </c>
      <c r="H1815" s="270">
        <f t="shared" si="2"/>
        <v>-0.03248737627</v>
      </c>
    </row>
    <row r="1816" ht="14.25" customHeight="1">
      <c r="B1816" s="277">
        <v>45225.0</v>
      </c>
      <c r="C1816" s="278">
        <v>1351.831055</v>
      </c>
      <c r="D1816" s="279">
        <f t="shared" si="1"/>
        <v>0.9534775924</v>
      </c>
      <c r="E1816" s="264">
        <v>-0.007736984678301718</v>
      </c>
      <c r="F1816" s="264"/>
      <c r="G1816" s="271">
        <v>1813.0</v>
      </c>
      <c r="H1816" s="270">
        <f t="shared" si="2"/>
        <v>0.003624581542</v>
      </c>
    </row>
    <row r="1817" ht="14.25" customHeight="1">
      <c r="B1817" s="277">
        <v>43851.0</v>
      </c>
      <c r="C1817" s="278">
        <v>692.012573</v>
      </c>
      <c r="D1817" s="279">
        <f t="shared" si="1"/>
        <v>0.9354825684</v>
      </c>
      <c r="E1817" s="264">
        <v>-0.007742854786104982</v>
      </c>
      <c r="F1817" s="264"/>
      <c r="G1817" s="271">
        <v>1814.0</v>
      </c>
      <c r="H1817" s="270">
        <f t="shared" si="2"/>
        <v>-0.003043559672</v>
      </c>
    </row>
    <row r="1818" ht="14.25" customHeight="1">
      <c r="B1818" s="277">
        <v>41897.0</v>
      </c>
      <c r="C1818" s="278">
        <v>357.54007</v>
      </c>
      <c r="D1818" s="279">
        <f t="shared" si="1"/>
        <v>-0.7410740749</v>
      </c>
      <c r="E1818" s="264">
        <v>-0.007793090805143969</v>
      </c>
      <c r="F1818" s="264"/>
      <c r="G1818" s="271">
        <v>1815.0</v>
      </c>
      <c r="H1818" s="270">
        <f t="shared" si="2"/>
        <v>0.00679382329</v>
      </c>
    </row>
    <row r="1819" ht="14.25" customHeight="1">
      <c r="B1819" s="277">
        <v>44736.0</v>
      </c>
      <c r="C1819" s="278">
        <v>1380.858521</v>
      </c>
      <c r="D1819" s="279">
        <f t="shared" si="1"/>
        <v>2.014718817</v>
      </c>
      <c r="E1819" s="264">
        <v>-0.007814256806983952</v>
      </c>
      <c r="F1819" s="264"/>
      <c r="G1819" s="271">
        <v>1816.0</v>
      </c>
      <c r="H1819" s="270">
        <f t="shared" si="2"/>
        <v>-0.02038853683</v>
      </c>
    </row>
    <row r="1820" ht="14.25" customHeight="1">
      <c r="B1820" s="277">
        <v>42397.0</v>
      </c>
      <c r="C1820" s="278">
        <v>458.03891</v>
      </c>
      <c r="D1820" s="279">
        <f t="shared" si="1"/>
        <v>0.3961066466</v>
      </c>
      <c r="E1820" s="264">
        <v>-0.007817141069756292</v>
      </c>
      <c r="F1820" s="264"/>
      <c r="G1820" s="271">
        <v>1817.0</v>
      </c>
      <c r="H1820" s="270">
        <f t="shared" si="2"/>
        <v>0.04718330568</v>
      </c>
    </row>
    <row r="1821" ht="14.25" customHeight="1">
      <c r="B1821" s="277">
        <v>41852.0</v>
      </c>
      <c r="C1821" s="278">
        <v>328.083038</v>
      </c>
      <c r="D1821" s="279">
        <f t="shared" si="1"/>
        <v>-0.4808628692</v>
      </c>
      <c r="E1821" s="264">
        <v>-0.00782425906980805</v>
      </c>
      <c r="F1821" s="264"/>
      <c r="G1821" s="271">
        <v>1818.0</v>
      </c>
      <c r="H1821" s="270">
        <f t="shared" si="2"/>
        <v>-0.01134109056</v>
      </c>
    </row>
    <row r="1822" ht="14.25" customHeight="1">
      <c r="B1822" s="277">
        <v>43798.0</v>
      </c>
      <c r="C1822" s="278">
        <v>631.9776</v>
      </c>
      <c r="D1822" s="279">
        <f t="shared" si="1"/>
        <v>-0.6028700401</v>
      </c>
      <c r="E1822" s="264">
        <v>-0.007836544847398055</v>
      </c>
      <c r="F1822" s="264"/>
      <c r="G1822" s="271">
        <v>1819.0</v>
      </c>
      <c r="H1822" s="270">
        <f t="shared" si="2"/>
        <v>0.00427424545</v>
      </c>
    </row>
    <row r="1823" ht="14.25" customHeight="1">
      <c r="B1823" s="277">
        <v>44447.0</v>
      </c>
      <c r="C1823" s="278">
        <v>1591.362183</v>
      </c>
      <c r="D1823" s="279">
        <f t="shared" si="1"/>
        <v>-0.1036233205</v>
      </c>
      <c r="E1823" s="264">
        <v>-0.007851756262736353</v>
      </c>
      <c r="F1823" s="264"/>
      <c r="G1823" s="271">
        <v>1820.0</v>
      </c>
      <c r="H1823" s="270">
        <f t="shared" si="2"/>
        <v>0.007908804159</v>
      </c>
    </row>
    <row r="1824" ht="14.25" customHeight="1">
      <c r="B1824" s="277">
        <v>44643.0</v>
      </c>
      <c r="C1824" s="278">
        <v>1775.327515</v>
      </c>
      <c r="D1824" s="279">
        <f t="shared" si="1"/>
        <v>3.1391179</v>
      </c>
      <c r="E1824" s="264">
        <v>-0.007947479858157696</v>
      </c>
      <c r="F1824" s="264"/>
      <c r="G1824" s="271">
        <v>1821.0</v>
      </c>
      <c r="H1824" s="270">
        <f t="shared" si="2"/>
        <v>-0.004535354009</v>
      </c>
    </row>
    <row r="1825" ht="14.25" customHeight="1">
      <c r="B1825" s="277">
        <v>42627.0</v>
      </c>
      <c r="C1825" s="278">
        <v>428.914459</v>
      </c>
      <c r="D1825" s="279">
        <f t="shared" si="1"/>
        <v>-0.6495740987</v>
      </c>
      <c r="E1825" s="264">
        <v>-0.007970024876146014</v>
      </c>
      <c r="F1825" s="264"/>
      <c r="G1825" s="271">
        <v>1822.0</v>
      </c>
      <c r="H1825" s="270">
        <f t="shared" si="2"/>
        <v>0.001468208692</v>
      </c>
    </row>
    <row r="1826" ht="14.25" customHeight="1">
      <c r="B1826" s="277">
        <v>44330.0</v>
      </c>
      <c r="C1826" s="278">
        <v>1223.980469</v>
      </c>
      <c r="D1826" s="279">
        <f t="shared" si="1"/>
        <v>1.444406224</v>
      </c>
      <c r="E1826" s="264">
        <v>-0.00798776378767857</v>
      </c>
      <c r="F1826" s="264"/>
      <c r="G1826" s="271">
        <v>1823.0</v>
      </c>
      <c r="H1826" s="270">
        <f t="shared" si="2"/>
        <v>0.0122858611</v>
      </c>
    </row>
    <row r="1827" ht="14.25" customHeight="1">
      <c r="B1827" s="277">
        <v>43224.0</v>
      </c>
      <c r="C1827" s="278">
        <v>500.727112</v>
      </c>
      <c r="D1827" s="279">
        <f t="shared" si="1"/>
        <v>0.02593008214</v>
      </c>
      <c r="E1827" s="264">
        <v>-0.007991472873507818</v>
      </c>
      <c r="F1827" s="264"/>
      <c r="G1827" s="271">
        <v>1824.0</v>
      </c>
      <c r="H1827" s="270">
        <f t="shared" si="2"/>
        <v>-0.01749150357</v>
      </c>
    </row>
    <row r="1828" ht="14.25" customHeight="1">
      <c r="B1828" s="277">
        <v>43119.0</v>
      </c>
      <c r="C1828" s="278">
        <v>488.071381</v>
      </c>
      <c r="D1828" s="279">
        <f t="shared" si="1"/>
        <v>-0.1511540773</v>
      </c>
      <c r="E1828" s="264">
        <v>-0.008024685044917858</v>
      </c>
      <c r="F1828" s="264"/>
      <c r="G1828" s="271">
        <v>1825.0</v>
      </c>
      <c r="H1828" s="270">
        <f t="shared" si="2"/>
        <v>-0.007114943662</v>
      </c>
    </row>
    <row r="1829" ht="14.25" customHeight="1">
      <c r="B1829" s="277">
        <v>43433.0</v>
      </c>
      <c r="C1829" s="278">
        <v>574.9823</v>
      </c>
      <c r="D1829" s="279">
        <f t="shared" si="1"/>
        <v>-0.1272588706</v>
      </c>
      <c r="E1829" s="264">
        <v>-0.008028531012807795</v>
      </c>
      <c r="F1829" s="264"/>
      <c r="G1829" s="271">
        <v>1826.0</v>
      </c>
      <c r="H1829" s="270">
        <f t="shared" si="2"/>
        <v>-0.01335465971</v>
      </c>
    </row>
    <row r="1830" ht="14.25" customHeight="1">
      <c r="B1830" s="277">
        <v>43558.0</v>
      </c>
      <c r="C1830" s="278">
        <v>658.823425</v>
      </c>
      <c r="D1830" s="279">
        <f t="shared" si="1"/>
        <v>0.3854934967</v>
      </c>
      <c r="E1830" s="264">
        <v>-0.008032754870615957</v>
      </c>
      <c r="F1830" s="264"/>
      <c r="G1830" s="271">
        <v>1827.0</v>
      </c>
      <c r="H1830" s="270">
        <f t="shared" si="2"/>
        <v>0.01667874672</v>
      </c>
    </row>
    <row r="1831" ht="14.25" customHeight="1">
      <c r="B1831" s="277">
        <v>42473.0</v>
      </c>
      <c r="C1831" s="278">
        <v>475.51535</v>
      </c>
      <c r="D1831" s="279">
        <f t="shared" si="1"/>
        <v>0.1591309236</v>
      </c>
      <c r="E1831" s="264">
        <v>-0.00803607529707309</v>
      </c>
      <c r="F1831" s="264"/>
      <c r="G1831" s="271">
        <v>1828.0</v>
      </c>
      <c r="H1831" s="270">
        <f t="shared" si="2"/>
        <v>-0.008949117591</v>
      </c>
    </row>
    <row r="1832" ht="14.25" customHeight="1">
      <c r="B1832" s="277">
        <v>42675.0</v>
      </c>
      <c r="C1832" s="278">
        <v>410.234375</v>
      </c>
      <c r="D1832" s="279">
        <f t="shared" si="1"/>
        <v>-0.7116572202</v>
      </c>
      <c r="E1832" s="264">
        <v>-0.008070217695182421</v>
      </c>
      <c r="F1832" s="264"/>
      <c r="G1832" s="271">
        <v>1829.0</v>
      </c>
      <c r="H1832" s="270">
        <f t="shared" si="2"/>
        <v>0.0115114722</v>
      </c>
    </row>
    <row r="1833" ht="14.25" customHeight="1">
      <c r="B1833" s="277">
        <v>45406.0</v>
      </c>
      <c r="C1833" s="278">
        <v>1422.731567</v>
      </c>
      <c r="D1833" s="279">
        <f t="shared" si="1"/>
        <v>2.573833476</v>
      </c>
      <c r="E1833" s="264">
        <v>-0.008076821778591725</v>
      </c>
      <c r="F1833" s="264"/>
      <c r="G1833" s="271">
        <v>1830.0</v>
      </c>
      <c r="H1833" s="270">
        <f t="shared" si="2"/>
        <v>-0.01334269847</v>
      </c>
    </row>
    <row r="1834" ht="14.25" customHeight="1">
      <c r="B1834" s="277">
        <v>42160.0</v>
      </c>
      <c r="C1834" s="278">
        <v>398.096771</v>
      </c>
      <c r="D1834" s="279">
        <f t="shared" si="1"/>
        <v>-0.3166116648</v>
      </c>
      <c r="E1834" s="264">
        <v>-0.008086347010593147</v>
      </c>
      <c r="F1834" s="264"/>
      <c r="G1834" s="271">
        <v>1831.0</v>
      </c>
      <c r="H1834" s="270">
        <f t="shared" si="2"/>
        <v>0.006016576409</v>
      </c>
    </row>
    <row r="1835" ht="14.25" customHeight="1">
      <c r="B1835" s="277">
        <v>43313.0</v>
      </c>
      <c r="C1835" s="278">
        <v>582.533752</v>
      </c>
      <c r="D1835" s="279">
        <f t="shared" si="1"/>
        <v>-0.5880975087</v>
      </c>
      <c r="E1835" s="264">
        <v>-0.008094785295357421</v>
      </c>
      <c r="F1835" s="264"/>
      <c r="G1835" s="271">
        <v>1832.0</v>
      </c>
      <c r="H1835" s="270">
        <f t="shared" si="2"/>
        <v>-0.02273474076</v>
      </c>
    </row>
    <row r="1836" ht="14.25" customHeight="1">
      <c r="B1836" s="277">
        <v>44747.0</v>
      </c>
      <c r="C1836" s="278">
        <v>1414.251587</v>
      </c>
      <c r="D1836" s="279">
        <f t="shared" si="1"/>
        <v>1.265262916</v>
      </c>
      <c r="E1836" s="264">
        <v>-0.00809819287904255</v>
      </c>
      <c r="F1836" s="264"/>
      <c r="G1836" s="271">
        <v>1833.0</v>
      </c>
      <c r="H1836" s="270">
        <f t="shared" si="2"/>
        <v>0.001620133194</v>
      </c>
    </row>
    <row r="1837" ht="14.25" customHeight="1">
      <c r="B1837" s="277">
        <v>43599.0</v>
      </c>
      <c r="C1837" s="278">
        <v>624.321167</v>
      </c>
      <c r="D1837" s="279">
        <f t="shared" si="1"/>
        <v>-0.5919504658</v>
      </c>
      <c r="E1837" s="264">
        <v>-0.00812832488662959</v>
      </c>
      <c r="F1837" s="264"/>
      <c r="G1837" s="271">
        <v>1834.0</v>
      </c>
      <c r="H1837" s="270">
        <f t="shared" si="2"/>
        <v>0.004127213583</v>
      </c>
    </row>
    <row r="1838" ht="14.25" customHeight="1">
      <c r="B1838" s="277">
        <v>44978.0</v>
      </c>
      <c r="C1838" s="278">
        <v>1530.013184</v>
      </c>
      <c r="D1838" s="279">
        <f t="shared" si="1"/>
        <v>0.1593840572</v>
      </c>
      <c r="E1838" s="264">
        <v>-0.008132072893732288</v>
      </c>
      <c r="F1838" s="264"/>
      <c r="G1838" s="271">
        <v>1835.0</v>
      </c>
      <c r="H1838" s="270">
        <f t="shared" si="2"/>
        <v>0.01313953192</v>
      </c>
    </row>
    <row r="1839" ht="14.25" customHeight="1">
      <c r="B1839" s="277">
        <v>44825.0</v>
      </c>
      <c r="C1839" s="278">
        <v>1319.677612</v>
      </c>
      <c r="D1839" s="279">
        <f t="shared" si="1"/>
        <v>1.99136973</v>
      </c>
      <c r="E1839" s="264">
        <v>-0.008137897990978542</v>
      </c>
      <c r="F1839" s="264"/>
      <c r="G1839" s="271">
        <v>1836.0</v>
      </c>
      <c r="H1839" s="270">
        <f t="shared" si="2"/>
        <v>-0.01341249347</v>
      </c>
    </row>
    <row r="1840" ht="14.25" customHeight="1">
      <c r="B1840" s="277">
        <v>43101.0</v>
      </c>
      <c r="C1840" s="278">
        <v>441.161652</v>
      </c>
      <c r="D1840" s="279">
        <f t="shared" si="1"/>
        <v>0.01199483978</v>
      </c>
      <c r="E1840" s="264">
        <v>-0.00815684743299405</v>
      </c>
      <c r="F1840" s="264"/>
      <c r="G1840" s="271">
        <v>1837.0</v>
      </c>
      <c r="H1840" s="270">
        <f t="shared" si="2"/>
        <v>-0.01672786168</v>
      </c>
    </row>
    <row r="1841" ht="14.25" customHeight="1">
      <c r="B1841" s="277">
        <v>43103.0</v>
      </c>
      <c r="C1841" s="278">
        <v>435.932709</v>
      </c>
      <c r="D1841" s="279">
        <f t="shared" si="1"/>
        <v>-0.6733213281</v>
      </c>
      <c r="E1841" s="264">
        <v>-0.008157748866583926</v>
      </c>
      <c r="F1841" s="264"/>
      <c r="G1841" s="271">
        <v>1838.0</v>
      </c>
      <c r="H1841" s="270">
        <f t="shared" si="2"/>
        <v>-0.006886770956</v>
      </c>
    </row>
    <row r="1842" ht="14.25" customHeight="1">
      <c r="B1842" s="277">
        <v>45013.0</v>
      </c>
      <c r="C1842" s="278">
        <v>1334.438843</v>
      </c>
      <c r="D1842" s="279">
        <f t="shared" si="1"/>
        <v>-0.06639785748</v>
      </c>
      <c r="E1842" s="264">
        <v>-0.008171541163319421</v>
      </c>
      <c r="F1842" s="264"/>
      <c r="G1842" s="271">
        <v>1839.0</v>
      </c>
      <c r="H1842" s="270">
        <f t="shared" si="2"/>
        <v>0.001907551306</v>
      </c>
    </row>
    <row r="1843" ht="14.25" customHeight="1">
      <c r="B1843" s="277">
        <v>45254.0</v>
      </c>
      <c r="C1843" s="278">
        <v>1429.344238</v>
      </c>
      <c r="D1843" s="279">
        <f t="shared" si="1"/>
        <v>2.26691394</v>
      </c>
      <c r="E1843" s="264">
        <v>-0.008176630784991454</v>
      </c>
      <c r="F1843" s="264"/>
      <c r="G1843" s="271">
        <v>1840.0</v>
      </c>
      <c r="H1843" s="270">
        <f t="shared" si="2"/>
        <v>0.01097211743</v>
      </c>
    </row>
    <row r="1844" ht="14.25" customHeight="1">
      <c r="B1844" s="277">
        <v>42339.0</v>
      </c>
      <c r="C1844" s="278">
        <v>437.52124</v>
      </c>
      <c r="D1844" s="279">
        <f t="shared" si="1"/>
        <v>0.09564904952</v>
      </c>
      <c r="E1844" s="264">
        <v>-0.00818086609403772</v>
      </c>
      <c r="F1844" s="264"/>
      <c r="G1844" s="271">
        <v>1841.0</v>
      </c>
      <c r="H1844" s="270">
        <f t="shared" si="2"/>
        <v>0.0142613974</v>
      </c>
    </row>
    <row r="1845" ht="14.25" customHeight="1">
      <c r="B1845" s="277">
        <v>42895.0</v>
      </c>
      <c r="C1845" s="278">
        <v>399.32608</v>
      </c>
      <c r="D1845" s="279">
        <f t="shared" si="1"/>
        <v>-0.6821858109</v>
      </c>
      <c r="E1845" s="264">
        <v>-0.008207511739617186</v>
      </c>
      <c r="F1845" s="264"/>
      <c r="G1845" s="271">
        <v>1842.0</v>
      </c>
      <c r="H1845" s="270">
        <f t="shared" si="2"/>
        <v>-0.01626865957</v>
      </c>
    </row>
    <row r="1846" ht="14.25" customHeight="1">
      <c r="B1846" s="277">
        <v>44306.0</v>
      </c>
      <c r="C1846" s="278">
        <v>1256.476563</v>
      </c>
      <c r="D1846" s="279">
        <f t="shared" si="1"/>
        <v>1.953796002</v>
      </c>
      <c r="E1846" s="264">
        <v>-0.008220078984995074</v>
      </c>
      <c r="F1846" s="264"/>
      <c r="G1846" s="271">
        <v>1843.0</v>
      </c>
      <c r="H1846" s="270">
        <f t="shared" si="2"/>
        <v>-0.009641949918</v>
      </c>
    </row>
    <row r="1847" ht="14.25" customHeight="1">
      <c r="B1847" s="277">
        <v>42342.0</v>
      </c>
      <c r="C1847" s="278">
        <v>425.376892</v>
      </c>
      <c r="D1847" s="279">
        <f t="shared" si="1"/>
        <v>-0.7033671065</v>
      </c>
      <c r="E1847" s="264">
        <v>-0.0082249292349631</v>
      </c>
      <c r="F1847" s="264"/>
      <c r="G1847" s="271">
        <v>1844.0</v>
      </c>
      <c r="H1847" s="270">
        <f t="shared" si="2"/>
        <v>-0.01367218909</v>
      </c>
    </row>
    <row r="1848" ht="14.25" customHeight="1">
      <c r="B1848" s="277">
        <v>44994.0</v>
      </c>
      <c r="C1848" s="278">
        <v>1434.017944</v>
      </c>
      <c r="D1848" s="279">
        <f t="shared" si="1"/>
        <v>-0.1331052164</v>
      </c>
      <c r="E1848" s="264">
        <v>-0.008240130183051258</v>
      </c>
      <c r="F1848" s="264"/>
      <c r="G1848" s="271">
        <v>1845.0</v>
      </c>
      <c r="H1848" s="270">
        <f t="shared" si="2"/>
        <v>0.004282002568</v>
      </c>
    </row>
    <row r="1849" ht="14.25" customHeight="1">
      <c r="B1849" s="277">
        <v>44543.0</v>
      </c>
      <c r="C1849" s="278">
        <v>1654.200684</v>
      </c>
      <c r="D1849" s="279">
        <f t="shared" si="1"/>
        <v>0.1270103591</v>
      </c>
      <c r="E1849" s="264">
        <v>-0.008299025966298048</v>
      </c>
      <c r="F1849" s="264"/>
      <c r="G1849" s="271">
        <v>1846.0</v>
      </c>
      <c r="H1849" s="270">
        <f t="shared" si="2"/>
        <v>0.0132316904</v>
      </c>
    </row>
    <row r="1850" ht="14.25" customHeight="1">
      <c r="B1850" s="277">
        <v>45272.0</v>
      </c>
      <c r="C1850" s="278">
        <v>1467.77771</v>
      </c>
      <c r="D1850" s="279">
        <f t="shared" si="1"/>
        <v>2.187972863</v>
      </c>
      <c r="E1850" s="264">
        <v>-0.008364058677074654</v>
      </c>
      <c r="F1850" s="264"/>
      <c r="G1850" s="271">
        <v>1847.0</v>
      </c>
      <c r="H1850" s="270">
        <f t="shared" si="2"/>
        <v>0.02233114922</v>
      </c>
    </row>
    <row r="1851" ht="14.25" customHeight="1">
      <c r="B1851" s="277">
        <v>42307.0</v>
      </c>
      <c r="C1851" s="278">
        <v>460.41098</v>
      </c>
      <c r="D1851" s="279">
        <f t="shared" si="1"/>
        <v>-0.687759491</v>
      </c>
      <c r="E1851" s="264">
        <v>-0.008384018709684674</v>
      </c>
      <c r="F1851" s="264"/>
      <c r="G1851" s="271">
        <v>1848.0</v>
      </c>
      <c r="H1851" s="270">
        <f t="shared" si="2"/>
        <v>0.009407757192</v>
      </c>
    </row>
    <row r="1852" ht="14.25" customHeight="1">
      <c r="B1852" s="277">
        <v>45384.0</v>
      </c>
      <c r="C1852" s="278">
        <v>1474.539551</v>
      </c>
      <c r="D1852" s="279">
        <f t="shared" si="1"/>
        <v>-0.09696302818</v>
      </c>
      <c r="E1852" s="264">
        <v>-0.008425498938297856</v>
      </c>
      <c r="F1852" s="264"/>
      <c r="G1852" s="271">
        <v>1849.0</v>
      </c>
      <c r="H1852" s="270">
        <f t="shared" si="2"/>
        <v>-0.01145906089</v>
      </c>
    </row>
    <row r="1853" ht="14.25" customHeight="1">
      <c r="B1853" s="277">
        <v>44586.0</v>
      </c>
      <c r="C1853" s="278">
        <v>1632.86731</v>
      </c>
      <c r="D1853" s="279">
        <f t="shared" si="1"/>
        <v>1.884362528</v>
      </c>
      <c r="E1853" s="264">
        <v>-0.00843506123993708</v>
      </c>
      <c r="F1853" s="264"/>
      <c r="G1853" s="271">
        <v>1850.0</v>
      </c>
      <c r="H1853" s="270">
        <f t="shared" si="2"/>
        <v>-0.01700140508</v>
      </c>
    </row>
    <row r="1854" ht="14.25" customHeight="1">
      <c r="B1854" s="277">
        <v>43420.0</v>
      </c>
      <c r="C1854" s="278">
        <v>566.110291</v>
      </c>
      <c r="D1854" s="279">
        <f t="shared" si="1"/>
        <v>0.3917838531</v>
      </c>
      <c r="E1854" s="264">
        <v>-0.008455411356058415</v>
      </c>
      <c r="F1854" s="264"/>
      <c r="G1854" s="271">
        <v>1851.0</v>
      </c>
      <c r="H1854" s="270">
        <f t="shared" si="2"/>
        <v>0.008815198595</v>
      </c>
    </row>
    <row r="1855" ht="14.25" customHeight="1">
      <c r="B1855" s="277">
        <v>42676.0</v>
      </c>
      <c r="C1855" s="278">
        <v>406.751587</v>
      </c>
      <c r="D1855" s="279">
        <f t="shared" si="1"/>
        <v>-0.5390765757</v>
      </c>
      <c r="E1855" s="264">
        <v>-0.0084897517425253</v>
      </c>
      <c r="F1855" s="264"/>
      <c r="G1855" s="271">
        <v>1852.0</v>
      </c>
      <c r="H1855" s="270">
        <f t="shared" si="2"/>
        <v>0.02059302027</v>
      </c>
    </row>
    <row r="1856" ht="14.25" customHeight="1">
      <c r="B1856" s="277">
        <v>44062.0</v>
      </c>
      <c r="C1856" s="278">
        <v>882.471069</v>
      </c>
      <c r="D1856" s="279">
        <f t="shared" si="1"/>
        <v>-0.473404736</v>
      </c>
      <c r="E1856" s="264">
        <v>-0.008526651480152485</v>
      </c>
      <c r="F1856" s="264"/>
      <c r="G1856" s="271">
        <v>1853.0</v>
      </c>
      <c r="H1856" s="270">
        <f t="shared" si="2"/>
        <v>-0.00515841714</v>
      </c>
    </row>
    <row r="1857" ht="14.25" customHeight="1">
      <c r="B1857" s="277">
        <v>45342.0</v>
      </c>
      <c r="C1857" s="278">
        <v>1675.805176</v>
      </c>
      <c r="D1857" s="279">
        <f t="shared" si="1"/>
        <v>2.780829326</v>
      </c>
      <c r="E1857" s="264">
        <v>-0.00853071723542601</v>
      </c>
      <c r="F1857" s="264"/>
      <c r="G1857" s="271">
        <v>1854.0</v>
      </c>
      <c r="H1857" s="270">
        <f t="shared" si="2"/>
        <v>0.04041139862</v>
      </c>
    </row>
    <row r="1858" ht="14.25" customHeight="1">
      <c r="B1858" s="277">
        <v>42207.0</v>
      </c>
      <c r="C1858" s="278">
        <v>443.237457</v>
      </c>
      <c r="D1858" s="279">
        <f t="shared" si="1"/>
        <v>-0.5871252194</v>
      </c>
      <c r="E1858" s="264">
        <v>-0.008538213944490317</v>
      </c>
      <c r="F1858" s="264"/>
      <c r="G1858" s="271">
        <v>1855.0</v>
      </c>
      <c r="H1858" s="270">
        <f t="shared" si="2"/>
        <v>0.005009965238</v>
      </c>
    </row>
    <row r="1859" ht="14.25" customHeight="1">
      <c r="B1859" s="277">
        <v>44180.0</v>
      </c>
      <c r="C1859" s="278">
        <v>1073.539673</v>
      </c>
      <c r="D1859" s="279">
        <f t="shared" si="1"/>
        <v>1.594128574</v>
      </c>
      <c r="E1859" s="264">
        <v>-0.008544090060700194</v>
      </c>
      <c r="F1859" s="264"/>
      <c r="G1859" s="271">
        <v>1856.0</v>
      </c>
      <c r="H1859" s="270">
        <f t="shared" si="2"/>
        <v>0.02222414784</v>
      </c>
    </row>
    <row r="1860" ht="14.25" customHeight="1">
      <c r="B1860" s="277">
        <v>41961.0</v>
      </c>
      <c r="C1860" s="278">
        <v>413.834412</v>
      </c>
      <c r="D1860" s="279">
        <f t="shared" si="1"/>
        <v>-0.03163931479</v>
      </c>
      <c r="E1860" s="264">
        <v>-0.008557656800655985</v>
      </c>
      <c r="F1860" s="264"/>
      <c r="G1860" s="271">
        <v>1857.0</v>
      </c>
      <c r="H1860" s="270">
        <f t="shared" si="2"/>
        <v>-0.001543593338</v>
      </c>
    </row>
    <row r="1861" ht="14.25" customHeight="1">
      <c r="B1861" s="277">
        <v>42101.0</v>
      </c>
      <c r="C1861" s="278">
        <v>427.355652</v>
      </c>
      <c r="D1861" s="279">
        <f t="shared" si="1"/>
        <v>0.0819682152</v>
      </c>
      <c r="E1861" s="264">
        <v>-0.008584868721054703</v>
      </c>
      <c r="F1861" s="264"/>
      <c r="G1861" s="271">
        <v>1858.0</v>
      </c>
      <c r="H1861" s="270">
        <f t="shared" si="2"/>
        <v>-0.003835501466</v>
      </c>
    </row>
    <row r="1862" ht="14.25" customHeight="1">
      <c r="B1862" s="277">
        <v>42009.0</v>
      </c>
      <c r="C1862" s="278">
        <v>394.979858</v>
      </c>
      <c r="D1862" s="279">
        <f t="shared" si="1"/>
        <v>-0.6219597773</v>
      </c>
      <c r="E1862" s="264">
        <v>-0.008593336233291421</v>
      </c>
      <c r="F1862" s="264"/>
      <c r="G1862" s="271">
        <v>1859.0</v>
      </c>
      <c r="H1862" s="270">
        <f t="shared" si="2"/>
        <v>0.0143689791</v>
      </c>
    </row>
    <row r="1863" ht="14.25" customHeight="1">
      <c r="B1863" s="277">
        <v>44152.0</v>
      </c>
      <c r="C1863" s="278">
        <v>1044.809082</v>
      </c>
      <c r="D1863" s="279">
        <f t="shared" si="1"/>
        <v>1.405666741</v>
      </c>
      <c r="E1863" s="264">
        <v>-0.008602001373765177</v>
      </c>
      <c r="F1863" s="264"/>
      <c r="G1863" s="271">
        <v>1860.0</v>
      </c>
      <c r="H1863" s="270">
        <f t="shared" si="2"/>
        <v>0.02074217839</v>
      </c>
    </row>
    <row r="1864" ht="14.25" customHeight="1">
      <c r="B1864" s="277">
        <v>42110.0</v>
      </c>
      <c r="C1864" s="278">
        <v>434.311646</v>
      </c>
      <c r="D1864" s="279">
        <f t="shared" si="1"/>
        <v>-0.4772481462</v>
      </c>
      <c r="E1864" s="264">
        <v>-0.008605398531403853</v>
      </c>
      <c r="F1864" s="264"/>
      <c r="G1864" s="271">
        <v>1861.0</v>
      </c>
      <c r="H1864" s="270">
        <f t="shared" si="2"/>
        <v>0.003726086175</v>
      </c>
    </row>
    <row r="1865" ht="14.25" customHeight="1">
      <c r="B1865" s="277">
        <v>44029.0</v>
      </c>
      <c r="C1865" s="278">
        <v>830.817993</v>
      </c>
      <c r="D1865" s="279">
        <f t="shared" si="1"/>
        <v>0.2489599274</v>
      </c>
      <c r="E1865" s="264">
        <v>-0.00861698778809633</v>
      </c>
      <c r="F1865" s="264"/>
      <c r="G1865" s="271">
        <v>1862.0</v>
      </c>
      <c r="H1865" s="270">
        <f t="shared" si="2"/>
        <v>0.002493227005</v>
      </c>
    </row>
    <row r="1866" ht="14.25" customHeight="1">
      <c r="B1866" s="277">
        <v>43564.0</v>
      </c>
      <c r="C1866" s="278">
        <v>665.207886</v>
      </c>
      <c r="D1866" s="279">
        <f t="shared" si="1"/>
        <v>-0.549851905</v>
      </c>
      <c r="E1866" s="264">
        <v>-0.008667140411453276</v>
      </c>
      <c r="F1866" s="264"/>
      <c r="G1866" s="271">
        <v>1863.0</v>
      </c>
      <c r="H1866" s="270">
        <f t="shared" si="2"/>
        <v>-0.006781713217</v>
      </c>
    </row>
    <row r="1867" ht="14.25" customHeight="1">
      <c r="B1867" s="277">
        <v>44946.0</v>
      </c>
      <c r="C1867" s="278">
        <v>1477.753418</v>
      </c>
      <c r="D1867" s="279">
        <f t="shared" si="1"/>
        <v>0.2251446523</v>
      </c>
      <c r="E1867" s="264">
        <v>-0.008675046324217834</v>
      </c>
      <c r="F1867" s="264"/>
      <c r="G1867" s="271">
        <v>1864.0</v>
      </c>
      <c r="H1867" s="270">
        <f t="shared" si="2"/>
        <v>0.001903134977</v>
      </c>
    </row>
    <row r="1868" ht="14.25" customHeight="1">
      <c r="B1868" s="277">
        <v>45058.0</v>
      </c>
      <c r="C1868" s="278">
        <v>1206.18689</v>
      </c>
      <c r="D1868" s="279">
        <f t="shared" si="1"/>
        <v>1.820650151</v>
      </c>
      <c r="E1868" s="264">
        <v>-0.008677733468109348</v>
      </c>
      <c r="F1868" s="264"/>
      <c r="G1868" s="271">
        <v>1865.0</v>
      </c>
      <c r="H1868" s="270">
        <f t="shared" si="2"/>
        <v>0.01031063556</v>
      </c>
    </row>
    <row r="1869" ht="14.25" customHeight="1">
      <c r="B1869" s="277">
        <v>42818.0</v>
      </c>
      <c r="C1869" s="278">
        <v>427.627258</v>
      </c>
      <c r="D1869" s="279">
        <f t="shared" si="1"/>
        <v>-0.6931602263</v>
      </c>
      <c r="E1869" s="264">
        <v>-0.008697786319154978</v>
      </c>
      <c r="F1869" s="264"/>
      <c r="G1869" s="271">
        <v>1866.0</v>
      </c>
      <c r="H1869" s="270">
        <f t="shared" si="2"/>
        <v>-0.03050681014</v>
      </c>
    </row>
    <row r="1870" ht="14.25" customHeight="1">
      <c r="B1870" s="277">
        <v>45447.0</v>
      </c>
      <c r="C1870" s="278">
        <v>1393.650024</v>
      </c>
      <c r="D1870" s="279">
        <f t="shared" si="1"/>
        <v>0.01196700246</v>
      </c>
      <c r="E1870" s="264">
        <v>-0.008713279600882914</v>
      </c>
      <c r="F1870" s="264"/>
      <c r="G1870" s="271">
        <v>1867.0</v>
      </c>
      <c r="H1870" s="270">
        <f t="shared" si="2"/>
        <v>0.0212852657</v>
      </c>
    </row>
    <row r="1871" ht="14.25" customHeight="1">
      <c r="B1871" s="277">
        <v>44734.0</v>
      </c>
      <c r="C1871" s="278">
        <v>1377.169434</v>
      </c>
      <c r="D1871" s="279">
        <f t="shared" si="1"/>
        <v>2.897277953</v>
      </c>
      <c r="E1871" s="264">
        <v>-0.008724663966560105</v>
      </c>
      <c r="F1871" s="264"/>
      <c r="G1871" s="271">
        <v>1868.0</v>
      </c>
      <c r="H1871" s="270">
        <f t="shared" si="2"/>
        <v>-0.0103738397</v>
      </c>
    </row>
    <row r="1872" ht="14.25" customHeight="1">
      <c r="B1872" s="277">
        <v>41879.0</v>
      </c>
      <c r="C1872" s="278">
        <v>353.367004</v>
      </c>
      <c r="D1872" s="279">
        <f t="shared" si="1"/>
        <v>-0.6166926034</v>
      </c>
      <c r="E1872" s="264">
        <v>-0.008745270811982784</v>
      </c>
      <c r="F1872" s="264"/>
      <c r="G1872" s="271">
        <v>1869.0</v>
      </c>
      <c r="H1872" s="270">
        <f t="shared" si="2"/>
        <v>0.01044568237</v>
      </c>
    </row>
    <row r="1873" ht="14.25" customHeight="1">
      <c r="B1873" s="277">
        <v>44092.0</v>
      </c>
      <c r="C1873" s="278">
        <v>921.889343</v>
      </c>
      <c r="D1873" s="279">
        <f t="shared" si="1"/>
        <v>1.11274503</v>
      </c>
      <c r="E1873" s="264">
        <v>-0.008753664360936568</v>
      </c>
      <c r="F1873" s="264"/>
      <c r="G1873" s="271">
        <v>1870.0</v>
      </c>
      <c r="H1873" s="270">
        <f t="shared" si="2"/>
        <v>0.00825737316</v>
      </c>
    </row>
    <row r="1874" ht="14.25" customHeight="1">
      <c r="B1874" s="277">
        <v>42226.0</v>
      </c>
      <c r="C1874" s="278">
        <v>436.34671</v>
      </c>
      <c r="D1874" s="279">
        <f t="shared" si="1"/>
        <v>-0.1302792057</v>
      </c>
      <c r="E1874" s="264">
        <v>-0.008762253367466924</v>
      </c>
      <c r="F1874" s="264"/>
      <c r="G1874" s="271">
        <v>1871.0</v>
      </c>
      <c r="H1874" s="270">
        <f t="shared" si="2"/>
        <v>0.02341734428</v>
      </c>
    </row>
    <row r="1875" ht="14.25" customHeight="1">
      <c r="B1875" s="277">
        <v>43125.0</v>
      </c>
      <c r="C1875" s="278">
        <v>501.708954</v>
      </c>
      <c r="D1875" s="279">
        <f t="shared" si="1"/>
        <v>-0.6537386412</v>
      </c>
      <c r="E1875" s="264">
        <v>-0.00877075039757028</v>
      </c>
      <c r="F1875" s="264"/>
      <c r="G1875" s="271">
        <v>1872.0</v>
      </c>
      <c r="H1875" s="270">
        <f t="shared" si="2"/>
        <v>-0.02112410177</v>
      </c>
    </row>
    <row r="1876" ht="14.25" customHeight="1">
      <c r="B1876" s="277">
        <v>44396.0</v>
      </c>
      <c r="C1876" s="278">
        <v>1448.931396</v>
      </c>
      <c r="D1876" s="279">
        <f t="shared" si="1"/>
        <v>0.02987516617</v>
      </c>
      <c r="E1876" s="264">
        <v>-0.008839875914175135</v>
      </c>
      <c r="F1876" s="264"/>
      <c r="G1876" s="271">
        <v>1873.0</v>
      </c>
      <c r="H1876" s="270">
        <f t="shared" si="2"/>
        <v>0.005136397762</v>
      </c>
    </row>
    <row r="1877" ht="14.25" customHeight="1">
      <c r="B1877" s="277">
        <v>45443.0</v>
      </c>
      <c r="C1877" s="278">
        <v>1406.900024</v>
      </c>
      <c r="D1877" s="279">
        <f t="shared" si="1"/>
        <v>1.376520801</v>
      </c>
      <c r="E1877" s="264">
        <v>-0.0088414015521707</v>
      </c>
      <c r="F1877" s="264"/>
      <c r="G1877" s="271">
        <v>1874.0</v>
      </c>
      <c r="H1877" s="270">
        <f t="shared" si="2"/>
        <v>0.01513137868</v>
      </c>
    </row>
    <row r="1878" ht="14.25" customHeight="1">
      <c r="B1878" s="277">
        <v>43966.0</v>
      </c>
      <c r="C1878" s="278">
        <v>591.999878</v>
      </c>
      <c r="D1878" s="279">
        <f t="shared" si="1"/>
        <v>-0.6194353064</v>
      </c>
      <c r="E1878" s="264">
        <v>-0.008888334774017102</v>
      </c>
      <c r="F1878" s="264"/>
      <c r="G1878" s="271">
        <v>1875.0</v>
      </c>
      <c r="H1878" s="270">
        <f t="shared" si="2"/>
        <v>0.03686432834</v>
      </c>
    </row>
    <row r="1879" ht="14.25" customHeight="1">
      <c r="B1879" s="277">
        <v>45278.0</v>
      </c>
      <c r="C1879" s="278">
        <v>1555.582764</v>
      </c>
      <c r="D1879" s="279">
        <f t="shared" si="1"/>
        <v>1.985261961</v>
      </c>
      <c r="E1879" s="264">
        <v>-0.00890145373436535</v>
      </c>
      <c r="F1879" s="264"/>
      <c r="G1879" s="271">
        <v>1876.0</v>
      </c>
      <c r="H1879" s="270">
        <f t="shared" si="2"/>
        <v>0.01985441506</v>
      </c>
    </row>
    <row r="1880" ht="14.25" customHeight="1">
      <c r="B1880" s="277">
        <v>43252.0</v>
      </c>
      <c r="C1880" s="278">
        <v>521.087524</v>
      </c>
      <c r="D1880" s="279">
        <f t="shared" si="1"/>
        <v>-0.4962168017</v>
      </c>
      <c r="E1880" s="264">
        <v>-0.008930137443797812</v>
      </c>
      <c r="F1880" s="264"/>
      <c r="G1880" s="271">
        <v>1877.0</v>
      </c>
      <c r="H1880" s="270">
        <f t="shared" si="2"/>
        <v>0.0004974287846</v>
      </c>
    </row>
    <row r="1881" ht="14.25" customHeight="1">
      <c r="B1881" s="277">
        <v>44130.0</v>
      </c>
      <c r="C1881" s="278">
        <v>1034.348755</v>
      </c>
      <c r="D1881" s="279">
        <f t="shared" si="1"/>
        <v>1.067807865</v>
      </c>
      <c r="E1881" s="264">
        <v>-0.008953399884572914</v>
      </c>
      <c r="F1881" s="264"/>
      <c r="G1881" s="271">
        <v>1878.0</v>
      </c>
      <c r="H1881" s="270">
        <f t="shared" si="2"/>
        <v>-0.01144529896</v>
      </c>
    </row>
    <row r="1882" ht="14.25" customHeight="1">
      <c r="B1882" s="277">
        <v>43175.0</v>
      </c>
      <c r="C1882" s="278">
        <v>500.215118</v>
      </c>
      <c r="D1882" s="279">
        <f t="shared" si="1"/>
        <v>-0.238585153</v>
      </c>
      <c r="E1882" s="264">
        <v>-0.008963739235681773</v>
      </c>
      <c r="F1882" s="264"/>
      <c r="G1882" s="271">
        <v>1879.0</v>
      </c>
      <c r="H1882" s="270">
        <f t="shared" si="2"/>
        <v>-0.003523003403</v>
      </c>
    </row>
    <row r="1883" ht="14.25" customHeight="1">
      <c r="B1883" s="277">
        <v>44006.0</v>
      </c>
      <c r="C1883" s="278">
        <v>656.954773</v>
      </c>
      <c r="D1883" s="279">
        <f t="shared" si="1"/>
        <v>0.3480549778</v>
      </c>
      <c r="E1883" s="264">
        <v>-0.009019644730836631</v>
      </c>
      <c r="F1883" s="264"/>
      <c r="G1883" s="271">
        <v>1880.0</v>
      </c>
      <c r="H1883" s="270">
        <f t="shared" si="2"/>
        <v>-0.001834469276</v>
      </c>
    </row>
    <row r="1884" ht="14.25" customHeight="1">
      <c r="B1884" s="277">
        <v>42501.0</v>
      </c>
      <c r="C1884" s="278">
        <v>487.335297</v>
      </c>
      <c r="D1884" s="279">
        <f t="shared" si="1"/>
        <v>-0.4447798566</v>
      </c>
      <c r="E1884" s="264">
        <v>-0.009028948946467703</v>
      </c>
      <c r="F1884" s="264"/>
      <c r="G1884" s="271">
        <v>1881.0</v>
      </c>
      <c r="H1884" s="270">
        <f t="shared" si="2"/>
        <v>0.02184671652</v>
      </c>
    </row>
    <row r="1885" ht="14.25" customHeight="1">
      <c r="B1885" s="277">
        <v>44041.0</v>
      </c>
      <c r="C1885" s="278">
        <v>877.733459</v>
      </c>
      <c r="D1885" s="279">
        <f t="shared" si="1"/>
        <v>-0.2637010941</v>
      </c>
      <c r="E1885" s="264">
        <v>-0.009035750130974273</v>
      </c>
      <c r="F1885" s="264"/>
      <c r="G1885" s="271">
        <v>1882.0</v>
      </c>
      <c r="H1885" s="270">
        <f t="shared" si="2"/>
        <v>-0.002000710021</v>
      </c>
    </row>
    <row r="1886" ht="14.25" customHeight="1">
      <c r="B1886" s="277">
        <v>44202.0</v>
      </c>
      <c r="C1886" s="278">
        <v>1192.088501</v>
      </c>
      <c r="D1886" s="279">
        <f t="shared" si="1"/>
        <v>2.043320369</v>
      </c>
      <c r="E1886" s="264">
        <v>-0.009043090649397232</v>
      </c>
      <c r="F1886" s="264"/>
      <c r="G1886" s="271">
        <v>1883.0</v>
      </c>
      <c r="H1886" s="270">
        <f t="shared" si="2"/>
        <v>-0.0243081751</v>
      </c>
    </row>
    <row r="1887" ht="14.25" customHeight="1">
      <c r="B1887" s="277">
        <v>43025.0</v>
      </c>
      <c r="C1887" s="278">
        <v>391.706543</v>
      </c>
      <c r="D1887" s="279">
        <f t="shared" si="1"/>
        <v>-0.6035167585</v>
      </c>
      <c r="E1887" s="264">
        <v>-0.009052326551699538</v>
      </c>
      <c r="F1887" s="264"/>
      <c r="G1887" s="271">
        <v>1884.0</v>
      </c>
      <c r="H1887" s="270">
        <f t="shared" si="2"/>
        <v>0.01512377434</v>
      </c>
    </row>
    <row r="1888" ht="14.25" customHeight="1">
      <c r="B1888" s="277">
        <v>44138.0</v>
      </c>
      <c r="C1888" s="278">
        <v>987.952332</v>
      </c>
      <c r="D1888" s="279">
        <f t="shared" si="1"/>
        <v>-0.3110053313</v>
      </c>
      <c r="E1888" s="264">
        <v>-0.009092484516573813</v>
      </c>
      <c r="F1888" s="264"/>
      <c r="G1888" s="271">
        <v>1885.0</v>
      </c>
      <c r="H1888" s="270">
        <f t="shared" si="2"/>
        <v>0.01158958471</v>
      </c>
    </row>
    <row r="1889" ht="14.25" customHeight="1">
      <c r="B1889" s="277">
        <v>45195.0</v>
      </c>
      <c r="C1889" s="278">
        <v>1433.904175</v>
      </c>
      <c r="D1889" s="279">
        <f t="shared" si="1"/>
        <v>1.993014222</v>
      </c>
      <c r="E1889" s="264">
        <v>-0.009157822658385292</v>
      </c>
      <c r="F1889" s="264"/>
      <c r="G1889" s="271">
        <v>1886.0</v>
      </c>
      <c r="H1889" s="270">
        <f t="shared" si="2"/>
        <v>-0.002578258095</v>
      </c>
    </row>
    <row r="1890" ht="14.25" customHeight="1">
      <c r="B1890" s="277">
        <v>42496.0</v>
      </c>
      <c r="C1890" s="278">
        <v>479.083649</v>
      </c>
      <c r="D1890" s="279">
        <f t="shared" si="1"/>
        <v>-0.3122551275</v>
      </c>
      <c r="E1890" s="264">
        <v>-0.009182970285597218</v>
      </c>
      <c r="F1890" s="264"/>
      <c r="G1890" s="271">
        <v>1887.0</v>
      </c>
      <c r="H1890" s="270">
        <f t="shared" si="2"/>
        <v>-0.02075277939</v>
      </c>
    </row>
    <row r="1891" ht="14.25" customHeight="1">
      <c r="B1891" s="277">
        <v>43665.0</v>
      </c>
      <c r="C1891" s="278">
        <v>696.60083</v>
      </c>
      <c r="D1891" s="279">
        <f t="shared" si="1"/>
        <v>-0.4828994149</v>
      </c>
      <c r="E1891" s="264">
        <v>-0.00920915524581982</v>
      </c>
      <c r="F1891" s="264"/>
      <c r="G1891" s="271">
        <v>1888.0</v>
      </c>
      <c r="H1891" s="270">
        <f t="shared" si="2"/>
        <v>0.0103153814</v>
      </c>
    </row>
    <row r="1892" ht="14.25" customHeight="1">
      <c r="B1892" s="277">
        <v>45006.0</v>
      </c>
      <c r="C1892" s="278">
        <v>1347.128296</v>
      </c>
      <c r="D1892" s="279">
        <f t="shared" si="1"/>
        <v>1.087393349</v>
      </c>
      <c r="E1892" s="264">
        <v>-0.00922597905953097</v>
      </c>
      <c r="F1892" s="264"/>
      <c r="G1892" s="271">
        <v>1889.0</v>
      </c>
      <c r="H1892" s="270">
        <f t="shared" si="2"/>
        <v>-0.0125967465</v>
      </c>
    </row>
    <row r="1893" ht="14.25" customHeight="1">
      <c r="B1893" s="277">
        <v>43985.0</v>
      </c>
      <c r="C1893" s="278">
        <v>645.363892</v>
      </c>
      <c r="D1893" s="279">
        <f t="shared" si="1"/>
        <v>-0.5095848471</v>
      </c>
      <c r="E1893" s="264">
        <v>-0.009250152869019364</v>
      </c>
      <c r="F1893" s="264"/>
      <c r="G1893" s="271">
        <v>1890.0</v>
      </c>
      <c r="H1893" s="270">
        <f t="shared" si="2"/>
        <v>0.01009364053</v>
      </c>
    </row>
    <row r="1894" ht="14.25" customHeight="1">
      <c r="B1894" s="277">
        <v>45135.0</v>
      </c>
      <c r="C1894" s="278">
        <v>1315.954224</v>
      </c>
      <c r="D1894" s="279">
        <f t="shared" si="1"/>
        <v>2.116992501</v>
      </c>
      <c r="E1894" s="264">
        <v>-0.00934853322274918</v>
      </c>
      <c r="F1894" s="264"/>
      <c r="G1894" s="271">
        <v>1891.0</v>
      </c>
      <c r="H1894" s="270">
        <f t="shared" si="2"/>
        <v>0.01624579914</v>
      </c>
    </row>
    <row r="1895" ht="14.25" customHeight="1">
      <c r="B1895" s="277">
        <v>42642.0</v>
      </c>
      <c r="C1895" s="278">
        <v>422.187164</v>
      </c>
      <c r="D1895" s="279">
        <f t="shared" si="1"/>
        <v>0.01716026841</v>
      </c>
      <c r="E1895" s="264">
        <v>-0.009384271723315435</v>
      </c>
      <c r="F1895" s="264"/>
      <c r="G1895" s="271">
        <v>1892.0</v>
      </c>
      <c r="H1895" s="270">
        <f t="shared" si="2"/>
        <v>0.01504357424</v>
      </c>
    </row>
    <row r="1896" ht="14.25" customHeight="1">
      <c r="B1896" s="277">
        <v>42737.0</v>
      </c>
      <c r="C1896" s="278">
        <v>415.064545</v>
      </c>
      <c r="D1896" s="279">
        <f t="shared" si="1"/>
        <v>0.002019240031</v>
      </c>
      <c r="E1896" s="264">
        <v>-0.009400357361363776</v>
      </c>
      <c r="F1896" s="264"/>
      <c r="G1896" s="271">
        <v>1893.0</v>
      </c>
      <c r="H1896" s="270">
        <f t="shared" si="2"/>
        <v>-0.0262516814</v>
      </c>
    </row>
    <row r="1897" ht="14.25" customHeight="1">
      <c r="B1897" s="277">
        <v>42950.0</v>
      </c>
      <c r="C1897" s="278">
        <v>414.228119</v>
      </c>
      <c r="D1897" s="279">
        <f t="shared" si="1"/>
        <v>-0.5294269966</v>
      </c>
      <c r="E1897" s="264">
        <v>-0.00941279970597202</v>
      </c>
      <c r="F1897" s="264"/>
      <c r="G1897" s="271">
        <v>1894.0</v>
      </c>
      <c r="H1897" s="270">
        <f t="shared" si="2"/>
        <v>-0.01414922428</v>
      </c>
    </row>
    <row r="1898" ht="14.25" customHeight="1">
      <c r="B1898" s="277">
        <v>44046.0</v>
      </c>
      <c r="C1898" s="278">
        <v>880.263245</v>
      </c>
      <c r="D1898" s="279">
        <f t="shared" si="1"/>
        <v>1.217449365</v>
      </c>
      <c r="E1898" s="264">
        <v>-0.009420313274819443</v>
      </c>
      <c r="F1898" s="264"/>
      <c r="G1898" s="271">
        <v>1895.0</v>
      </c>
      <c r="H1898" s="270">
        <f t="shared" si="2"/>
        <v>-0.02147243165</v>
      </c>
    </row>
    <row r="1899" ht="14.25" customHeight="1">
      <c r="B1899" s="277">
        <v>42187.0</v>
      </c>
      <c r="C1899" s="278">
        <v>396.971069</v>
      </c>
      <c r="D1899" s="279">
        <f t="shared" si="1"/>
        <v>-0.3584166088</v>
      </c>
      <c r="E1899" s="264">
        <v>-0.009424441292260352</v>
      </c>
      <c r="F1899" s="264"/>
      <c r="G1899" s="271">
        <v>1896.0</v>
      </c>
      <c r="H1899" s="270">
        <f t="shared" si="2"/>
        <v>0.01533572162</v>
      </c>
    </row>
    <row r="1900" ht="14.25" customHeight="1">
      <c r="B1900" s="277">
        <v>43361.0</v>
      </c>
      <c r="C1900" s="278">
        <v>618.736511</v>
      </c>
      <c r="D1900" s="279">
        <f t="shared" si="1"/>
        <v>-0.1135832751</v>
      </c>
      <c r="E1900" s="264">
        <v>-0.009435853102975442</v>
      </c>
      <c r="F1900" s="264"/>
      <c r="G1900" s="271">
        <v>1897.0</v>
      </c>
      <c r="H1900" s="270">
        <f t="shared" si="2"/>
        <v>0.01123064189</v>
      </c>
    </row>
    <row r="1901" ht="14.25" customHeight="1">
      <c r="B1901" s="277">
        <v>43672.0</v>
      </c>
      <c r="C1901" s="278">
        <v>698.019897</v>
      </c>
      <c r="D1901" s="279">
        <f t="shared" si="1"/>
        <v>0.7975269371</v>
      </c>
      <c r="E1901" s="264">
        <v>-0.009439909069970321</v>
      </c>
      <c r="F1901" s="264"/>
      <c r="G1901" s="271">
        <v>1898.0</v>
      </c>
      <c r="H1901" s="270">
        <f t="shared" si="2"/>
        <v>-0.01262924139</v>
      </c>
    </row>
    <row r="1902" ht="14.25" customHeight="1">
      <c r="B1902" s="277">
        <v>42760.0</v>
      </c>
      <c r="C1902" s="278">
        <v>388.322357</v>
      </c>
      <c r="D1902" s="279">
        <f t="shared" si="1"/>
        <v>-0.7192588657</v>
      </c>
      <c r="E1902" s="264">
        <v>-0.009465333870638255</v>
      </c>
      <c r="F1902" s="264"/>
      <c r="G1902" s="271">
        <v>1899.0</v>
      </c>
      <c r="H1902" s="270">
        <f t="shared" si="2"/>
        <v>-0.006626867791</v>
      </c>
    </row>
    <row r="1903" ht="14.25" customHeight="1">
      <c r="B1903" s="277">
        <v>45238.0</v>
      </c>
      <c r="C1903" s="278">
        <v>1383.204346</v>
      </c>
      <c r="D1903" s="279">
        <f t="shared" si="1"/>
        <v>2.165303159</v>
      </c>
      <c r="E1903" s="264">
        <v>-0.00947091211122176</v>
      </c>
      <c r="F1903" s="264"/>
      <c r="G1903" s="271">
        <v>1900.0</v>
      </c>
      <c r="H1903" s="270">
        <f t="shared" si="2"/>
        <v>-0.000005456173292</v>
      </c>
    </row>
    <row r="1904" ht="14.25" customHeight="1">
      <c r="B1904" s="277">
        <v>42209.0</v>
      </c>
      <c r="C1904" s="278">
        <v>436.989532</v>
      </c>
      <c r="D1904" s="279">
        <f t="shared" si="1"/>
        <v>-0.6921093117</v>
      </c>
      <c r="E1904" s="264">
        <v>-0.009471991179492658</v>
      </c>
      <c r="F1904" s="264"/>
      <c r="G1904" s="271">
        <v>1901.0</v>
      </c>
      <c r="H1904" s="270">
        <f t="shared" si="2"/>
        <v>0.004784716564</v>
      </c>
    </row>
    <row r="1905" ht="14.25" customHeight="1">
      <c r="B1905" s="277">
        <v>45420.0</v>
      </c>
      <c r="C1905" s="278">
        <v>1419.300903</v>
      </c>
      <c r="D1905" s="279">
        <f t="shared" si="1"/>
        <v>-0.04506635603</v>
      </c>
      <c r="E1905" s="264">
        <v>-0.009472823473161824</v>
      </c>
      <c r="F1905" s="264"/>
      <c r="G1905" s="271">
        <v>1902.0</v>
      </c>
      <c r="H1905" s="270">
        <f t="shared" si="2"/>
        <v>-0.007759316704</v>
      </c>
    </row>
    <row r="1906" ht="14.25" customHeight="1">
      <c r="B1906" s="277">
        <v>44680.0</v>
      </c>
      <c r="C1906" s="278">
        <v>1486.282227</v>
      </c>
      <c r="D1906" s="279">
        <f t="shared" si="1"/>
        <v>2.540386066</v>
      </c>
      <c r="E1906" s="264">
        <v>-0.009509683757031156</v>
      </c>
      <c r="F1906" s="264"/>
      <c r="G1906" s="271">
        <v>1903.0</v>
      </c>
      <c r="H1906" s="270">
        <f t="shared" si="2"/>
        <v>0.01694081921</v>
      </c>
    </row>
    <row r="1907" ht="14.25" customHeight="1">
      <c r="B1907" s="277">
        <v>42600.0</v>
      </c>
      <c r="C1907" s="278">
        <v>419.807953</v>
      </c>
      <c r="D1907" s="279">
        <f t="shared" si="1"/>
        <v>-0.3739338055</v>
      </c>
      <c r="E1907" s="264">
        <v>-0.009581015668827521</v>
      </c>
      <c r="F1907" s="264"/>
      <c r="G1907" s="271">
        <v>1904.0</v>
      </c>
      <c r="H1907" s="270">
        <f t="shared" si="2"/>
        <v>0.008457609026</v>
      </c>
    </row>
    <row r="1908" ht="14.25" customHeight="1">
      <c r="B1908" s="277">
        <v>43836.0</v>
      </c>
      <c r="C1908" s="278">
        <v>670.548828</v>
      </c>
      <c r="D1908" s="279">
        <f t="shared" si="1"/>
        <v>-0.5639176641</v>
      </c>
      <c r="E1908" s="264">
        <v>-0.009584596942927162</v>
      </c>
      <c r="F1908" s="264"/>
      <c r="G1908" s="271">
        <v>1905.0</v>
      </c>
      <c r="H1908" s="270">
        <f t="shared" si="2"/>
        <v>0.01738776081</v>
      </c>
    </row>
    <row r="1909" ht="14.25" customHeight="1">
      <c r="B1909" s="277">
        <v>44882.0</v>
      </c>
      <c r="C1909" s="278">
        <v>1537.665649</v>
      </c>
      <c r="D1909" s="279">
        <f t="shared" si="1"/>
        <v>0.2345719144</v>
      </c>
      <c r="E1909" s="264">
        <v>-0.009608246759575294</v>
      </c>
      <c r="F1909" s="264"/>
      <c r="G1909" s="271">
        <v>1906.0</v>
      </c>
      <c r="H1909" s="270">
        <f t="shared" si="2"/>
        <v>0.01491728628</v>
      </c>
    </row>
    <row r="1910" ht="14.25" customHeight="1">
      <c r="B1910" s="277">
        <v>44326.0</v>
      </c>
      <c r="C1910" s="278">
        <v>1245.505127</v>
      </c>
      <c r="D1910" s="279">
        <f t="shared" si="1"/>
        <v>-0.1438128489</v>
      </c>
      <c r="E1910" s="264">
        <v>-0.00961144479938021</v>
      </c>
      <c r="F1910" s="264"/>
      <c r="G1910" s="271">
        <v>1907.0</v>
      </c>
      <c r="H1910" s="270">
        <f t="shared" si="2"/>
        <v>0.003759065416</v>
      </c>
    </row>
    <row r="1911" ht="14.25" customHeight="1">
      <c r="B1911" s="277">
        <v>44389.0</v>
      </c>
      <c r="C1911" s="278">
        <v>1454.711304</v>
      </c>
      <c r="D1911" s="279">
        <f t="shared" si="1"/>
        <v>2.784735276</v>
      </c>
      <c r="E1911" s="264">
        <v>-0.009629542830392352</v>
      </c>
      <c r="F1911" s="264"/>
      <c r="G1911" s="271">
        <v>1908.0</v>
      </c>
      <c r="H1911" s="270">
        <f t="shared" si="2"/>
        <v>0.01721161505</v>
      </c>
    </row>
    <row r="1912" ht="14.25" customHeight="1">
      <c r="B1912" s="277">
        <v>42124.0</v>
      </c>
      <c r="C1912" s="278">
        <v>384.362762</v>
      </c>
      <c r="D1912" s="279">
        <f t="shared" si="1"/>
        <v>-0.08862577598</v>
      </c>
      <c r="E1912" s="264">
        <v>-0.009637222667466392</v>
      </c>
      <c r="F1912" s="264"/>
      <c r="G1912" s="271">
        <v>1909.0</v>
      </c>
      <c r="H1912" s="270">
        <f t="shared" si="2"/>
        <v>-0.02859088098</v>
      </c>
    </row>
    <row r="1913" ht="14.25" customHeight="1">
      <c r="B1913" s="277">
        <v>42668.0</v>
      </c>
      <c r="C1913" s="278">
        <v>421.739777</v>
      </c>
      <c r="D1913" s="279">
        <f t="shared" si="1"/>
        <v>-0.7684238325</v>
      </c>
      <c r="E1913" s="264">
        <v>-0.009638834742418775</v>
      </c>
      <c r="F1913" s="264"/>
      <c r="G1913" s="271">
        <v>1910.0</v>
      </c>
      <c r="H1913" s="270">
        <f t="shared" si="2"/>
        <v>-0.002936987292</v>
      </c>
    </row>
    <row r="1914" ht="14.25" customHeight="1">
      <c r="B1914" s="277">
        <v>44579.0</v>
      </c>
      <c r="C1914" s="278">
        <v>1821.170898</v>
      </c>
      <c r="D1914" s="279">
        <f t="shared" si="1"/>
        <v>3.821103323</v>
      </c>
      <c r="E1914" s="264">
        <v>-0.009667454845738452</v>
      </c>
      <c r="F1914" s="264"/>
      <c r="G1914" s="271">
        <v>1911.0</v>
      </c>
      <c r="H1914" s="270">
        <f t="shared" si="2"/>
        <v>0.01671608998</v>
      </c>
    </row>
    <row r="1915" ht="14.25" customHeight="1">
      <c r="B1915" s="277">
        <v>42695.0</v>
      </c>
      <c r="C1915" s="278">
        <v>377.749817</v>
      </c>
      <c r="D1915" s="279">
        <f t="shared" si="1"/>
        <v>-0.07454990551</v>
      </c>
      <c r="E1915" s="264">
        <v>-0.0096738772833782</v>
      </c>
      <c r="F1915" s="264"/>
      <c r="G1915" s="271">
        <v>1912.0</v>
      </c>
      <c r="H1915" s="270">
        <f t="shared" si="2"/>
        <v>0.002998622106</v>
      </c>
    </row>
    <row r="1916" ht="14.25" customHeight="1">
      <c r="B1916" s="277">
        <v>41954.0</v>
      </c>
      <c r="C1916" s="278">
        <v>408.179565</v>
      </c>
      <c r="D1916" s="279">
        <f t="shared" si="1"/>
        <v>-0.3491201576</v>
      </c>
      <c r="E1916" s="264">
        <v>-0.00967452073392635</v>
      </c>
      <c r="F1916" s="264"/>
      <c r="G1916" s="271">
        <v>1913.0</v>
      </c>
      <c r="H1916" s="270">
        <f t="shared" si="2"/>
        <v>0.006487612075</v>
      </c>
    </row>
    <row r="1917" ht="14.25" customHeight="1">
      <c r="B1917" s="277">
        <v>43573.0</v>
      </c>
      <c r="C1917" s="278">
        <v>627.11969</v>
      </c>
      <c r="D1917" s="279">
        <f t="shared" si="1"/>
        <v>-0.5705023427</v>
      </c>
      <c r="E1917" s="264">
        <v>-0.009736259216107617</v>
      </c>
      <c r="F1917" s="264"/>
      <c r="G1917" s="271">
        <v>1914.0</v>
      </c>
      <c r="H1917" s="270">
        <f t="shared" si="2"/>
        <v>-0.006443851171</v>
      </c>
    </row>
    <row r="1918" ht="14.25" customHeight="1">
      <c r="B1918" s="277">
        <v>44914.0</v>
      </c>
      <c r="C1918" s="278">
        <v>1460.123657</v>
      </c>
      <c r="D1918" s="279">
        <f t="shared" si="1"/>
        <v>-0.1496624873</v>
      </c>
      <c r="E1918" s="264">
        <v>-0.009755553081826957</v>
      </c>
      <c r="F1918" s="264"/>
      <c r="G1918" s="271">
        <v>1915.0</v>
      </c>
      <c r="H1918" s="270">
        <f t="shared" si="2"/>
        <v>0.01604306741</v>
      </c>
    </row>
    <row r="1919" ht="14.25" customHeight="1">
      <c r="B1919" s="277">
        <v>44658.0</v>
      </c>
      <c r="C1919" s="278">
        <v>1717.110718</v>
      </c>
      <c r="D1919" s="279">
        <f t="shared" si="1"/>
        <v>1.670313063</v>
      </c>
      <c r="E1919" s="264">
        <v>-0.009760216654600353</v>
      </c>
      <c r="F1919" s="264"/>
      <c r="G1919" s="271">
        <v>1916.0</v>
      </c>
      <c r="H1919" s="270">
        <f t="shared" si="2"/>
        <v>-0.01902391742</v>
      </c>
    </row>
    <row r="1920" ht="14.25" customHeight="1">
      <c r="B1920" s="277">
        <v>43523.0</v>
      </c>
      <c r="C1920" s="278">
        <v>643.037231</v>
      </c>
      <c r="D1920" s="279">
        <f t="shared" si="1"/>
        <v>-0.5552785632</v>
      </c>
      <c r="E1920" s="264">
        <v>-0.009764359260521863</v>
      </c>
      <c r="F1920" s="264"/>
      <c r="G1920" s="271">
        <v>1917.0</v>
      </c>
      <c r="H1920" s="270">
        <f t="shared" si="2"/>
        <v>0.0124366719</v>
      </c>
    </row>
    <row r="1921" ht="14.25" customHeight="1">
      <c r="B1921" s="277">
        <v>44993.0</v>
      </c>
      <c r="C1921" s="278">
        <v>1445.932617</v>
      </c>
      <c r="D1921" s="279">
        <f t="shared" si="1"/>
        <v>1.254116898</v>
      </c>
      <c r="E1921" s="264">
        <v>-0.009784632933789934</v>
      </c>
      <c r="F1921" s="264"/>
      <c r="G1921" s="271">
        <v>1918.0</v>
      </c>
      <c r="H1921" s="270">
        <f t="shared" si="2"/>
        <v>0.002233899216</v>
      </c>
    </row>
    <row r="1922" ht="14.25" customHeight="1">
      <c r="B1922" s="277">
        <v>43517.0</v>
      </c>
      <c r="C1922" s="278">
        <v>641.463013</v>
      </c>
      <c r="D1922" s="279">
        <f t="shared" si="1"/>
        <v>-0.596977213</v>
      </c>
      <c r="E1922" s="264">
        <v>-0.009787992708797518</v>
      </c>
      <c r="F1922" s="264"/>
      <c r="G1922" s="271">
        <v>1919.0</v>
      </c>
      <c r="H1922" s="270">
        <f t="shared" si="2"/>
        <v>0.003591325007</v>
      </c>
    </row>
    <row r="1923" ht="14.25" customHeight="1">
      <c r="B1923" s="277">
        <v>45362.0</v>
      </c>
      <c r="C1923" s="278">
        <v>1591.629639</v>
      </c>
      <c r="D1923" s="279">
        <f t="shared" si="1"/>
        <v>3.046456902</v>
      </c>
      <c r="E1923" s="264">
        <v>-0.009805399234390343</v>
      </c>
      <c r="F1923" s="264"/>
      <c r="G1923" s="271">
        <v>1920.0</v>
      </c>
      <c r="H1923" s="270">
        <f t="shared" si="2"/>
        <v>-0.02898864163</v>
      </c>
    </row>
    <row r="1924" ht="14.25" customHeight="1">
      <c r="B1924" s="277">
        <v>42755.0</v>
      </c>
      <c r="C1924" s="278">
        <v>393.339081</v>
      </c>
      <c r="D1924" s="279">
        <f t="shared" si="1"/>
        <v>-0.5442025014</v>
      </c>
      <c r="E1924" s="264">
        <v>-0.009810980066907652</v>
      </c>
      <c r="F1924" s="264"/>
      <c r="G1924" s="271">
        <v>1921.0</v>
      </c>
      <c r="H1924" s="270">
        <f t="shared" si="2"/>
        <v>0.006216002172</v>
      </c>
    </row>
    <row r="1925" ht="14.25" customHeight="1">
      <c r="B1925" s="277">
        <v>44068.0</v>
      </c>
      <c r="C1925" s="278">
        <v>862.968933</v>
      </c>
      <c r="D1925" s="279">
        <f t="shared" si="1"/>
        <v>-0.302341889</v>
      </c>
      <c r="E1925" s="264">
        <v>-0.009816269579287617</v>
      </c>
      <c r="F1925" s="264"/>
      <c r="G1925" s="271">
        <v>1922.0</v>
      </c>
      <c r="H1925" s="270">
        <f t="shared" si="2"/>
        <v>-0.01269766214</v>
      </c>
    </row>
    <row r="1926" ht="14.25" customHeight="1">
      <c r="B1926" s="277">
        <v>44259.0</v>
      </c>
      <c r="C1926" s="278">
        <v>1236.95105</v>
      </c>
      <c r="D1926" s="279">
        <f t="shared" si="1"/>
        <v>0.9695761591</v>
      </c>
      <c r="E1926" s="264">
        <v>-0.009824651633821993</v>
      </c>
      <c r="F1926" s="264"/>
      <c r="G1926" s="271">
        <v>1923.0</v>
      </c>
      <c r="H1926" s="270">
        <f t="shared" si="2"/>
        <v>-0.01254301033</v>
      </c>
    </row>
    <row r="1927" ht="14.25" customHeight="1">
      <c r="B1927" s="277">
        <v>43348.0</v>
      </c>
      <c r="C1927" s="278">
        <v>628.029053</v>
      </c>
      <c r="D1927" s="279">
        <f t="shared" si="1"/>
        <v>0.4350481289</v>
      </c>
      <c r="E1927" s="264">
        <v>-0.009835317484526856</v>
      </c>
      <c r="F1927" s="264"/>
      <c r="G1927" s="271">
        <v>1924.0</v>
      </c>
      <c r="H1927" s="270">
        <f t="shared" si="2"/>
        <v>-0.01024368199</v>
      </c>
    </row>
    <row r="1928" ht="14.25" customHeight="1">
      <c r="B1928" s="277">
        <v>42087.0</v>
      </c>
      <c r="C1928" s="278">
        <v>437.63623</v>
      </c>
      <c r="D1928" s="279">
        <f t="shared" si="1"/>
        <v>-0.3084658509</v>
      </c>
      <c r="E1928" s="264">
        <v>-0.009850428274714376</v>
      </c>
      <c r="F1928" s="264"/>
      <c r="G1928" s="271">
        <v>1925.0</v>
      </c>
      <c r="H1928" s="270">
        <f t="shared" si="2"/>
        <v>0.005621859076</v>
      </c>
    </row>
    <row r="1929" ht="14.25" customHeight="1">
      <c r="B1929" s="277">
        <v>43588.0</v>
      </c>
      <c r="C1929" s="278">
        <v>632.848328</v>
      </c>
      <c r="D1929" s="279">
        <f t="shared" si="1"/>
        <v>-0.004421470557</v>
      </c>
      <c r="E1929" s="264">
        <v>-0.009852309252217605</v>
      </c>
      <c r="F1929" s="264"/>
      <c r="G1929" s="271">
        <v>1926.0</v>
      </c>
      <c r="H1929" s="270">
        <f t="shared" si="2"/>
        <v>0.0225660083</v>
      </c>
    </row>
    <row r="1930" ht="14.25" customHeight="1">
      <c r="B1930" s="277">
        <v>43980.0</v>
      </c>
      <c r="C1930" s="278">
        <v>635.658875</v>
      </c>
      <c r="D1930" s="279">
        <f t="shared" si="1"/>
        <v>-0.5500042902</v>
      </c>
      <c r="E1930" s="264">
        <v>-0.009886743684009077</v>
      </c>
      <c r="F1930" s="264"/>
      <c r="G1930" s="271">
        <v>1927.0</v>
      </c>
      <c r="H1930" s="270">
        <f t="shared" si="2"/>
        <v>-0.01830608795</v>
      </c>
    </row>
    <row r="1931" ht="14.25" customHeight="1">
      <c r="B1931" s="277">
        <v>45412.0</v>
      </c>
      <c r="C1931" s="278">
        <v>1412.588745</v>
      </c>
      <c r="D1931" s="279">
        <f t="shared" si="1"/>
        <v>-0.007805648692</v>
      </c>
      <c r="E1931" s="264">
        <v>-0.009897154886456582</v>
      </c>
      <c r="F1931" s="264"/>
      <c r="G1931" s="271">
        <v>1928.0</v>
      </c>
      <c r="H1931" s="270">
        <f t="shared" si="2"/>
        <v>-0.0002123695338</v>
      </c>
    </row>
    <row r="1932" ht="14.25" customHeight="1">
      <c r="B1932" s="277">
        <v>44936.0</v>
      </c>
      <c r="C1932" s="278">
        <v>1423.70166</v>
      </c>
      <c r="D1932" s="279">
        <f t="shared" si="1"/>
        <v>2.618200075</v>
      </c>
      <c r="E1932" s="264">
        <v>-0.009902617425816001</v>
      </c>
      <c r="F1932" s="264"/>
      <c r="G1932" s="271">
        <v>1929.0</v>
      </c>
      <c r="H1932" s="270">
        <f t="shared" si="2"/>
        <v>-0.02313418263</v>
      </c>
    </row>
    <row r="1933" ht="14.25" customHeight="1">
      <c r="B1933" s="277">
        <v>43039.0</v>
      </c>
      <c r="C1933" s="278">
        <v>393.483398</v>
      </c>
      <c r="D1933" s="279">
        <f t="shared" si="1"/>
        <v>-0.7616474155</v>
      </c>
      <c r="E1933" s="264">
        <v>-0.009934469968297952</v>
      </c>
      <c r="F1933" s="264"/>
      <c r="G1933" s="271">
        <v>1930.0</v>
      </c>
      <c r="H1933" s="270">
        <f t="shared" si="2"/>
        <v>0.009954500523</v>
      </c>
    </row>
    <row r="1934" ht="14.25" customHeight="1">
      <c r="B1934" s="277">
        <v>45348.0</v>
      </c>
      <c r="C1934" s="278">
        <v>1650.845947</v>
      </c>
      <c r="D1934" s="279">
        <f t="shared" si="1"/>
        <v>1.369255615</v>
      </c>
      <c r="E1934" s="264">
        <v>-0.009959100052705547</v>
      </c>
      <c r="F1934" s="264"/>
      <c r="G1934" s="271">
        <v>1931.0</v>
      </c>
      <c r="H1934" s="270">
        <f t="shared" si="2"/>
        <v>-0.02128763014</v>
      </c>
    </row>
    <row r="1935" ht="14.25" customHeight="1">
      <c r="B1935" s="277">
        <v>43741.0</v>
      </c>
      <c r="C1935" s="278">
        <v>696.77832</v>
      </c>
      <c r="D1935" s="279">
        <f t="shared" si="1"/>
        <v>-0.5574319959</v>
      </c>
      <c r="E1935" s="264">
        <v>-0.010018090379539218</v>
      </c>
      <c r="F1935" s="264"/>
      <c r="G1935" s="271">
        <v>1932.0</v>
      </c>
      <c r="H1935" s="270">
        <f t="shared" si="2"/>
        <v>-0.007106781163</v>
      </c>
    </row>
    <row r="1936" ht="14.25" customHeight="1">
      <c r="B1936" s="277">
        <v>44469.0</v>
      </c>
      <c r="C1936" s="278">
        <v>1574.398315</v>
      </c>
      <c r="D1936" s="279">
        <f t="shared" si="1"/>
        <v>2.497549303</v>
      </c>
      <c r="E1936" s="264">
        <v>-0.010075341225568515</v>
      </c>
      <c r="F1936" s="264"/>
      <c r="G1936" s="271">
        <v>1933.0</v>
      </c>
      <c r="H1936" s="270">
        <f t="shared" si="2"/>
        <v>-0.02969757522</v>
      </c>
    </row>
    <row r="1937" ht="14.25" customHeight="1">
      <c r="B1937" s="277">
        <v>42067.0</v>
      </c>
      <c r="C1937" s="278">
        <v>450.14328</v>
      </c>
      <c r="D1937" s="279">
        <f t="shared" si="1"/>
        <v>-0.09145619413</v>
      </c>
      <c r="E1937" s="264">
        <v>-0.010096413034818385</v>
      </c>
      <c r="F1937" s="264"/>
      <c r="G1937" s="271">
        <v>1934.0</v>
      </c>
      <c r="H1937" s="270">
        <f t="shared" si="2"/>
        <v>-0.02243274379</v>
      </c>
    </row>
    <row r="1938" ht="14.25" customHeight="1">
      <c r="B1938" s="277">
        <v>43160.0</v>
      </c>
      <c r="C1938" s="278">
        <v>495.45578</v>
      </c>
      <c r="D1938" s="279">
        <f t="shared" si="1"/>
        <v>0.1483295731</v>
      </c>
      <c r="E1938" s="264">
        <v>-0.010105643561943498</v>
      </c>
      <c r="F1938" s="264"/>
      <c r="G1938" s="271">
        <v>1935.0</v>
      </c>
      <c r="H1938" s="270">
        <f t="shared" si="2"/>
        <v>-0.01354761109</v>
      </c>
    </row>
    <row r="1939" ht="14.25" customHeight="1">
      <c r="B1939" s="277">
        <v>42598.0</v>
      </c>
      <c r="C1939" s="278">
        <v>431.457825</v>
      </c>
      <c r="D1939" s="279">
        <f t="shared" si="1"/>
        <v>-0.6944131728</v>
      </c>
      <c r="E1939" s="264">
        <v>-0.010117198805038936</v>
      </c>
      <c r="F1939" s="264"/>
      <c r="G1939" s="271">
        <v>1936.0</v>
      </c>
      <c r="H1939" s="270">
        <f t="shared" si="2"/>
        <v>-0.013808312</v>
      </c>
    </row>
    <row r="1940" ht="14.25" customHeight="1">
      <c r="B1940" s="277">
        <v>44697.0</v>
      </c>
      <c r="C1940" s="278">
        <v>1411.899292</v>
      </c>
      <c r="D1940" s="279">
        <f t="shared" si="1"/>
        <v>-0.003539391885</v>
      </c>
      <c r="E1940" s="264">
        <v>-0.010170200278331964</v>
      </c>
      <c r="F1940" s="264"/>
      <c r="G1940" s="271">
        <v>1937.0</v>
      </c>
      <c r="H1940" s="270">
        <f t="shared" si="2"/>
        <v>0.01091907749</v>
      </c>
    </row>
    <row r="1941" ht="14.25" customHeight="1">
      <c r="B1941" s="277">
        <v>45422.0</v>
      </c>
      <c r="C1941" s="278">
        <v>1416.914307</v>
      </c>
      <c r="D1941" s="279">
        <f t="shared" si="1"/>
        <v>0.08505735629</v>
      </c>
      <c r="E1941" s="264">
        <v>-0.010176858631084638</v>
      </c>
      <c r="F1941" s="264"/>
      <c r="G1941" s="271">
        <v>1938.0</v>
      </c>
      <c r="H1941" s="270">
        <f t="shared" si="2"/>
        <v>-0.01165644839</v>
      </c>
    </row>
    <row r="1942" ht="14.25" customHeight="1">
      <c r="B1942" s="277">
        <v>45114.0</v>
      </c>
      <c r="C1942" s="278">
        <v>1305.842773</v>
      </c>
      <c r="D1942" s="279">
        <f t="shared" si="1"/>
        <v>1.051670432</v>
      </c>
      <c r="E1942" s="264">
        <v>-0.010194270170329253</v>
      </c>
      <c r="F1942" s="264"/>
      <c r="G1942" s="271">
        <v>1939.0</v>
      </c>
      <c r="H1942" s="270">
        <f t="shared" si="2"/>
        <v>0.02369837947</v>
      </c>
    </row>
    <row r="1943" ht="14.25" customHeight="1">
      <c r="B1943" s="277">
        <v>43550.0</v>
      </c>
      <c r="C1943" s="278">
        <v>636.477844</v>
      </c>
      <c r="D1943" s="279">
        <f t="shared" si="1"/>
        <v>0.6872689975</v>
      </c>
      <c r="E1943" s="264">
        <v>-0.010200633312941122</v>
      </c>
      <c r="F1943" s="264"/>
      <c r="G1943" s="271">
        <v>1940.0</v>
      </c>
      <c r="H1943" s="270">
        <f t="shared" si="2"/>
        <v>0.01173630335</v>
      </c>
    </row>
    <row r="1944" ht="14.25" customHeight="1">
      <c r="B1944" s="277">
        <v>41932.0</v>
      </c>
      <c r="C1944" s="278">
        <v>377.223694</v>
      </c>
      <c r="D1944" s="279">
        <f t="shared" si="1"/>
        <v>-0.09307508638</v>
      </c>
      <c r="E1944" s="264">
        <v>-0.01020347893933199</v>
      </c>
      <c r="F1944" s="264"/>
      <c r="G1944" s="271">
        <v>1941.0</v>
      </c>
      <c r="H1944" s="270">
        <f t="shared" si="2"/>
        <v>-0.01416216298</v>
      </c>
    </row>
    <row r="1945" ht="14.25" customHeight="1">
      <c r="B1945" s="277">
        <v>41977.0</v>
      </c>
      <c r="C1945" s="278">
        <v>415.937073</v>
      </c>
      <c r="D1945" s="279">
        <f t="shared" si="1"/>
        <v>-0.7470418986</v>
      </c>
      <c r="E1945" s="264">
        <v>-0.010218776576062077</v>
      </c>
      <c r="F1945" s="264"/>
      <c r="G1945" s="271">
        <v>1942.0</v>
      </c>
      <c r="H1945" s="270">
        <f t="shared" si="2"/>
        <v>0.009600438392</v>
      </c>
    </row>
    <row r="1946" ht="14.25" customHeight="1">
      <c r="B1946" s="277">
        <v>44545.0</v>
      </c>
      <c r="C1946" s="278">
        <v>1644.292358</v>
      </c>
      <c r="D1946" s="279">
        <f t="shared" si="1"/>
        <v>1.710458643</v>
      </c>
      <c r="E1946" s="264">
        <v>-0.010244633835733293</v>
      </c>
      <c r="F1946" s="264"/>
      <c r="G1946" s="271">
        <v>1943.0</v>
      </c>
      <c r="H1946" s="270">
        <f t="shared" si="2"/>
        <v>-0.003733018175</v>
      </c>
    </row>
    <row r="1947" ht="14.25" customHeight="1">
      <c r="B1947" s="277">
        <v>43341.0</v>
      </c>
      <c r="C1947" s="278">
        <v>606.647278</v>
      </c>
      <c r="D1947" s="279">
        <f t="shared" si="1"/>
        <v>-0.5044781041</v>
      </c>
      <c r="E1947" s="264">
        <v>-0.010247932202627057</v>
      </c>
      <c r="F1947" s="264"/>
      <c r="G1947" s="271">
        <v>1944.0</v>
      </c>
      <c r="H1947" s="270">
        <f t="shared" si="2"/>
        <v>-0.002095095151</v>
      </c>
    </row>
    <row r="1948" ht="14.25" customHeight="1">
      <c r="B1948" s="277">
        <v>44260.0</v>
      </c>
      <c r="C1948" s="278">
        <v>1224.259277</v>
      </c>
      <c r="D1948" s="279">
        <f t="shared" si="1"/>
        <v>-0.2502760689</v>
      </c>
      <c r="E1948" s="264">
        <v>-0.010260529711341273</v>
      </c>
      <c r="F1948" s="264"/>
      <c r="G1948" s="271">
        <v>1945.0</v>
      </c>
      <c r="H1948" s="270">
        <f t="shared" si="2"/>
        <v>0.03461135312</v>
      </c>
    </row>
    <row r="1949" ht="14.25" customHeight="1">
      <c r="B1949" s="277">
        <v>45314.0</v>
      </c>
      <c r="C1949" s="278">
        <v>1632.946777</v>
      </c>
      <c r="D1949" s="279">
        <f t="shared" si="1"/>
        <v>0.009673759682</v>
      </c>
      <c r="E1949" s="264">
        <v>-0.01027597700471411</v>
      </c>
      <c r="F1949" s="264"/>
      <c r="G1949" s="271">
        <v>1946.0</v>
      </c>
      <c r="H1949" s="270">
        <f t="shared" si="2"/>
        <v>0.02160969515</v>
      </c>
    </row>
    <row r="1950" ht="14.25" customHeight="1">
      <c r="B1950" s="277">
        <v>44432.0</v>
      </c>
      <c r="C1950" s="278">
        <v>1617.301392</v>
      </c>
      <c r="D1950" s="279">
        <f t="shared" si="1"/>
        <v>3.332151737</v>
      </c>
      <c r="E1950" s="264">
        <v>-0.010294882597049016</v>
      </c>
      <c r="F1950" s="264"/>
      <c r="G1950" s="271">
        <v>1947.0</v>
      </c>
      <c r="H1950" s="270">
        <f t="shared" si="2"/>
        <v>0.01445856003</v>
      </c>
    </row>
    <row r="1951" ht="14.25" customHeight="1">
      <c r="B1951" s="277">
        <v>41933.0</v>
      </c>
      <c r="C1951" s="278">
        <v>373.325195</v>
      </c>
      <c r="D1951" s="279">
        <f t="shared" si="1"/>
        <v>-0.7693323713</v>
      </c>
      <c r="E1951" s="264">
        <v>-0.01033471402249726</v>
      </c>
      <c r="F1951" s="264"/>
      <c r="G1951" s="271">
        <v>1948.0</v>
      </c>
      <c r="H1951" s="270">
        <f t="shared" si="2"/>
        <v>-0.009220067524</v>
      </c>
    </row>
    <row r="1952" ht="14.25" customHeight="1">
      <c r="B1952" s="277">
        <v>44610.0</v>
      </c>
      <c r="C1952" s="278">
        <v>1618.455078</v>
      </c>
      <c r="D1952" s="279">
        <f t="shared" si="1"/>
        <v>2.238972863</v>
      </c>
      <c r="E1952" s="264">
        <v>-0.010349084294433774</v>
      </c>
      <c r="F1952" s="264"/>
      <c r="G1952" s="271">
        <v>1949.0</v>
      </c>
      <c r="H1952" s="270">
        <f t="shared" si="2"/>
        <v>-0.00228632128</v>
      </c>
    </row>
    <row r="1953" ht="14.25" customHeight="1">
      <c r="B1953" s="277">
        <v>43130.0</v>
      </c>
      <c r="C1953" s="278">
        <v>499.68158</v>
      </c>
      <c r="D1953" s="279">
        <f t="shared" si="1"/>
        <v>-0.2409502209</v>
      </c>
      <c r="E1953" s="264">
        <v>-0.010355697294797411</v>
      </c>
      <c r="F1953" s="264"/>
      <c r="G1953" s="271">
        <v>1950.0</v>
      </c>
      <c r="H1953" s="270">
        <f t="shared" si="2"/>
        <v>-0.007179142741</v>
      </c>
    </row>
    <row r="1954" ht="14.25" customHeight="1">
      <c r="B1954" s="277">
        <v>43565.0</v>
      </c>
      <c r="C1954" s="278">
        <v>658.298828</v>
      </c>
      <c r="D1954" s="279">
        <f t="shared" si="1"/>
        <v>0.5281518289</v>
      </c>
      <c r="E1954" s="264">
        <v>-0.010386314031159987</v>
      </c>
      <c r="F1954" s="264"/>
      <c r="G1954" s="271">
        <v>1951.0</v>
      </c>
      <c r="H1954" s="270">
        <f t="shared" si="2"/>
        <v>-0.01842420524</v>
      </c>
    </row>
    <row r="1955" ht="14.25" customHeight="1">
      <c r="B1955" s="277">
        <v>42633.0</v>
      </c>
      <c r="C1955" s="278">
        <v>430.781036</v>
      </c>
      <c r="D1955" s="279">
        <f t="shared" si="1"/>
        <v>-0.6800879404</v>
      </c>
      <c r="E1955" s="264">
        <v>-0.010412733417255578</v>
      </c>
      <c r="F1955" s="264"/>
      <c r="G1955" s="271">
        <v>1952.0</v>
      </c>
      <c r="H1955" s="270">
        <f t="shared" si="2"/>
        <v>-0.01835071573</v>
      </c>
    </row>
    <row r="1956" ht="14.25" customHeight="1">
      <c r="B1956" s="277">
        <v>45231.0</v>
      </c>
      <c r="C1956" s="278">
        <v>1346.560791</v>
      </c>
      <c r="D1956" s="279">
        <f t="shared" si="1"/>
        <v>0.9330592842</v>
      </c>
      <c r="E1956" s="264">
        <v>-0.01041364270218472</v>
      </c>
      <c r="F1956" s="264"/>
      <c r="G1956" s="271">
        <v>1953.0</v>
      </c>
      <c r="H1956" s="270">
        <f t="shared" si="2"/>
        <v>0.009838226066</v>
      </c>
    </row>
    <row r="1957" ht="14.25" customHeight="1">
      <c r="B1957" s="277">
        <v>43845.0</v>
      </c>
      <c r="C1957" s="278">
        <v>696.595703</v>
      </c>
      <c r="D1957" s="279">
        <f t="shared" si="1"/>
        <v>-0.4485631752</v>
      </c>
      <c r="E1957" s="264">
        <v>-0.010442913199028564</v>
      </c>
      <c r="F1957" s="264"/>
      <c r="G1957" s="271">
        <v>1954.0</v>
      </c>
      <c r="H1957" s="270">
        <f t="shared" si="2"/>
        <v>-0.0180044898</v>
      </c>
    </row>
    <row r="1958" ht="14.25" customHeight="1">
      <c r="B1958" s="277">
        <v>45092.0</v>
      </c>
      <c r="C1958" s="278">
        <v>1263.237549</v>
      </c>
      <c r="D1958" s="279">
        <f t="shared" si="1"/>
        <v>-0.1772924935</v>
      </c>
      <c r="E1958" s="264">
        <v>-0.010458305076022306</v>
      </c>
      <c r="F1958" s="264"/>
      <c r="G1958" s="271">
        <v>1955.0</v>
      </c>
      <c r="H1958" s="270">
        <f t="shared" si="2"/>
        <v>-0.03344338897</v>
      </c>
    </row>
    <row r="1959" ht="14.25" customHeight="1">
      <c r="B1959" s="277">
        <v>44783.0</v>
      </c>
      <c r="C1959" s="278">
        <v>1535.463745</v>
      </c>
      <c r="D1959" s="279">
        <f t="shared" si="1"/>
        <v>2.697674788</v>
      </c>
      <c r="E1959" s="264">
        <v>-0.010466843186450678</v>
      </c>
      <c r="F1959" s="264"/>
      <c r="G1959" s="271">
        <v>1956.0</v>
      </c>
      <c r="H1959" s="270">
        <f t="shared" si="2"/>
        <v>0.01979392199</v>
      </c>
    </row>
    <row r="1960" ht="14.25" customHeight="1">
      <c r="B1960" s="277">
        <v>42725.0</v>
      </c>
      <c r="C1960" s="278">
        <v>415.25116</v>
      </c>
      <c r="D1960" s="279">
        <f t="shared" si="1"/>
        <v>0.02195203442</v>
      </c>
      <c r="E1960" s="264">
        <v>-0.010472722346670496</v>
      </c>
      <c r="F1960" s="264"/>
      <c r="G1960" s="271">
        <v>1957.0</v>
      </c>
      <c r="H1960" s="270">
        <f t="shared" si="2"/>
        <v>-0.0037974033</v>
      </c>
    </row>
    <row r="1961" ht="14.25" customHeight="1">
      <c r="B1961" s="277">
        <v>43052.0</v>
      </c>
      <c r="C1961" s="278">
        <v>406.33136</v>
      </c>
      <c r="D1961" s="279">
        <f t="shared" si="1"/>
        <v>-0.6288011684</v>
      </c>
      <c r="E1961" s="264">
        <v>-0.010498345341452815</v>
      </c>
      <c r="F1961" s="264"/>
      <c r="G1961" s="271">
        <v>1958.0</v>
      </c>
      <c r="H1961" s="270">
        <f t="shared" si="2"/>
        <v>-0.01258558248</v>
      </c>
    </row>
    <row r="1962" ht="14.25" customHeight="1">
      <c r="B1962" s="277">
        <v>44186.0</v>
      </c>
      <c r="C1962" s="278">
        <v>1094.646118</v>
      </c>
      <c r="D1962" s="279">
        <f t="shared" si="1"/>
        <v>-0.2041891235</v>
      </c>
      <c r="E1962" s="264">
        <v>-0.010505981524531551</v>
      </c>
      <c r="F1962" s="264"/>
      <c r="G1962" s="271">
        <v>1959.0</v>
      </c>
      <c r="H1962" s="270">
        <f t="shared" si="2"/>
        <v>-0.003810629339</v>
      </c>
    </row>
    <row r="1963" ht="14.25" customHeight="1">
      <c r="B1963" s="277">
        <v>44999.0</v>
      </c>
      <c r="C1963" s="278">
        <v>1375.510376</v>
      </c>
      <c r="D1963" s="279">
        <f t="shared" si="1"/>
        <v>2.606100642</v>
      </c>
      <c r="E1963" s="264">
        <v>-0.010521861386305616</v>
      </c>
      <c r="F1963" s="264"/>
      <c r="G1963" s="271">
        <v>1960.0</v>
      </c>
      <c r="H1963" s="270">
        <f t="shared" si="2"/>
        <v>0.01498615699</v>
      </c>
    </row>
    <row r="1964" ht="14.25" customHeight="1">
      <c r="B1964" s="277">
        <v>42692.0</v>
      </c>
      <c r="C1964" s="278">
        <v>381.439819</v>
      </c>
      <c r="D1964" s="279">
        <f t="shared" si="1"/>
        <v>-0.2196326848</v>
      </c>
      <c r="E1964" s="264">
        <v>-0.010539923411385434</v>
      </c>
      <c r="F1964" s="264"/>
      <c r="G1964" s="271">
        <v>1961.0</v>
      </c>
      <c r="H1964" s="270">
        <f t="shared" si="2"/>
        <v>-0.009685178858</v>
      </c>
    </row>
    <row r="1965" ht="14.25" customHeight="1">
      <c r="B1965" s="277">
        <v>42461.0</v>
      </c>
      <c r="C1965" s="278">
        <v>488.795227</v>
      </c>
      <c r="D1965" s="279">
        <f t="shared" si="1"/>
        <v>0.1748200358</v>
      </c>
      <c r="E1965" s="264">
        <v>-0.01054753069198977</v>
      </c>
      <c r="F1965" s="264"/>
      <c r="G1965" s="271">
        <v>1962.0</v>
      </c>
      <c r="H1965" s="270">
        <f t="shared" si="2"/>
        <v>-0.01472107786</v>
      </c>
    </row>
    <row r="1966" ht="14.25" customHeight="1">
      <c r="B1966" s="277">
        <v>42670.0</v>
      </c>
      <c r="C1966" s="278">
        <v>416.059662</v>
      </c>
      <c r="D1966" s="279">
        <f t="shared" si="1"/>
        <v>-0.3339106763</v>
      </c>
      <c r="E1966" s="264">
        <v>-0.010550184295225523</v>
      </c>
      <c r="F1966" s="264"/>
      <c r="G1966" s="271">
        <v>1963.0</v>
      </c>
      <c r="H1966" s="270">
        <f t="shared" si="2"/>
        <v>-0.02125294379</v>
      </c>
    </row>
    <row r="1967" ht="14.25" customHeight="1">
      <c r="B1967" s="277">
        <v>43360.0</v>
      </c>
      <c r="C1967" s="278">
        <v>624.630432</v>
      </c>
      <c r="D1967" s="279">
        <f t="shared" si="1"/>
        <v>-0.02862477958</v>
      </c>
      <c r="E1967" s="264">
        <v>-0.010562787372480368</v>
      </c>
      <c r="F1967" s="264"/>
      <c r="G1967" s="271">
        <v>1964.0</v>
      </c>
      <c r="H1967" s="270">
        <f t="shared" si="2"/>
        <v>-0.03033556097</v>
      </c>
    </row>
    <row r="1968" ht="14.25" customHeight="1">
      <c r="B1968" s="277">
        <v>43549.0</v>
      </c>
      <c r="C1968" s="278">
        <v>643.037231</v>
      </c>
      <c r="D1968" s="279">
        <f t="shared" si="1"/>
        <v>-0.6050199091</v>
      </c>
      <c r="E1968" s="264">
        <v>-0.01056376368147405</v>
      </c>
      <c r="F1968" s="264"/>
      <c r="G1968" s="271">
        <v>1965.0</v>
      </c>
      <c r="H1968" s="270">
        <f t="shared" si="2"/>
        <v>-0.005993217083</v>
      </c>
    </row>
    <row r="1969" ht="14.25" customHeight="1">
      <c r="B1969" s="277">
        <v>45355.0</v>
      </c>
      <c r="C1969" s="278">
        <v>1628.024414</v>
      </c>
      <c r="D1969" s="279">
        <f t="shared" si="1"/>
        <v>2.301556465</v>
      </c>
      <c r="E1969" s="264">
        <v>-0.010575968687878017</v>
      </c>
      <c r="F1969" s="264"/>
      <c r="G1969" s="271">
        <v>1966.0</v>
      </c>
      <c r="H1969" s="270">
        <f t="shared" si="2"/>
        <v>-0.01777684439</v>
      </c>
    </row>
    <row r="1970" ht="14.25" customHeight="1">
      <c r="B1970" s="277">
        <v>43185.0</v>
      </c>
      <c r="C1970" s="278">
        <v>493.108154</v>
      </c>
      <c r="D1970" s="279">
        <f t="shared" si="1"/>
        <v>-0.6296553206</v>
      </c>
      <c r="E1970" s="264">
        <v>-0.01057706527430988</v>
      </c>
      <c r="F1970" s="264"/>
      <c r="G1970" s="271">
        <v>1967.0</v>
      </c>
      <c r="H1970" s="270">
        <f t="shared" si="2"/>
        <v>-0.0105929233</v>
      </c>
    </row>
    <row r="1971" ht="14.25" customHeight="1">
      <c r="B1971" s="277">
        <v>45008.0</v>
      </c>
      <c r="C1971" s="278">
        <v>1331.484375</v>
      </c>
      <c r="D1971" s="279">
        <f t="shared" si="1"/>
        <v>2.259833428</v>
      </c>
      <c r="E1971" s="264">
        <v>-0.010581205798808228</v>
      </c>
      <c r="F1971" s="264"/>
      <c r="G1971" s="271">
        <v>1968.0</v>
      </c>
      <c r="H1971" s="270">
        <f t="shared" si="2"/>
        <v>-0.01056656594</v>
      </c>
    </row>
    <row r="1972" ht="14.25" customHeight="1">
      <c r="B1972" s="277">
        <v>42884.0</v>
      </c>
      <c r="C1972" s="278">
        <v>408.45166</v>
      </c>
      <c r="D1972" s="279">
        <f t="shared" si="1"/>
        <v>-0.7218006506</v>
      </c>
      <c r="E1972" s="264">
        <v>-0.010595475337905537</v>
      </c>
      <c r="F1972" s="264"/>
      <c r="G1972" s="271">
        <v>1969.0</v>
      </c>
      <c r="H1972" s="270">
        <f t="shared" si="2"/>
        <v>-0.002670666825</v>
      </c>
    </row>
    <row r="1973" ht="14.25" customHeight="1">
      <c r="B1973" s="277">
        <v>44383.0</v>
      </c>
      <c r="C1973" s="278">
        <v>1468.197754</v>
      </c>
      <c r="D1973" s="279">
        <f t="shared" si="1"/>
        <v>2.597614098</v>
      </c>
      <c r="E1973" s="264">
        <v>-0.010608372054054752</v>
      </c>
      <c r="F1973" s="264"/>
      <c r="G1973" s="271">
        <v>1970.0</v>
      </c>
      <c r="H1973" s="270">
        <f t="shared" si="2"/>
        <v>0.006798111458</v>
      </c>
    </row>
    <row r="1974" ht="14.25" customHeight="1">
      <c r="B1974" s="277">
        <v>42936.0</v>
      </c>
      <c r="C1974" s="278">
        <v>408.10318</v>
      </c>
      <c r="D1974" s="279">
        <f t="shared" si="1"/>
        <v>-0.6921493924</v>
      </c>
      <c r="E1974" s="264">
        <v>-0.010613721635854608</v>
      </c>
      <c r="F1974" s="264"/>
      <c r="G1974" s="271">
        <v>1971.0</v>
      </c>
      <c r="H1974" s="270">
        <f t="shared" si="2"/>
        <v>-0.02152408216</v>
      </c>
    </row>
    <row r="1975" ht="14.25" customHeight="1">
      <c r="B1975" s="277">
        <v>44298.0</v>
      </c>
      <c r="C1975" s="278">
        <v>1325.65332</v>
      </c>
      <c r="D1975" s="279">
        <f t="shared" si="1"/>
        <v>1.999283371</v>
      </c>
      <c r="E1975" s="264">
        <v>-0.010617158491714348</v>
      </c>
      <c r="F1975" s="264"/>
      <c r="G1975" s="271">
        <v>1972.0</v>
      </c>
      <c r="H1975" s="270">
        <f t="shared" si="2"/>
        <v>-0.009780354543</v>
      </c>
    </row>
    <row r="1976" ht="14.25" customHeight="1">
      <c r="B1976" s="277">
        <v>42086.0</v>
      </c>
      <c r="C1976" s="278">
        <v>441.990021</v>
      </c>
      <c r="D1976" s="279">
        <f t="shared" si="1"/>
        <v>0.03678681244</v>
      </c>
      <c r="E1976" s="264">
        <v>-0.010631432812046253</v>
      </c>
      <c r="F1976" s="264"/>
      <c r="G1976" s="271">
        <v>1973.0</v>
      </c>
      <c r="H1976" s="270">
        <f t="shared" si="2"/>
        <v>0.008033838304</v>
      </c>
    </row>
    <row r="1977" ht="14.25" customHeight="1">
      <c r="B1977" s="277">
        <v>43066.0</v>
      </c>
      <c r="C1977" s="278">
        <v>426.307526</v>
      </c>
      <c r="D1977" s="279">
        <f t="shared" si="1"/>
        <v>0.0397688034</v>
      </c>
      <c r="E1977" s="264">
        <v>-0.01069771712468353</v>
      </c>
      <c r="F1977" s="264"/>
      <c r="G1977" s="271">
        <v>1974.0</v>
      </c>
      <c r="H1977" s="270">
        <f t="shared" si="2"/>
        <v>-0.008702567487</v>
      </c>
    </row>
    <row r="1978" ht="14.25" customHeight="1">
      <c r="B1978" s="277">
        <v>43059.0</v>
      </c>
      <c r="C1978" s="278">
        <v>410.002228</v>
      </c>
      <c r="D1978" s="279">
        <f t="shared" si="1"/>
        <v>-0.3565337219</v>
      </c>
      <c r="E1978" s="264">
        <v>-0.010710940660052569</v>
      </c>
      <c r="F1978" s="264"/>
      <c r="G1978" s="271">
        <v>1975.0</v>
      </c>
      <c r="H1978" s="270">
        <f t="shared" si="2"/>
        <v>0.01882135264</v>
      </c>
    </row>
    <row r="1979" ht="14.25" customHeight="1">
      <c r="B1979" s="277">
        <v>43580.0</v>
      </c>
      <c r="C1979" s="278">
        <v>637.17749</v>
      </c>
      <c r="D1979" s="279">
        <f t="shared" si="1"/>
        <v>-0.5707174616</v>
      </c>
      <c r="E1979" s="264">
        <v>-0.010727284095588024</v>
      </c>
      <c r="F1979" s="264"/>
      <c r="G1979" s="271">
        <v>1976.0</v>
      </c>
      <c r="H1979" s="270">
        <f t="shared" si="2"/>
        <v>0.01459271308</v>
      </c>
    </row>
    <row r="1980" ht="14.25" customHeight="1">
      <c r="B1980" s="277">
        <v>45377.0</v>
      </c>
      <c r="C1980" s="278">
        <v>1484.284668</v>
      </c>
      <c r="D1980" s="279">
        <f t="shared" si="1"/>
        <v>1.368189617</v>
      </c>
      <c r="E1980" s="264">
        <v>-0.010736601957923671</v>
      </c>
      <c r="F1980" s="264"/>
      <c r="G1980" s="271">
        <v>1977.0</v>
      </c>
      <c r="H1980" s="270">
        <f t="shared" si="2"/>
        <v>-0.01453492559</v>
      </c>
    </row>
    <row r="1981" ht="14.25" customHeight="1">
      <c r="B1981" s="277">
        <v>43795.0</v>
      </c>
      <c r="C1981" s="278">
        <v>626.759216</v>
      </c>
      <c r="D1981" s="279">
        <f t="shared" si="1"/>
        <v>0.4718032809</v>
      </c>
      <c r="E1981" s="264">
        <v>-0.010743383540631693</v>
      </c>
      <c r="F1981" s="264"/>
      <c r="G1981" s="271">
        <v>1978.0</v>
      </c>
      <c r="H1981" s="270">
        <f t="shared" si="2"/>
        <v>0.002715909512</v>
      </c>
    </row>
    <row r="1982" ht="14.25" customHeight="1">
      <c r="B1982" s="277">
        <v>42667.0</v>
      </c>
      <c r="C1982" s="278">
        <v>425.844421</v>
      </c>
      <c r="D1982" s="279">
        <f t="shared" si="1"/>
        <v>-0.6889650047</v>
      </c>
      <c r="E1982" s="264">
        <v>-0.010786935446489511</v>
      </c>
      <c r="F1982" s="264"/>
      <c r="G1982" s="271">
        <v>1979.0</v>
      </c>
      <c r="H1982" s="270">
        <f t="shared" si="2"/>
        <v>-0.001319497081</v>
      </c>
    </row>
    <row r="1983" ht="14.25" customHeight="1">
      <c r="B1983" s="277">
        <v>44756.0</v>
      </c>
      <c r="C1983" s="278">
        <v>1369.120605</v>
      </c>
      <c r="D1983" s="279">
        <f t="shared" si="1"/>
        <v>1.510970489</v>
      </c>
      <c r="E1983" s="264">
        <v>-0.010799954052273481</v>
      </c>
      <c r="F1983" s="264"/>
      <c r="G1983" s="271">
        <v>1980.0</v>
      </c>
      <c r="H1983" s="270">
        <f t="shared" si="2"/>
        <v>0.008923384365</v>
      </c>
    </row>
    <row r="1984" ht="14.25" customHeight="1">
      <c r="B1984" s="277">
        <v>43269.0</v>
      </c>
      <c r="C1984" s="278">
        <v>545.255554</v>
      </c>
      <c r="D1984" s="279">
        <f t="shared" si="1"/>
        <v>-0.6945912626</v>
      </c>
      <c r="E1984" s="264">
        <v>-0.010809877470644146</v>
      </c>
      <c r="F1984" s="264"/>
      <c r="G1984" s="271">
        <v>1981.0</v>
      </c>
      <c r="H1984" s="270">
        <f t="shared" si="2"/>
        <v>0.007427093025</v>
      </c>
    </row>
    <row r="1985" ht="14.25" customHeight="1">
      <c r="B1985" s="277">
        <v>44655.0</v>
      </c>
      <c r="C1985" s="278">
        <v>1785.330566</v>
      </c>
      <c r="D1985" s="279">
        <f t="shared" si="1"/>
        <v>1.137522334</v>
      </c>
      <c r="E1985" s="264">
        <v>-0.01082200102731018</v>
      </c>
      <c r="F1985" s="264"/>
      <c r="G1985" s="271">
        <v>1982.0</v>
      </c>
      <c r="H1985" s="270">
        <f t="shared" si="2"/>
        <v>-0.02129304405</v>
      </c>
    </row>
    <row r="1986" ht="14.25" customHeight="1">
      <c r="B1986" s="277">
        <v>44035.0</v>
      </c>
      <c r="C1986" s="278">
        <v>835.233643</v>
      </c>
      <c r="D1986" s="279">
        <f t="shared" si="1"/>
        <v>0.1482809281</v>
      </c>
      <c r="E1986" s="264">
        <v>-0.010839838494937448</v>
      </c>
      <c r="F1986" s="264"/>
      <c r="G1986" s="271">
        <v>1983.0</v>
      </c>
      <c r="H1986" s="270">
        <f t="shared" si="2"/>
        <v>-0.006387581268</v>
      </c>
    </row>
    <row r="1987" ht="14.25" customHeight="1">
      <c r="B1987" s="277">
        <v>43719.0</v>
      </c>
      <c r="C1987" s="278">
        <v>727.377441</v>
      </c>
      <c r="D1987" s="279">
        <f t="shared" si="1"/>
        <v>-0.5705893878</v>
      </c>
      <c r="E1987" s="264">
        <v>-0.010855287427694444</v>
      </c>
      <c r="F1987" s="264"/>
      <c r="G1987" s="271">
        <v>1984.0</v>
      </c>
      <c r="H1987" s="270">
        <f t="shared" si="2"/>
        <v>-0.009117260638</v>
      </c>
    </row>
    <row r="1988" ht="14.25" customHeight="1">
      <c r="B1988" s="277">
        <v>44489.0</v>
      </c>
      <c r="C1988" s="278">
        <v>1693.897217</v>
      </c>
      <c r="D1988" s="279">
        <f t="shared" si="1"/>
        <v>0.02235266449</v>
      </c>
      <c r="E1988" s="264">
        <v>-0.01086625264835536</v>
      </c>
      <c r="F1988" s="264"/>
      <c r="G1988" s="271">
        <v>1985.0</v>
      </c>
      <c r="H1988" s="270">
        <f t="shared" si="2"/>
        <v>0.01911581031</v>
      </c>
    </row>
    <row r="1989" ht="14.25" customHeight="1">
      <c r="B1989" s="277">
        <v>45336.0</v>
      </c>
      <c r="C1989" s="278">
        <v>1656.861938</v>
      </c>
      <c r="D1989" s="279">
        <f t="shared" si="1"/>
        <v>0.0858967246</v>
      </c>
      <c r="E1989" s="264">
        <v>-0.010893136848407476</v>
      </c>
      <c r="F1989" s="264"/>
      <c r="G1989" s="271">
        <v>1986.0</v>
      </c>
      <c r="H1989" s="270">
        <f t="shared" si="2"/>
        <v>0.001665557732</v>
      </c>
    </row>
    <row r="1990" ht="14.25" customHeight="1">
      <c r="B1990" s="277">
        <v>45293.0</v>
      </c>
      <c r="C1990" s="278">
        <v>1525.800659</v>
      </c>
      <c r="D1990" s="279">
        <f t="shared" si="1"/>
        <v>-0.04992345832</v>
      </c>
      <c r="E1990" s="264">
        <v>-0.010925951691979652</v>
      </c>
      <c r="F1990" s="264"/>
      <c r="G1990" s="271">
        <v>1987.0</v>
      </c>
      <c r="H1990" s="270">
        <f t="shared" si="2"/>
        <v>-0.0003996466055</v>
      </c>
    </row>
    <row r="1991" ht="14.25" customHeight="1">
      <c r="B1991" s="277">
        <v>44435.0</v>
      </c>
      <c r="C1991" s="278">
        <v>1605.976563</v>
      </c>
      <c r="D1991" s="279">
        <f t="shared" si="1"/>
        <v>0.09505960672</v>
      </c>
      <c r="E1991" s="264">
        <v>-0.01093930213676883</v>
      </c>
      <c r="F1991" s="264"/>
      <c r="G1991" s="271">
        <v>1988.0</v>
      </c>
      <c r="H1991" s="270">
        <f t="shared" si="2"/>
        <v>0.03002558866</v>
      </c>
    </row>
    <row r="1992" ht="14.25" customHeight="1">
      <c r="B1992" s="277">
        <v>44869.0</v>
      </c>
      <c r="C1992" s="278">
        <v>1466.56543</v>
      </c>
      <c r="D1992" s="279">
        <f t="shared" si="1"/>
        <v>0.07827099087</v>
      </c>
      <c r="E1992" s="264">
        <v>-0.010942271820974483</v>
      </c>
      <c r="F1992" s="264"/>
      <c r="G1992" s="271">
        <v>1989.0</v>
      </c>
      <c r="H1992" s="270">
        <f t="shared" si="2"/>
        <v>0.02405948299</v>
      </c>
    </row>
    <row r="1993" ht="14.25" customHeight="1">
      <c r="B1993" s="277">
        <v>45001.0</v>
      </c>
      <c r="C1993" s="278">
        <v>1360.108398</v>
      </c>
      <c r="D1993" s="279">
        <f t="shared" si="1"/>
        <v>-0.05732519653</v>
      </c>
      <c r="E1993" s="264">
        <v>-0.010953535786445224</v>
      </c>
      <c r="F1993" s="264"/>
      <c r="G1993" s="271">
        <v>1990.0</v>
      </c>
      <c r="H1993" s="270">
        <f t="shared" si="2"/>
        <v>0.00225828888</v>
      </c>
    </row>
    <row r="1994" ht="14.25" customHeight="1">
      <c r="B1994" s="277">
        <v>45441.0</v>
      </c>
      <c r="C1994" s="278">
        <v>1442.818237</v>
      </c>
      <c r="D1994" s="279">
        <f t="shared" si="1"/>
        <v>1.071646722</v>
      </c>
      <c r="E1994" s="264">
        <v>-0.010974485428158336</v>
      </c>
      <c r="F1994" s="264"/>
      <c r="G1994" s="271">
        <v>1991.0</v>
      </c>
      <c r="H1994" s="270">
        <f t="shared" si="2"/>
        <v>0.01427437002</v>
      </c>
    </row>
    <row r="1995" ht="14.25" customHeight="1">
      <c r="B1995" s="277">
        <v>43864.0</v>
      </c>
      <c r="C1995" s="278">
        <v>696.459595</v>
      </c>
      <c r="D1995" s="279">
        <f t="shared" si="1"/>
        <v>-0.04320609101</v>
      </c>
      <c r="E1995" s="264">
        <v>-0.011018788725564442</v>
      </c>
      <c r="F1995" s="264"/>
      <c r="G1995" s="271">
        <v>1992.0</v>
      </c>
      <c r="H1995" s="270">
        <f t="shared" si="2"/>
        <v>-0.02537518268</v>
      </c>
    </row>
    <row r="1996" ht="14.25" customHeight="1">
      <c r="B1996" s="277">
        <v>43727.0</v>
      </c>
      <c r="C1996" s="278">
        <v>727.909729</v>
      </c>
      <c r="D1996" s="279">
        <f t="shared" si="1"/>
        <v>0.8035477314</v>
      </c>
      <c r="E1996" s="264">
        <v>-0.011026005081625267</v>
      </c>
      <c r="F1996" s="264"/>
      <c r="G1996" s="271">
        <v>1993.0</v>
      </c>
      <c r="H1996" s="270">
        <f t="shared" si="2"/>
        <v>0.01480376934</v>
      </c>
    </row>
    <row r="1997" ht="14.25" customHeight="1">
      <c r="B1997" s="277">
        <v>42891.0</v>
      </c>
      <c r="C1997" s="278">
        <v>403.598816</v>
      </c>
      <c r="D1997" s="279">
        <f t="shared" si="1"/>
        <v>-0.7259066465</v>
      </c>
      <c r="E1997" s="264">
        <v>-0.011037316592338265</v>
      </c>
      <c r="F1997" s="264"/>
      <c r="G1997" s="271">
        <v>1994.0</v>
      </c>
      <c r="H1997" s="270">
        <f t="shared" si="2"/>
        <v>-0.0316619898</v>
      </c>
    </row>
    <row r="1998" ht="14.25" customHeight="1">
      <c r="B1998" s="277">
        <v>44691.0</v>
      </c>
      <c r="C1998" s="278">
        <v>1472.486694</v>
      </c>
      <c r="D1998" s="279">
        <f t="shared" si="1"/>
        <v>2.761784923</v>
      </c>
      <c r="E1998" s="264">
        <v>-0.011048363945163418</v>
      </c>
      <c r="F1998" s="264"/>
      <c r="G1998" s="271">
        <v>1995.0</v>
      </c>
      <c r="H1998" s="270">
        <f t="shared" si="2"/>
        <v>-0.01927625304</v>
      </c>
    </row>
    <row r="1999" ht="14.25" customHeight="1">
      <c r="B1999" s="277">
        <v>42905.0</v>
      </c>
      <c r="C1999" s="278">
        <v>391.432983</v>
      </c>
      <c r="D1999" s="279">
        <f t="shared" si="1"/>
        <v>-0.7318808924</v>
      </c>
      <c r="E1999" s="264">
        <v>-0.011060890032605445</v>
      </c>
      <c r="F1999" s="264"/>
      <c r="G1999" s="271">
        <v>1996.0</v>
      </c>
      <c r="H1999" s="270">
        <f t="shared" si="2"/>
        <v>-0.0287105237</v>
      </c>
    </row>
    <row r="2000" ht="14.25" customHeight="1">
      <c r="B2000" s="277">
        <v>45397.0</v>
      </c>
      <c r="C2000" s="278">
        <v>1459.921997</v>
      </c>
      <c r="D2000" s="279">
        <f t="shared" si="1"/>
        <v>2.812917524</v>
      </c>
      <c r="E2000" s="264">
        <v>-0.01118024494716707</v>
      </c>
      <c r="F2000" s="264"/>
      <c r="G2000" s="271">
        <v>1997.0</v>
      </c>
      <c r="H2000" s="270">
        <f t="shared" si="2"/>
        <v>-0.01981757616</v>
      </c>
    </row>
    <row r="2001" ht="14.25" customHeight="1">
      <c r="B2001" s="277">
        <v>42138.0</v>
      </c>
      <c r="C2001" s="278">
        <v>382.888428</v>
      </c>
      <c r="D2001" s="279">
        <f t="shared" si="1"/>
        <v>-0.7469121496</v>
      </c>
      <c r="E2001" s="264">
        <v>-0.011192336880367805</v>
      </c>
      <c r="F2001" s="264"/>
      <c r="G2001" s="271">
        <v>1998.0</v>
      </c>
      <c r="H2001" s="270">
        <f t="shared" si="2"/>
        <v>-0.02459889457</v>
      </c>
    </row>
    <row r="2002" ht="14.25" customHeight="1">
      <c r="B2002" s="277">
        <v>44979.0</v>
      </c>
      <c r="C2002" s="278">
        <v>1512.867676</v>
      </c>
      <c r="D2002" s="279">
        <f t="shared" si="1"/>
        <v>2.453393112</v>
      </c>
      <c r="E2002" s="264">
        <v>-0.011206117816040882</v>
      </c>
      <c r="F2002" s="264"/>
      <c r="G2002" s="271">
        <v>1999.0</v>
      </c>
      <c r="H2002" s="270">
        <f t="shared" si="2"/>
        <v>-0.006648935783</v>
      </c>
    </row>
    <row r="2003" ht="14.25" customHeight="1">
      <c r="B2003" s="277">
        <v>42109.0</v>
      </c>
      <c r="C2003" s="278">
        <v>438.081512</v>
      </c>
      <c r="D2003" s="279">
        <f t="shared" si="1"/>
        <v>-0.7144520527</v>
      </c>
      <c r="E2003" s="264">
        <v>-0.011211600217455058</v>
      </c>
      <c r="F2003" s="264"/>
      <c r="G2003" s="271">
        <v>2000.0</v>
      </c>
      <c r="H2003" s="270">
        <f t="shared" si="2"/>
        <v>0.009515456292</v>
      </c>
    </row>
    <row r="2004" ht="14.25" customHeight="1">
      <c r="B2004" s="277">
        <v>44974.0</v>
      </c>
      <c r="C2004" s="278">
        <v>1534.178467</v>
      </c>
      <c r="D2004" s="279">
        <f t="shared" si="1"/>
        <v>-0.08033124183</v>
      </c>
      <c r="E2004" s="264">
        <v>-0.01123734985560218</v>
      </c>
      <c r="F2004" s="264"/>
      <c r="G2004" s="271">
        <v>2001.0</v>
      </c>
      <c r="H2004" s="270">
        <f t="shared" si="2"/>
        <v>0.0008837745318</v>
      </c>
    </row>
    <row r="2005" ht="14.25" customHeight="1">
      <c r="B2005" s="277">
        <v>44522.0</v>
      </c>
      <c r="C2005" s="278">
        <v>1668.185913</v>
      </c>
      <c r="D2005" s="279">
        <f t="shared" si="1"/>
        <v>3.268056127</v>
      </c>
      <c r="E2005" s="264">
        <v>-0.01123975088180826</v>
      </c>
      <c r="F2005" s="264"/>
      <c r="G2005" s="271">
        <v>2002.0</v>
      </c>
      <c r="H2005" s="270">
        <f t="shared" si="2"/>
        <v>0.01473226912</v>
      </c>
    </row>
    <row r="2006" ht="14.25" customHeight="1">
      <c r="B2006" s="277">
        <v>42167.0</v>
      </c>
      <c r="C2006" s="278">
        <v>390.85379</v>
      </c>
      <c r="D2006" s="279">
        <f t="shared" si="1"/>
        <v>-0.2459737971</v>
      </c>
      <c r="E2006" s="264">
        <v>-0.011313219253805037</v>
      </c>
      <c r="F2006" s="264"/>
      <c r="G2006" s="271">
        <v>2003.0</v>
      </c>
      <c r="H2006" s="270">
        <f t="shared" si="2"/>
        <v>0.02181306217</v>
      </c>
    </row>
    <row r="2007" ht="14.25" customHeight="1">
      <c r="B2007" s="277">
        <v>43248.0</v>
      </c>
      <c r="C2007" s="278">
        <v>518.355713</v>
      </c>
      <c r="D2007" s="279">
        <f t="shared" si="1"/>
        <v>0.07605337946</v>
      </c>
      <c r="E2007" s="264">
        <v>-0.011316827148162789</v>
      </c>
      <c r="F2007" s="264"/>
      <c r="G2007" s="271">
        <v>2004.0</v>
      </c>
      <c r="H2007" s="270">
        <f t="shared" si="2"/>
        <v>-0.0006079380889</v>
      </c>
    </row>
    <row r="2008" ht="14.25" customHeight="1">
      <c r="B2008" s="277">
        <v>42513.0</v>
      </c>
      <c r="C2008" s="278">
        <v>481.71933</v>
      </c>
      <c r="D2008" s="279">
        <f t="shared" si="1"/>
        <v>-0.6319623785</v>
      </c>
      <c r="E2008" s="264">
        <v>-0.011318213812145915</v>
      </c>
      <c r="F2008" s="264"/>
      <c r="G2008" s="271">
        <v>2005.0</v>
      </c>
      <c r="H2008" s="270">
        <f t="shared" si="2"/>
        <v>0.01418323634</v>
      </c>
    </row>
    <row r="2009" ht="14.25" customHeight="1">
      <c r="B2009" s="277">
        <v>45119.0</v>
      </c>
      <c r="C2009" s="278">
        <v>1308.886108</v>
      </c>
      <c r="D2009" s="279">
        <f t="shared" si="1"/>
        <v>0.07316403071</v>
      </c>
      <c r="E2009" s="264">
        <v>-0.011344957043853528</v>
      </c>
      <c r="F2009" s="264"/>
      <c r="G2009" s="271">
        <v>2006.0</v>
      </c>
      <c r="H2009" s="270">
        <f t="shared" si="2"/>
        <v>-0.002446547992</v>
      </c>
    </row>
    <row r="2010" ht="14.25" customHeight="1">
      <c r="B2010" s="277">
        <v>45051.0</v>
      </c>
      <c r="C2010" s="278">
        <v>1219.651489</v>
      </c>
      <c r="D2010" s="279">
        <f t="shared" si="1"/>
        <v>-0.2245584089</v>
      </c>
      <c r="E2010" s="264">
        <v>-0.011346369866656852</v>
      </c>
      <c r="F2010" s="264"/>
      <c r="G2010" s="271">
        <v>2007.0</v>
      </c>
      <c r="H2010" s="270">
        <f t="shared" si="2"/>
        <v>0.02004385162</v>
      </c>
    </row>
    <row r="2011" ht="14.25" customHeight="1">
      <c r="B2011" s="277">
        <v>44475.0</v>
      </c>
      <c r="C2011" s="278">
        <v>1572.847656</v>
      </c>
      <c r="D2011" s="279">
        <f t="shared" si="1"/>
        <v>2.933201528</v>
      </c>
      <c r="E2011" s="264">
        <v>-0.011371693846193638</v>
      </c>
      <c r="F2011" s="264"/>
      <c r="G2011" s="271">
        <v>2008.0</v>
      </c>
      <c r="H2011" s="270">
        <f t="shared" si="2"/>
        <v>-0.01996471053</v>
      </c>
    </row>
    <row r="2012" ht="14.25" customHeight="1">
      <c r="B2012" s="277">
        <v>42706.0</v>
      </c>
      <c r="C2012" s="278">
        <v>399.889923</v>
      </c>
      <c r="D2012" s="279">
        <f t="shared" si="1"/>
        <v>-0.435606343</v>
      </c>
      <c r="E2012" s="264">
        <v>-0.011377360481323213</v>
      </c>
      <c r="F2012" s="264"/>
      <c r="G2012" s="271">
        <v>2009.0</v>
      </c>
      <c r="H2012" s="270">
        <f t="shared" si="2"/>
        <v>-0.008771938568</v>
      </c>
    </row>
    <row r="2013" ht="14.25" customHeight="1">
      <c r="B2013" s="277">
        <v>43860.0</v>
      </c>
      <c r="C2013" s="278">
        <v>708.530151</v>
      </c>
      <c r="D2013" s="279">
        <f t="shared" si="1"/>
        <v>-0.4946587813</v>
      </c>
      <c r="E2013" s="264">
        <v>-0.011396750007936647</v>
      </c>
      <c r="F2013" s="264"/>
      <c r="G2013" s="271">
        <v>2010.0</v>
      </c>
      <c r="H2013" s="270">
        <f t="shared" si="2"/>
        <v>0.02298801419</v>
      </c>
    </row>
    <row r="2014" ht="14.25" customHeight="1">
      <c r="B2014" s="277">
        <v>44741.0</v>
      </c>
      <c r="C2014" s="278">
        <v>1402.082642</v>
      </c>
      <c r="D2014" s="279">
        <f t="shared" si="1"/>
        <v>-0.1478909972</v>
      </c>
      <c r="E2014" s="264">
        <v>-0.011417805986026324</v>
      </c>
      <c r="F2014" s="264"/>
      <c r="G2014" s="271">
        <v>2011.0</v>
      </c>
      <c r="H2014" s="270">
        <f t="shared" si="2"/>
        <v>0.02911128987</v>
      </c>
    </row>
    <row r="2015" ht="14.25" customHeight="1">
      <c r="B2015" s="277">
        <v>45352.0</v>
      </c>
      <c r="C2015" s="278">
        <v>1645.426392</v>
      </c>
      <c r="D2015" s="279">
        <f t="shared" si="1"/>
        <v>1.663963768</v>
      </c>
      <c r="E2015" s="264">
        <v>-0.011470226116683148</v>
      </c>
      <c r="F2015" s="264"/>
      <c r="G2015" s="271">
        <v>2012.0</v>
      </c>
      <c r="H2015" s="270">
        <f t="shared" si="2"/>
        <v>-0.01501031338</v>
      </c>
    </row>
    <row r="2016" ht="14.25" customHeight="1">
      <c r="B2016" s="277">
        <v>43369.0</v>
      </c>
      <c r="C2016" s="278">
        <v>617.66095</v>
      </c>
      <c r="D2016" s="279">
        <f t="shared" si="1"/>
        <v>0.3930574244</v>
      </c>
      <c r="E2016" s="264">
        <v>-0.011498153975721884</v>
      </c>
      <c r="F2016" s="264"/>
      <c r="G2016" s="271">
        <v>2013.0</v>
      </c>
      <c r="H2016" s="270">
        <f t="shared" si="2"/>
        <v>0.004369807615</v>
      </c>
    </row>
    <row r="2017" ht="14.25" customHeight="1">
      <c r="B2017" s="277">
        <v>42080.0</v>
      </c>
      <c r="C2017" s="278">
        <v>443.385132</v>
      </c>
      <c r="D2017" s="279">
        <f t="shared" si="1"/>
        <v>0.01326146179</v>
      </c>
      <c r="E2017" s="264">
        <v>-0.0115366855648582</v>
      </c>
      <c r="F2017" s="264"/>
      <c r="G2017" s="271">
        <v>2014.0</v>
      </c>
      <c r="H2017" s="270">
        <f t="shared" si="2"/>
        <v>0.01941854551</v>
      </c>
    </row>
    <row r="2018" ht="14.25" customHeight="1">
      <c r="B2018" s="277">
        <v>42416.0</v>
      </c>
      <c r="C2018" s="278">
        <v>437.582153</v>
      </c>
      <c r="D2018" s="279">
        <f t="shared" si="1"/>
        <v>-0.2759368537</v>
      </c>
      <c r="E2018" s="264">
        <v>-0.01154079737422003</v>
      </c>
      <c r="F2018" s="264"/>
      <c r="G2018" s="271">
        <v>2015.0</v>
      </c>
      <c r="H2018" s="270">
        <f t="shared" si="2"/>
        <v>-0.02500710556</v>
      </c>
    </row>
    <row r="2019" ht="14.25" customHeight="1">
      <c r="B2019" s="277">
        <v>43957.0</v>
      </c>
      <c r="C2019" s="278">
        <v>604.342529</v>
      </c>
      <c r="D2019" s="279">
        <f t="shared" si="1"/>
        <v>0.054306279</v>
      </c>
      <c r="E2019" s="264">
        <v>-0.011578003373351648</v>
      </c>
      <c r="F2019" s="264"/>
      <c r="G2019" s="271">
        <v>2016.0</v>
      </c>
      <c r="H2019" s="270">
        <f t="shared" si="2"/>
        <v>-0.008156454115</v>
      </c>
    </row>
    <row r="2020" ht="14.25" customHeight="1">
      <c r="B2020" s="277">
        <v>43929.0</v>
      </c>
      <c r="C2020" s="278">
        <v>573.21344</v>
      </c>
      <c r="D2020" s="279">
        <f t="shared" si="1"/>
        <v>-0.638712087</v>
      </c>
      <c r="E2020" s="264">
        <v>-0.011580412410989588</v>
      </c>
      <c r="F2020" s="264"/>
      <c r="G2020" s="271">
        <v>2017.0</v>
      </c>
      <c r="H2020" s="270">
        <f t="shared" si="2"/>
        <v>0.003199487143</v>
      </c>
    </row>
    <row r="2021" ht="14.25" customHeight="1">
      <c r="B2021" s="277">
        <v>44897.0</v>
      </c>
      <c r="C2021" s="278">
        <v>1586.583496</v>
      </c>
      <c r="D2021" s="279">
        <f t="shared" si="1"/>
        <v>-0.1008889632</v>
      </c>
      <c r="E2021" s="264">
        <v>-0.01158646828362382</v>
      </c>
      <c r="F2021" s="264"/>
      <c r="G2021" s="271">
        <v>2018.0</v>
      </c>
      <c r="H2021" s="270">
        <f t="shared" si="2"/>
        <v>-0.02021449114</v>
      </c>
    </row>
    <row r="2022" ht="14.25" customHeight="1">
      <c r="B2022" s="277">
        <v>44656.0</v>
      </c>
      <c r="C2022" s="278">
        <v>1764.613525</v>
      </c>
      <c r="D2022" s="279">
        <f t="shared" si="1"/>
        <v>1.840977948</v>
      </c>
      <c r="E2022" s="264">
        <v>-0.01160403647063314</v>
      </c>
      <c r="F2022" s="264"/>
      <c r="G2022" s="271">
        <v>2019.0</v>
      </c>
      <c r="H2022" s="270">
        <f t="shared" si="2"/>
        <v>0.006061916073</v>
      </c>
    </row>
    <row r="2023" ht="14.25" customHeight="1">
      <c r="B2023" s="277">
        <v>43542.0</v>
      </c>
      <c r="C2023" s="278">
        <v>621.128906</v>
      </c>
      <c r="D2023" s="279">
        <f t="shared" si="1"/>
        <v>-0.545657863</v>
      </c>
      <c r="E2023" s="264">
        <v>-0.011620571791037466</v>
      </c>
      <c r="F2023" s="264"/>
      <c r="G2023" s="271">
        <v>2020.0</v>
      </c>
      <c r="H2023" s="270">
        <f t="shared" si="2"/>
        <v>-0.03976848852</v>
      </c>
    </row>
    <row r="2024" ht="14.25" customHeight="1">
      <c r="B2024" s="277">
        <v>45239.0</v>
      </c>
      <c r="C2024" s="278">
        <v>1367.095093</v>
      </c>
      <c r="D2024" s="279">
        <f t="shared" si="1"/>
        <v>-0.1586291156</v>
      </c>
      <c r="E2024" s="264">
        <v>-0.011646329081155215</v>
      </c>
      <c r="F2024" s="264"/>
      <c r="G2024" s="271">
        <v>2021.0</v>
      </c>
      <c r="H2024" s="270">
        <f t="shared" si="2"/>
        <v>-0.03043061907</v>
      </c>
    </row>
    <row r="2025" ht="14.25" customHeight="1">
      <c r="B2025" s="277">
        <v>45366.0</v>
      </c>
      <c r="C2025" s="278">
        <v>1624.842407</v>
      </c>
      <c r="D2025" s="279">
        <f t="shared" si="1"/>
        <v>3.059119399</v>
      </c>
      <c r="E2025" s="264">
        <v>-0.011673658497667971</v>
      </c>
      <c r="F2025" s="264"/>
      <c r="G2025" s="271">
        <v>2022.0</v>
      </c>
      <c r="H2025" s="270">
        <f t="shared" si="2"/>
        <v>0.004831219134</v>
      </c>
    </row>
    <row r="2026" ht="14.25" customHeight="1">
      <c r="B2026" s="277">
        <v>42921.0</v>
      </c>
      <c r="C2026" s="278">
        <v>400.294312</v>
      </c>
      <c r="D2026" s="279">
        <f t="shared" si="1"/>
        <v>-0.3832550501</v>
      </c>
      <c r="E2026" s="264">
        <v>-0.011692410309564858</v>
      </c>
      <c r="F2026" s="264"/>
      <c r="G2026" s="271">
        <v>2023.0</v>
      </c>
      <c r="H2026" s="270">
        <f t="shared" si="2"/>
        <v>0.00527041112</v>
      </c>
    </row>
    <row r="2027" ht="14.25" customHeight="1">
      <c r="B2027" s="277">
        <v>44001.0</v>
      </c>
      <c r="C2027" s="278">
        <v>649.043518</v>
      </c>
      <c r="D2027" s="279">
        <f t="shared" si="1"/>
        <v>0.001684243043</v>
      </c>
      <c r="E2027" s="264">
        <v>-0.01169624446501935</v>
      </c>
      <c r="F2027" s="264"/>
      <c r="G2027" s="271">
        <v>2024.0</v>
      </c>
      <c r="H2027" s="270">
        <f t="shared" si="2"/>
        <v>-0.02414934114</v>
      </c>
    </row>
    <row r="2028" ht="14.25" customHeight="1">
      <c r="B2028" s="277">
        <v>43643.0</v>
      </c>
      <c r="C2028" s="278">
        <v>647.952209</v>
      </c>
      <c r="D2028" s="279">
        <f t="shared" si="1"/>
        <v>-0.372493533</v>
      </c>
      <c r="E2028" s="264">
        <v>-0.011702006256695745</v>
      </c>
      <c r="F2028" s="264"/>
      <c r="G2028" s="271">
        <v>2025.0</v>
      </c>
      <c r="H2028" s="270">
        <f t="shared" si="2"/>
        <v>-0.005619251462</v>
      </c>
    </row>
    <row r="2029" ht="14.25" customHeight="1">
      <c r="B2029" s="277">
        <v>44153.0</v>
      </c>
      <c r="C2029" s="278">
        <v>1032.58252</v>
      </c>
      <c r="D2029" s="279">
        <f t="shared" si="1"/>
        <v>-0.1619122536</v>
      </c>
      <c r="E2029" s="264">
        <v>-0.011702197282393127</v>
      </c>
      <c r="F2029" s="264"/>
      <c r="G2029" s="271">
        <v>2026.0</v>
      </c>
      <c r="H2029" s="270">
        <f t="shared" si="2"/>
        <v>-0.005932289618</v>
      </c>
    </row>
    <row r="2030" ht="14.25" customHeight="1">
      <c r="B2030" s="277">
        <v>44221.0</v>
      </c>
      <c r="C2030" s="278">
        <v>1232.069702</v>
      </c>
      <c r="D2030" s="279">
        <f t="shared" si="1"/>
        <v>-0.1387609803</v>
      </c>
      <c r="E2030" s="264">
        <v>-0.011746211691090407</v>
      </c>
      <c r="F2030" s="264"/>
      <c r="G2030" s="271">
        <v>2027.0</v>
      </c>
      <c r="H2030" s="270">
        <f t="shared" si="2"/>
        <v>-0.02899474137</v>
      </c>
    </row>
    <row r="2031" ht="14.25" customHeight="1">
      <c r="B2031" s="277">
        <v>44693.0</v>
      </c>
      <c r="C2031" s="278">
        <v>1430.578125</v>
      </c>
      <c r="D2031" s="279">
        <f t="shared" si="1"/>
        <v>1.205580754</v>
      </c>
      <c r="E2031" s="264">
        <v>-0.011756836737377376</v>
      </c>
      <c r="F2031" s="264"/>
      <c r="G2031" s="271">
        <v>2028.0</v>
      </c>
      <c r="H2031" s="270">
        <f t="shared" si="2"/>
        <v>0.0001705016537</v>
      </c>
    </row>
    <row r="2032" ht="14.25" customHeight="1">
      <c r="B2032" s="277">
        <v>43649.0</v>
      </c>
      <c r="C2032" s="278">
        <v>648.617432</v>
      </c>
      <c r="D2032" s="279">
        <f t="shared" si="1"/>
        <v>0.5523012464</v>
      </c>
      <c r="E2032" s="264">
        <v>-0.01175686711711965</v>
      </c>
      <c r="F2032" s="264"/>
      <c r="G2032" s="271">
        <v>2029.0</v>
      </c>
      <c r="H2032" s="270">
        <f t="shared" si="2"/>
        <v>0.009136329807</v>
      </c>
    </row>
    <row r="2033" ht="14.25" customHeight="1">
      <c r="B2033" s="277">
        <v>42802.0</v>
      </c>
      <c r="C2033" s="278">
        <v>417.842499</v>
      </c>
      <c r="D2033" s="279">
        <f t="shared" si="1"/>
        <v>0.1510517493</v>
      </c>
      <c r="E2033" s="264">
        <v>-0.011767105163379357</v>
      </c>
      <c r="F2033" s="264"/>
      <c r="G2033" s="271">
        <v>2030.0</v>
      </c>
      <c r="H2033" s="270">
        <f t="shared" si="2"/>
        <v>-0.002495387516</v>
      </c>
    </row>
    <row r="2034" ht="14.25" customHeight="1">
      <c r="B2034" s="277">
        <v>41900.0</v>
      </c>
      <c r="C2034" s="278">
        <v>363.009308</v>
      </c>
      <c r="D2034" s="279">
        <f t="shared" si="1"/>
        <v>-0.05834891953</v>
      </c>
      <c r="E2034" s="264">
        <v>-0.011774704653167416</v>
      </c>
      <c r="F2034" s="264"/>
      <c r="G2034" s="271">
        <v>2031.0</v>
      </c>
      <c r="H2034" s="270">
        <f t="shared" si="2"/>
        <v>0.01945709865</v>
      </c>
    </row>
    <row r="2035" ht="14.25" customHeight="1">
      <c r="B2035" s="277">
        <v>42691.0</v>
      </c>
      <c r="C2035" s="278">
        <v>385.502991</v>
      </c>
      <c r="D2035" s="279">
        <f t="shared" si="1"/>
        <v>-0.07029282018</v>
      </c>
      <c r="E2035" s="264">
        <v>-0.011797262442801175</v>
      </c>
      <c r="F2035" s="264"/>
      <c r="G2035" s="271">
        <v>2032.0</v>
      </c>
      <c r="H2035" s="270">
        <f t="shared" si="2"/>
        <v>-0.01117207953</v>
      </c>
    </row>
    <row r="2036" ht="14.25" customHeight="1">
      <c r="B2036" s="277">
        <v>42783.0</v>
      </c>
      <c r="C2036" s="278">
        <v>414.649902</v>
      </c>
      <c r="D2036" s="279">
        <f t="shared" si="1"/>
        <v>-0.5945826709</v>
      </c>
      <c r="E2036" s="264">
        <v>-0.011856561126472326</v>
      </c>
      <c r="F2036" s="264"/>
      <c r="G2036" s="271">
        <v>2033.0</v>
      </c>
      <c r="H2036" s="270">
        <f t="shared" si="2"/>
        <v>0.01355665301</v>
      </c>
    </row>
    <row r="2037" ht="14.25" customHeight="1">
      <c r="B2037" s="277">
        <v>44162.0</v>
      </c>
      <c r="C2037" s="278">
        <v>1022.77301</v>
      </c>
      <c r="D2037" s="279">
        <f t="shared" si="1"/>
        <v>0.8292928771</v>
      </c>
      <c r="E2037" s="264">
        <v>-0.01185757087546582</v>
      </c>
      <c r="F2037" s="264"/>
      <c r="G2037" s="271">
        <v>2034.0</v>
      </c>
      <c r="H2037" s="270">
        <f t="shared" si="2"/>
        <v>0.007957306583</v>
      </c>
    </row>
    <row r="2038" ht="14.25" customHeight="1">
      <c r="B2038" s="277">
        <v>43397.0</v>
      </c>
      <c r="C2038" s="278">
        <v>559.108398</v>
      </c>
      <c r="D2038" s="279">
        <f t="shared" si="1"/>
        <v>-0.6208170564</v>
      </c>
      <c r="E2038" s="264">
        <v>-0.011861632039390838</v>
      </c>
      <c r="F2038" s="264"/>
      <c r="G2038" s="271">
        <v>2035.0</v>
      </c>
      <c r="H2038" s="270">
        <f t="shared" si="2"/>
        <v>0.005979862576</v>
      </c>
    </row>
    <row r="2039" ht="14.25" customHeight="1">
      <c r="B2039" s="277">
        <v>44911.0</v>
      </c>
      <c r="C2039" s="278">
        <v>1474.508301</v>
      </c>
      <c r="D2039" s="279">
        <f t="shared" si="1"/>
        <v>2.315063873</v>
      </c>
      <c r="E2039" s="264">
        <v>-0.011879284548472088</v>
      </c>
      <c r="F2039" s="264"/>
      <c r="G2039" s="271">
        <v>2036.0</v>
      </c>
      <c r="H2039" s="270">
        <f t="shared" si="2"/>
        <v>-0.001228103538</v>
      </c>
    </row>
    <row r="2040" ht="14.25" customHeight="1">
      <c r="B2040" s="277">
        <v>42068.0</v>
      </c>
      <c r="C2040" s="278">
        <v>444.790314</v>
      </c>
      <c r="D2040" s="279">
        <f t="shared" si="1"/>
        <v>-0.3215774731</v>
      </c>
      <c r="E2040" s="264">
        <v>-0.01189169368473074</v>
      </c>
      <c r="F2040" s="264"/>
      <c r="G2040" s="271">
        <v>2037.0</v>
      </c>
      <c r="H2040" s="270">
        <f t="shared" si="2"/>
        <v>-0.0005262948712</v>
      </c>
    </row>
    <row r="2041" ht="14.25" customHeight="1">
      <c r="B2041" s="277">
        <v>43642.0</v>
      </c>
      <c r="C2041" s="278">
        <v>655.624329</v>
      </c>
      <c r="D2041" s="279">
        <f t="shared" si="1"/>
        <v>0.5529738082</v>
      </c>
      <c r="E2041" s="264">
        <v>-0.011896702034483642</v>
      </c>
      <c r="F2041" s="264"/>
      <c r="G2041" s="271">
        <v>2038.0</v>
      </c>
      <c r="H2041" s="270">
        <f t="shared" si="2"/>
        <v>0.03161749841</v>
      </c>
    </row>
    <row r="2042" ht="14.25" customHeight="1">
      <c r="B2042" s="277">
        <v>42332.0</v>
      </c>
      <c r="C2042" s="278">
        <v>422.173462</v>
      </c>
      <c r="D2042" s="279">
        <f t="shared" si="1"/>
        <v>0.1919674571</v>
      </c>
      <c r="E2042" s="264">
        <v>-0.011910475802268257</v>
      </c>
      <c r="F2042" s="264"/>
      <c r="G2042" s="271">
        <v>2039.0</v>
      </c>
      <c r="H2042" s="270">
        <f t="shared" si="2"/>
        <v>0.002203589007</v>
      </c>
    </row>
    <row r="2043" ht="14.25" customHeight="1">
      <c r="B2043" s="277">
        <v>41905.0</v>
      </c>
      <c r="C2043" s="278">
        <v>354.182037</v>
      </c>
      <c r="D2043" s="279">
        <f t="shared" si="1"/>
        <v>-0.0872856154</v>
      </c>
      <c r="E2043" s="264">
        <v>-0.011915753773634151</v>
      </c>
      <c r="F2043" s="264"/>
      <c r="G2043" s="271">
        <v>2040.0</v>
      </c>
      <c r="H2043" s="270">
        <f t="shared" si="2"/>
        <v>-0.01090485993</v>
      </c>
    </row>
    <row r="2044" ht="14.25" customHeight="1">
      <c r="B2044" s="277">
        <v>42122.0</v>
      </c>
      <c r="C2044" s="278">
        <v>388.05352800000003</v>
      </c>
      <c r="D2044" s="279">
        <f t="shared" si="1"/>
        <v>-0.7160543278</v>
      </c>
      <c r="E2044" s="264">
        <v>-0.011966822756072316</v>
      </c>
      <c r="F2044" s="264"/>
      <c r="G2044" s="271">
        <v>2041.0</v>
      </c>
      <c r="H2044" s="270">
        <f t="shared" si="2"/>
        <v>-0.0008919870868</v>
      </c>
    </row>
    <row r="2045" ht="14.25" customHeight="1">
      <c r="B2045" s="277">
        <v>45019.0</v>
      </c>
      <c r="C2045" s="278">
        <v>1366.647095</v>
      </c>
      <c r="D2045" s="279">
        <f t="shared" si="1"/>
        <v>0.005129534834</v>
      </c>
      <c r="E2045" s="264">
        <v>-0.011975183366488663</v>
      </c>
      <c r="F2045" s="264"/>
      <c r="G2045" s="271">
        <v>2042.0</v>
      </c>
      <c r="H2045" s="270">
        <f t="shared" si="2"/>
        <v>0.01708015206</v>
      </c>
    </row>
    <row r="2046" ht="14.25" customHeight="1">
      <c r="B2046" s="277">
        <v>45005.0</v>
      </c>
      <c r="C2046" s="278">
        <v>1359.672607</v>
      </c>
      <c r="D2046" s="279">
        <f t="shared" si="1"/>
        <v>0.06701057128</v>
      </c>
      <c r="E2046" s="264">
        <v>-0.01200108034048944</v>
      </c>
      <c r="F2046" s="264"/>
      <c r="G2046" s="271">
        <v>2043.0</v>
      </c>
      <c r="H2046" s="270">
        <f t="shared" si="2"/>
        <v>0.001586362724</v>
      </c>
    </row>
    <row r="2047" ht="14.25" customHeight="1">
      <c r="B2047" s="277">
        <v>44210.0</v>
      </c>
      <c r="C2047" s="278">
        <v>1274.282227</v>
      </c>
      <c r="D2047" s="279">
        <f t="shared" si="1"/>
        <v>-0.2528999819</v>
      </c>
      <c r="E2047" s="264">
        <v>-0.012002945340700615</v>
      </c>
      <c r="F2047" s="264"/>
      <c r="G2047" s="271">
        <v>2044.0</v>
      </c>
      <c r="H2047" s="270">
        <f t="shared" si="2"/>
        <v>0.007556376339</v>
      </c>
    </row>
    <row r="2048" ht="14.25" customHeight="1">
      <c r="B2048" s="277">
        <v>44550.0</v>
      </c>
      <c r="C2048" s="278">
        <v>1705.638062</v>
      </c>
      <c r="D2048" s="279">
        <f t="shared" si="1"/>
        <v>3.649496994</v>
      </c>
      <c r="E2048" s="264">
        <v>-0.012054870195661743</v>
      </c>
      <c r="F2048" s="264"/>
      <c r="G2048" s="271">
        <v>2045.0</v>
      </c>
      <c r="H2048" s="270">
        <f t="shared" si="2"/>
        <v>-0.01207090209</v>
      </c>
    </row>
    <row r="2049" ht="14.25" customHeight="1">
      <c r="B2049" s="277">
        <v>41891.0</v>
      </c>
      <c r="C2049" s="278">
        <v>366.843567</v>
      </c>
      <c r="D2049" s="279">
        <f t="shared" si="1"/>
        <v>-0.1656237588</v>
      </c>
      <c r="E2049" s="264">
        <v>-0.01205823925223527</v>
      </c>
      <c r="F2049" s="264"/>
      <c r="G2049" s="271">
        <v>2046.0</v>
      </c>
      <c r="H2049" s="270">
        <f t="shared" si="2"/>
        <v>0.02285878212</v>
      </c>
    </row>
    <row r="2050" ht="14.25" customHeight="1">
      <c r="B2050" s="277">
        <v>42586.0</v>
      </c>
      <c r="C2050" s="278">
        <v>439.662048</v>
      </c>
      <c r="D2050" s="279">
        <f t="shared" si="1"/>
        <v>-0.2353468133</v>
      </c>
      <c r="E2050" s="264">
        <v>-0.012074598289227035</v>
      </c>
      <c r="F2050" s="264"/>
      <c r="G2050" s="271">
        <v>2047.0</v>
      </c>
      <c r="H2050" s="270">
        <f t="shared" si="2"/>
        <v>0.005627033296</v>
      </c>
    </row>
    <row r="2051" ht="14.25" customHeight="1">
      <c r="B2051" s="277">
        <v>43469.0</v>
      </c>
      <c r="C2051" s="278">
        <v>574.9823</v>
      </c>
      <c r="D2051" s="279">
        <f t="shared" si="1"/>
        <v>0.1391181561</v>
      </c>
      <c r="E2051" s="264">
        <v>-0.012104939127382693</v>
      </c>
      <c r="F2051" s="264"/>
      <c r="G2051" s="271">
        <v>2048.0</v>
      </c>
      <c r="H2051" s="270">
        <f t="shared" si="2"/>
        <v>-0.01147268892</v>
      </c>
    </row>
    <row r="2052" ht="14.25" customHeight="1">
      <c r="B2052" s="277">
        <v>43223.0</v>
      </c>
      <c r="C2052" s="278">
        <v>504.760895</v>
      </c>
      <c r="D2052" s="279">
        <f t="shared" si="1"/>
        <v>-0.6712291785</v>
      </c>
      <c r="E2052" s="264">
        <v>-0.012112959887747316</v>
      </c>
      <c r="F2052" s="264"/>
      <c r="G2052" s="271">
        <v>2049.0</v>
      </c>
      <c r="H2052" s="270">
        <f t="shared" si="2"/>
        <v>-0.01457617484</v>
      </c>
    </row>
    <row r="2053" ht="14.25" customHeight="1">
      <c r="B2053" s="277">
        <v>45286.0</v>
      </c>
      <c r="C2053" s="278">
        <v>1535.297119</v>
      </c>
      <c r="D2053" s="279">
        <f t="shared" si="1"/>
        <v>2.788821215</v>
      </c>
      <c r="E2053" s="264">
        <v>-0.012124866140432216</v>
      </c>
      <c r="F2053" s="264"/>
      <c r="G2053" s="271">
        <v>2050.0</v>
      </c>
      <c r="H2053" s="270">
        <f t="shared" si="2"/>
        <v>-0.003474992751</v>
      </c>
    </row>
    <row r="2054" ht="14.25" customHeight="1">
      <c r="B2054" s="277">
        <v>42716.0</v>
      </c>
      <c r="C2054" s="278">
        <v>405.217621</v>
      </c>
      <c r="D2054" s="279">
        <f t="shared" si="1"/>
        <v>-0.03096054979</v>
      </c>
      <c r="E2054" s="264">
        <v>-0.01212912504273415</v>
      </c>
      <c r="F2054" s="264"/>
      <c r="G2054" s="271">
        <v>2051.0</v>
      </c>
      <c r="H2054" s="270">
        <f t="shared" si="2"/>
        <v>-0.009572695608</v>
      </c>
    </row>
    <row r="2055" ht="14.25" customHeight="1">
      <c r="B2055" s="277">
        <v>42949.0</v>
      </c>
      <c r="C2055" s="278">
        <v>418.164215</v>
      </c>
      <c r="D2055" s="279">
        <f t="shared" si="1"/>
        <v>-0.7062121788</v>
      </c>
      <c r="E2055" s="264">
        <v>-0.012132560561485786</v>
      </c>
      <c r="F2055" s="264"/>
      <c r="G2055" s="271">
        <v>2052.0</v>
      </c>
      <c r="H2055" s="270">
        <f t="shared" si="2"/>
        <v>-0.001427276431</v>
      </c>
    </row>
    <row r="2056" ht="14.25" customHeight="1">
      <c r="B2056" s="277">
        <v>44853.0</v>
      </c>
      <c r="C2056" s="278">
        <v>1423.354492</v>
      </c>
      <c r="D2056" s="279">
        <f t="shared" si="1"/>
        <v>2.126037949</v>
      </c>
      <c r="E2056" s="264">
        <v>-0.012136699530624961</v>
      </c>
      <c r="F2056" s="264"/>
      <c r="G2056" s="271">
        <v>2053.0</v>
      </c>
      <c r="H2056" s="270">
        <f t="shared" si="2"/>
        <v>-0.02561824303</v>
      </c>
    </row>
    <row r="2057" ht="14.25" customHeight="1">
      <c r="B2057" s="277">
        <v>42313.0</v>
      </c>
      <c r="C2057" s="278">
        <v>455.322205</v>
      </c>
      <c r="D2057" s="279">
        <f t="shared" si="1"/>
        <v>0.1563171232</v>
      </c>
      <c r="E2057" s="264">
        <v>-0.01222732859662929</v>
      </c>
      <c r="F2057" s="264"/>
      <c r="G2057" s="271">
        <v>2054.0</v>
      </c>
      <c r="H2057" s="270">
        <f t="shared" si="2"/>
        <v>-0.02416474665</v>
      </c>
    </row>
    <row r="2058" ht="14.25" customHeight="1">
      <c r="B2058" s="277">
        <v>42923.0</v>
      </c>
      <c r="C2058" s="278">
        <v>393.769318</v>
      </c>
      <c r="D2058" s="279">
        <f t="shared" si="1"/>
        <v>-0.3577681922</v>
      </c>
      <c r="E2058" s="264">
        <v>-0.012249135315771521</v>
      </c>
      <c r="F2058" s="264"/>
      <c r="G2058" s="271">
        <v>2055.0</v>
      </c>
      <c r="H2058" s="270">
        <f t="shared" si="2"/>
        <v>-0.01364991167</v>
      </c>
    </row>
    <row r="2059" ht="14.25" customHeight="1">
      <c r="B2059" s="277">
        <v>43608.0</v>
      </c>
      <c r="C2059" s="278">
        <v>613.126465</v>
      </c>
      <c r="D2059" s="279">
        <f t="shared" si="1"/>
        <v>0.2483563958</v>
      </c>
      <c r="E2059" s="264">
        <v>-0.012257859932552998</v>
      </c>
      <c r="F2059" s="264"/>
      <c r="G2059" s="271">
        <v>2056.0</v>
      </c>
      <c r="H2059" s="270">
        <f t="shared" si="2"/>
        <v>0.0373075615</v>
      </c>
    </row>
    <row r="2060" ht="14.25" customHeight="1">
      <c r="B2060" s="277">
        <v>42482.0</v>
      </c>
      <c r="C2060" s="278">
        <v>491.146973</v>
      </c>
      <c r="D2060" s="279">
        <f t="shared" si="1"/>
        <v>-0.4245143471</v>
      </c>
      <c r="E2060" s="264">
        <v>-0.012272468049441886</v>
      </c>
      <c r="F2060" s="264"/>
      <c r="G2060" s="271">
        <v>2057.0</v>
      </c>
      <c r="H2060" s="270">
        <f t="shared" si="2"/>
        <v>-0.01150613281</v>
      </c>
    </row>
    <row r="2061" ht="14.25" customHeight="1">
      <c r="B2061" s="277">
        <v>44083.0</v>
      </c>
      <c r="C2061" s="278">
        <v>853.447815</v>
      </c>
      <c r="D2061" s="279">
        <f t="shared" si="1"/>
        <v>1.256893241</v>
      </c>
      <c r="E2061" s="264">
        <v>-0.012296487131022917</v>
      </c>
      <c r="F2061" s="264"/>
      <c r="G2061" s="271">
        <v>2058.0</v>
      </c>
      <c r="H2061" s="270">
        <f t="shared" si="2"/>
        <v>-0.0224968627</v>
      </c>
    </row>
    <row r="2062" ht="14.25" customHeight="1">
      <c r="B2062" s="277">
        <v>43000.0</v>
      </c>
      <c r="C2062" s="278">
        <v>378.151611</v>
      </c>
      <c r="D2062" s="279">
        <f t="shared" si="1"/>
        <v>-0.4009941611</v>
      </c>
      <c r="E2062" s="264">
        <v>-0.01236867481211929</v>
      </c>
      <c r="F2062" s="264"/>
      <c r="G2062" s="271">
        <v>2059.0</v>
      </c>
      <c r="H2062" s="270">
        <f t="shared" si="2"/>
        <v>-0.007781444845</v>
      </c>
    </row>
    <row r="2063" ht="14.25" customHeight="1">
      <c r="B2063" s="277">
        <v>43357.0</v>
      </c>
      <c r="C2063" s="278">
        <v>631.298706</v>
      </c>
      <c r="D2063" s="279">
        <f t="shared" si="1"/>
        <v>-0.5312359139</v>
      </c>
      <c r="E2063" s="264">
        <v>-0.012383875844800031</v>
      </c>
      <c r="F2063" s="264"/>
      <c r="G2063" s="271">
        <v>2060.0</v>
      </c>
      <c r="H2063" s="270">
        <f t="shared" si="2"/>
        <v>-0.02514140198</v>
      </c>
    </row>
    <row r="2064" ht="14.25" customHeight="1">
      <c r="B2064" s="277">
        <v>45149.0</v>
      </c>
      <c r="C2064" s="278">
        <v>1346.730103</v>
      </c>
      <c r="D2064" s="279">
        <f t="shared" si="1"/>
        <v>0.3206456582</v>
      </c>
      <c r="E2064" s="264">
        <v>-0.012418161796178705</v>
      </c>
      <c r="F2064" s="264"/>
      <c r="G2064" s="271">
        <v>2061.0</v>
      </c>
      <c r="H2064" s="270">
        <f t="shared" si="2"/>
        <v>0.02841293079</v>
      </c>
    </row>
    <row r="2065" ht="14.25" customHeight="1">
      <c r="B2065" s="277">
        <v>44154.0</v>
      </c>
      <c r="C2065" s="278">
        <v>1019.751282</v>
      </c>
      <c r="D2065" s="279">
        <f t="shared" si="1"/>
        <v>-0.371457499</v>
      </c>
      <c r="E2065" s="264">
        <v>-0.012426356006878738</v>
      </c>
      <c r="F2065" s="264"/>
      <c r="G2065" s="271">
        <v>2062.0</v>
      </c>
      <c r="H2065" s="270">
        <f t="shared" si="2"/>
        <v>-0.003193956126</v>
      </c>
    </row>
    <row r="2066" ht="14.25" customHeight="1">
      <c r="B2066" s="277">
        <v>45307.0</v>
      </c>
      <c r="C2066" s="278">
        <v>1622.40625</v>
      </c>
      <c r="D2066" s="279">
        <f t="shared" si="1"/>
        <v>2.786006183</v>
      </c>
      <c r="E2066" s="264">
        <v>-0.012438630836119033</v>
      </c>
      <c r="F2066" s="264"/>
      <c r="G2066" s="271">
        <v>2063.0</v>
      </c>
      <c r="H2066" s="270">
        <f t="shared" si="2"/>
        <v>0.006801418771</v>
      </c>
    </row>
    <row r="2067" ht="14.25" customHeight="1">
      <c r="B2067" s="277">
        <v>43088.0</v>
      </c>
      <c r="C2067" s="278">
        <v>428.5271</v>
      </c>
      <c r="D2067" s="279">
        <f t="shared" si="1"/>
        <v>0.08265584985</v>
      </c>
      <c r="E2067" s="264">
        <v>-0.01244336009311984</v>
      </c>
      <c r="F2067" s="264"/>
      <c r="G2067" s="271">
        <v>2064.0</v>
      </c>
      <c r="H2067" s="270">
        <f t="shared" si="2"/>
        <v>-0.01012834141</v>
      </c>
    </row>
    <row r="2068" ht="14.25" customHeight="1">
      <c r="B2068" s="277">
        <v>42902.0</v>
      </c>
      <c r="C2068" s="278">
        <v>395.811005</v>
      </c>
      <c r="D2068" s="279">
        <f t="shared" si="1"/>
        <v>-0.6888288713</v>
      </c>
      <c r="E2068" s="264">
        <v>-0.012446133652971874</v>
      </c>
      <c r="F2068" s="264"/>
      <c r="G2068" s="271">
        <v>2065.0</v>
      </c>
      <c r="H2068" s="270">
        <f t="shared" si="2"/>
        <v>-0.009823958614</v>
      </c>
    </row>
    <row r="2069" ht="14.25" customHeight="1">
      <c r="B2069" s="277">
        <v>44286.0</v>
      </c>
      <c r="C2069" s="278">
        <v>1272.004272</v>
      </c>
      <c r="D2069" s="279">
        <f t="shared" si="1"/>
        <v>0.4784778974</v>
      </c>
      <c r="E2069" s="264">
        <v>-0.012452082629897126</v>
      </c>
      <c r="F2069" s="264"/>
      <c r="G2069" s="271">
        <v>2066.0</v>
      </c>
      <c r="H2069" s="270">
        <f t="shared" si="2"/>
        <v>0.007538410191</v>
      </c>
    </row>
    <row r="2070" ht="14.25" customHeight="1">
      <c r="B2070" s="277">
        <v>44071.0</v>
      </c>
      <c r="C2070" s="278">
        <v>860.347168</v>
      </c>
      <c r="D2070" s="279">
        <f t="shared" si="1"/>
        <v>-0.4282017094</v>
      </c>
      <c r="E2070" s="264">
        <v>-0.012459702705005108</v>
      </c>
      <c r="F2070" s="264"/>
      <c r="G2070" s="271">
        <v>2067.0</v>
      </c>
      <c r="H2070" s="270">
        <f t="shared" si="2"/>
        <v>-0.02076069835</v>
      </c>
    </row>
    <row r="2071" ht="14.25" customHeight="1">
      <c r="B2071" s="277">
        <v>44867.0</v>
      </c>
      <c r="C2071" s="278">
        <v>1504.634033</v>
      </c>
      <c r="D2071" s="279">
        <f t="shared" si="1"/>
        <v>1.376573536</v>
      </c>
      <c r="E2071" s="264">
        <v>-0.012523825974466827</v>
      </c>
      <c r="F2071" s="264"/>
      <c r="G2071" s="271">
        <v>2068.0</v>
      </c>
      <c r="H2071" s="270">
        <f t="shared" si="2"/>
        <v>-0.01130554797</v>
      </c>
    </row>
    <row r="2072" ht="14.25" customHeight="1">
      <c r="B2072" s="277">
        <v>43602.0</v>
      </c>
      <c r="C2072" s="278">
        <v>633.110657</v>
      </c>
      <c r="D2072" s="279">
        <f t="shared" si="1"/>
        <v>-0.01550401441</v>
      </c>
      <c r="E2072" s="264">
        <v>-0.012549507775679269</v>
      </c>
      <c r="F2072" s="264"/>
      <c r="G2072" s="271">
        <v>2069.0</v>
      </c>
      <c r="H2072" s="270">
        <f t="shared" si="2"/>
        <v>0.002660373547</v>
      </c>
    </row>
    <row r="2073" ht="14.25" customHeight="1">
      <c r="B2073" s="277">
        <v>43620.0</v>
      </c>
      <c r="C2073" s="278">
        <v>643.080994</v>
      </c>
      <c r="D2073" s="279">
        <f t="shared" si="1"/>
        <v>-0.5579250622</v>
      </c>
      <c r="E2073" s="264">
        <v>-0.012556350461205415</v>
      </c>
      <c r="F2073" s="264"/>
      <c r="G2073" s="271">
        <v>2070.0</v>
      </c>
      <c r="H2073" s="270">
        <f t="shared" si="2"/>
        <v>-0.01745493421</v>
      </c>
    </row>
    <row r="2074" ht="14.25" customHeight="1">
      <c r="B2074" s="277">
        <v>44798.0</v>
      </c>
      <c r="C2074" s="278">
        <v>1454.687744</v>
      </c>
      <c r="D2074" s="279">
        <f t="shared" si="1"/>
        <v>2.776833804</v>
      </c>
      <c r="E2074" s="264">
        <v>-0.012585293271087037</v>
      </c>
      <c r="F2074" s="264"/>
      <c r="G2074" s="271">
        <v>2071.0</v>
      </c>
      <c r="H2074" s="270">
        <f t="shared" si="2"/>
        <v>-0.01410266887</v>
      </c>
    </row>
    <row r="2075" ht="14.25" customHeight="1">
      <c r="B2075" s="277">
        <v>42978.0</v>
      </c>
      <c r="C2075" s="278">
        <v>385.160645</v>
      </c>
      <c r="D2075" s="279">
        <f t="shared" si="1"/>
        <v>-0.7489588536</v>
      </c>
      <c r="E2075" s="264">
        <v>-0.012626095717936388</v>
      </c>
      <c r="F2075" s="264"/>
      <c r="G2075" s="271">
        <v>2072.0</v>
      </c>
      <c r="H2075" s="270">
        <f t="shared" si="2"/>
        <v>-0.003524209595</v>
      </c>
    </row>
    <row r="2076" ht="14.25" customHeight="1">
      <c r="B2076" s="277">
        <v>45289.0</v>
      </c>
      <c r="C2076" s="278">
        <v>1534.253052</v>
      </c>
      <c r="D2076" s="279">
        <f t="shared" si="1"/>
        <v>0.4648679847</v>
      </c>
      <c r="E2076" s="264">
        <v>-0.0126387662583062</v>
      </c>
      <c r="F2076" s="264"/>
      <c r="G2076" s="271">
        <v>2073.0</v>
      </c>
      <c r="H2076" s="270">
        <f t="shared" si="2"/>
        <v>0.004247365873</v>
      </c>
    </row>
    <row r="2077" ht="14.25" customHeight="1">
      <c r="B2077" s="277">
        <v>44168.0</v>
      </c>
      <c r="C2077" s="278">
        <v>1047.366089</v>
      </c>
      <c r="D2077" s="279">
        <f t="shared" si="1"/>
        <v>0.6348950067</v>
      </c>
      <c r="E2077" s="264">
        <v>-0.01266535239880879</v>
      </c>
      <c r="F2077" s="264"/>
      <c r="G2077" s="271">
        <v>2074.0</v>
      </c>
      <c r="H2077" s="270">
        <f t="shared" si="2"/>
        <v>0.01107631067</v>
      </c>
    </row>
    <row r="2078" ht="14.25" customHeight="1">
      <c r="B2078" s="277">
        <v>43529.0</v>
      </c>
      <c r="C2078" s="278">
        <v>640.632019</v>
      </c>
      <c r="D2078" s="279">
        <f t="shared" si="1"/>
        <v>0.5514326216</v>
      </c>
      <c r="E2078" s="264">
        <v>-0.012670340337840012</v>
      </c>
      <c r="F2078" s="264"/>
      <c r="G2078" s="271">
        <v>2075.0</v>
      </c>
      <c r="H2078" s="270">
        <f t="shared" si="2"/>
        <v>0.05313296484</v>
      </c>
    </row>
    <row r="2079" ht="14.25" customHeight="1">
      <c r="B2079" s="277">
        <v>42830.0</v>
      </c>
      <c r="C2079" s="278">
        <v>412.929321</v>
      </c>
      <c r="D2079" s="279">
        <f t="shared" si="1"/>
        <v>-0.6969878812</v>
      </c>
      <c r="E2079" s="264">
        <v>-0.012737856767443746</v>
      </c>
      <c r="F2079" s="264"/>
      <c r="G2079" s="271">
        <v>2076.0</v>
      </c>
      <c r="H2079" s="270">
        <f t="shared" si="2"/>
        <v>-0.01942269212</v>
      </c>
    </row>
    <row r="2080" ht="14.25" customHeight="1">
      <c r="B2080" s="277">
        <v>44727.0</v>
      </c>
      <c r="C2080" s="278">
        <v>1362.748535</v>
      </c>
      <c r="D2080" s="279">
        <f t="shared" si="1"/>
        <v>0.9634077387</v>
      </c>
      <c r="E2080" s="264">
        <v>-0.012738249798874635</v>
      </c>
      <c r="F2080" s="264"/>
      <c r="G2080" s="271">
        <v>2077.0</v>
      </c>
      <c r="H2080" s="270">
        <f t="shared" si="2"/>
        <v>-0.008897057054</v>
      </c>
    </row>
    <row r="2081" ht="14.25" customHeight="1">
      <c r="B2081" s="277">
        <v>43734.0</v>
      </c>
      <c r="C2081" s="278">
        <v>694.07312</v>
      </c>
      <c r="D2081" s="279">
        <f t="shared" si="1"/>
        <v>0.826064448</v>
      </c>
      <c r="E2081" s="264">
        <v>-0.012741979185877456</v>
      </c>
      <c r="F2081" s="264"/>
      <c r="G2081" s="271">
        <v>2078.0</v>
      </c>
      <c r="H2081" s="270">
        <f t="shared" si="2"/>
        <v>0.004227922158</v>
      </c>
    </row>
    <row r="2082" ht="14.25" customHeight="1">
      <c r="B2082" s="277">
        <v>42767.0</v>
      </c>
      <c r="C2082" s="278">
        <v>380.092346</v>
      </c>
      <c r="D2082" s="279">
        <f t="shared" si="1"/>
        <v>0.0210453175</v>
      </c>
      <c r="E2082" s="264">
        <v>-0.012761238707833139</v>
      </c>
      <c r="F2082" s="264"/>
      <c r="G2082" s="271">
        <v>2079.0</v>
      </c>
      <c r="H2082" s="270">
        <f t="shared" si="2"/>
        <v>-0.0197757224</v>
      </c>
    </row>
    <row r="2083" ht="14.25" customHeight="1">
      <c r="B2083" s="277">
        <v>42986.0</v>
      </c>
      <c r="C2083" s="278">
        <v>372.258057</v>
      </c>
      <c r="D2083" s="279">
        <f t="shared" si="1"/>
        <v>-0.09948639178</v>
      </c>
      <c r="E2083" s="264">
        <v>-0.01278251762743742</v>
      </c>
      <c r="F2083" s="264"/>
      <c r="G2083" s="271">
        <v>2080.0</v>
      </c>
      <c r="H2083" s="270">
        <f t="shared" si="2"/>
        <v>-0.005782943329</v>
      </c>
    </row>
    <row r="2084" ht="14.25" customHeight="1">
      <c r="B2084" s="277">
        <v>42017.0</v>
      </c>
      <c r="C2084" s="278">
        <v>413.384155</v>
      </c>
      <c r="D2084" s="279">
        <f t="shared" si="1"/>
        <v>-0.7489853063</v>
      </c>
      <c r="E2084" s="264">
        <v>-0.012783885543269122</v>
      </c>
      <c r="F2084" s="264"/>
      <c r="G2084" s="271">
        <v>2081.0</v>
      </c>
      <c r="H2084" s="270">
        <f t="shared" si="2"/>
        <v>-0.01357299255</v>
      </c>
    </row>
    <row r="2085" ht="14.25" customHeight="1">
      <c r="B2085" s="277">
        <v>44523.0</v>
      </c>
      <c r="C2085" s="278">
        <v>1646.852417</v>
      </c>
      <c r="D2085" s="279">
        <f t="shared" si="1"/>
        <v>0.3279367124</v>
      </c>
      <c r="E2085" s="264">
        <v>-0.012788440325355971</v>
      </c>
      <c r="F2085" s="264"/>
      <c r="G2085" s="271">
        <v>2082.0</v>
      </c>
      <c r="H2085" s="270">
        <f t="shared" si="2"/>
        <v>-0.02222928419</v>
      </c>
    </row>
    <row r="2086" ht="14.25" customHeight="1">
      <c r="B2086" s="277">
        <v>44309.0</v>
      </c>
      <c r="C2086" s="278">
        <v>1240.158813</v>
      </c>
      <c r="D2086" s="279">
        <f t="shared" si="1"/>
        <v>-0.1543446656</v>
      </c>
      <c r="E2086" s="264">
        <v>-0.012804396783143787</v>
      </c>
      <c r="F2086" s="264"/>
      <c r="G2086" s="271">
        <v>2083.0</v>
      </c>
      <c r="H2086" s="270">
        <f t="shared" si="2"/>
        <v>-0.02165801043</v>
      </c>
    </row>
    <row r="2087" ht="14.25" customHeight="1">
      <c r="B2087" s="277">
        <v>44378.0</v>
      </c>
      <c r="C2087" s="278">
        <v>1466.506226</v>
      </c>
      <c r="D2087" s="279">
        <f t="shared" si="1"/>
        <v>0.1809171539</v>
      </c>
      <c r="E2087" s="264">
        <v>-0.012904785154711636</v>
      </c>
      <c r="F2087" s="264"/>
      <c r="G2087" s="271">
        <v>2084.0</v>
      </c>
      <c r="H2087" s="270">
        <f t="shared" si="2"/>
        <v>0.00776005951</v>
      </c>
    </row>
    <row r="2088" ht="14.25" customHeight="1">
      <c r="B2088" s="277">
        <v>45100.0</v>
      </c>
      <c r="C2088" s="278">
        <v>1241.83667</v>
      </c>
      <c r="D2088" s="279">
        <f t="shared" si="1"/>
        <v>-0.01340379044</v>
      </c>
      <c r="E2088" s="264">
        <v>-0.012914140357620488</v>
      </c>
      <c r="F2088" s="264"/>
      <c r="G2088" s="271">
        <v>2085.0</v>
      </c>
      <c r="H2088" s="270">
        <f t="shared" si="2"/>
        <v>-0.01164038679</v>
      </c>
    </row>
    <row r="2089" ht="14.25" customHeight="1">
      <c r="B2089" s="277">
        <v>44279.0</v>
      </c>
      <c r="C2089" s="278">
        <v>1258.70813</v>
      </c>
      <c r="D2089" s="279">
        <f t="shared" si="1"/>
        <v>-0.08977663907</v>
      </c>
      <c r="E2089" s="264">
        <v>-0.01297818037099455</v>
      </c>
      <c r="F2089" s="264"/>
      <c r="G2089" s="271">
        <v>2086.0</v>
      </c>
      <c r="H2089" s="270">
        <f t="shared" si="2"/>
        <v>-0.0001707576753</v>
      </c>
    </row>
    <row r="2090" ht="14.25" customHeight="1">
      <c r="B2090" s="277">
        <v>45222.0</v>
      </c>
      <c r="C2090" s="278">
        <v>1382.856323</v>
      </c>
      <c r="D2090" s="279">
        <f t="shared" si="1"/>
        <v>1.18709558</v>
      </c>
      <c r="E2090" s="264">
        <v>-0.013032042750119018</v>
      </c>
      <c r="F2090" s="264"/>
      <c r="G2090" s="271">
        <v>2087.0</v>
      </c>
      <c r="H2090" s="270">
        <f t="shared" si="2"/>
        <v>0.02418537212</v>
      </c>
    </row>
    <row r="2091" ht="14.25" customHeight="1">
      <c r="B2091" s="277">
        <v>43531.0</v>
      </c>
      <c r="C2091" s="278">
        <v>632.279785</v>
      </c>
      <c r="D2091" s="279">
        <f t="shared" si="1"/>
        <v>-0.5682575662</v>
      </c>
      <c r="E2091" s="264">
        <v>-0.01303749071586768</v>
      </c>
      <c r="F2091" s="264"/>
      <c r="G2091" s="271">
        <v>2088.0</v>
      </c>
      <c r="H2091" s="270">
        <f t="shared" si="2"/>
        <v>-0.006012688015</v>
      </c>
    </row>
    <row r="2092" ht="14.25" customHeight="1">
      <c r="B2092" s="277">
        <v>45187.0</v>
      </c>
      <c r="C2092" s="278">
        <v>1464.483765</v>
      </c>
      <c r="D2092" s="279">
        <f t="shared" si="1"/>
        <v>0.4630654386</v>
      </c>
      <c r="E2092" s="264">
        <v>-0.013098659650272319</v>
      </c>
      <c r="F2092" s="264"/>
      <c r="G2092" s="271">
        <v>2089.0</v>
      </c>
      <c r="H2092" s="270">
        <f t="shared" si="2"/>
        <v>-0.02210404485</v>
      </c>
    </row>
    <row r="2093" ht="14.25" customHeight="1">
      <c r="B2093" s="277">
        <v>44132.0</v>
      </c>
      <c r="C2093" s="278">
        <v>1000.969421</v>
      </c>
      <c r="D2093" s="279">
        <f t="shared" si="1"/>
        <v>-0.2995221514</v>
      </c>
      <c r="E2093" s="264">
        <v>-0.013109133812611654</v>
      </c>
      <c r="F2093" s="264"/>
      <c r="G2093" s="271">
        <v>2090.0</v>
      </c>
      <c r="H2093" s="270">
        <f t="shared" si="2"/>
        <v>0.0001063914532</v>
      </c>
    </row>
    <row r="2094" ht="14.25" customHeight="1">
      <c r="B2094" s="277">
        <v>44931.0</v>
      </c>
      <c r="C2094" s="278">
        <v>1428.980835</v>
      </c>
      <c r="D2094" s="279">
        <f t="shared" si="1"/>
        <v>0.1498359751</v>
      </c>
      <c r="E2094" s="264">
        <v>-0.013112236026160134</v>
      </c>
      <c r="F2094" s="264"/>
      <c r="G2094" s="271">
        <v>2091.0</v>
      </c>
      <c r="H2094" s="270">
        <f t="shared" si="2"/>
        <v>0.006962121727</v>
      </c>
    </row>
    <row r="2095" ht="14.25" customHeight="1">
      <c r="B2095" s="277">
        <v>45086.0</v>
      </c>
      <c r="C2095" s="278">
        <v>1242.769287</v>
      </c>
      <c r="D2095" s="279">
        <f t="shared" si="1"/>
        <v>0.6900148395</v>
      </c>
      <c r="E2095" s="264">
        <v>-0.013135362706504458</v>
      </c>
      <c r="F2095" s="264"/>
      <c r="G2095" s="271">
        <v>2092.0</v>
      </c>
      <c r="H2095" s="270">
        <f t="shared" si="2"/>
        <v>-0.0237100708</v>
      </c>
    </row>
    <row r="2096" ht="14.25" customHeight="1">
      <c r="B2096" s="277">
        <v>43717.0</v>
      </c>
      <c r="C2096" s="278">
        <v>735.359985</v>
      </c>
      <c r="D2096" s="279">
        <f t="shared" si="1"/>
        <v>0.7581533641</v>
      </c>
      <c r="E2096" s="264">
        <v>-0.013152493040876947</v>
      </c>
      <c r="F2096" s="264"/>
      <c r="G2096" s="271">
        <v>2093.0</v>
      </c>
      <c r="H2096" s="270">
        <f t="shared" si="2"/>
        <v>-0.01110272768</v>
      </c>
    </row>
    <row r="2097" ht="14.25" customHeight="1">
      <c r="B2097" s="277">
        <v>42828.0</v>
      </c>
      <c r="C2097" s="278">
        <v>418.257019</v>
      </c>
      <c r="D2097" s="279">
        <f t="shared" si="1"/>
        <v>0.06016481232</v>
      </c>
      <c r="E2097" s="264">
        <v>-0.013157377248446542</v>
      </c>
      <c r="F2097" s="264"/>
      <c r="G2097" s="271">
        <v>2094.0</v>
      </c>
      <c r="H2097" s="270">
        <f t="shared" si="2"/>
        <v>0.01671390133</v>
      </c>
    </row>
    <row r="2098" ht="14.25" customHeight="1">
      <c r="B2098" s="277">
        <v>42870.0</v>
      </c>
      <c r="C2098" s="278">
        <v>394.520752</v>
      </c>
      <c r="D2098" s="279">
        <f t="shared" si="1"/>
        <v>-0.5999339724</v>
      </c>
      <c r="E2098" s="264">
        <v>-0.013170644907262623</v>
      </c>
      <c r="F2098" s="264"/>
      <c r="G2098" s="271">
        <v>2095.0</v>
      </c>
      <c r="H2098" s="270">
        <f t="shared" si="2"/>
        <v>-0.009667732506</v>
      </c>
    </row>
    <row r="2099" ht="14.25" customHeight="1">
      <c r="B2099" s="277">
        <v>44134.0</v>
      </c>
      <c r="C2099" s="278">
        <v>986.139099</v>
      </c>
      <c r="D2099" s="279">
        <f t="shared" si="1"/>
        <v>0.5181814534</v>
      </c>
      <c r="E2099" s="264">
        <v>-0.013257677789647844</v>
      </c>
      <c r="F2099" s="264"/>
      <c r="G2099" s="271">
        <v>2096.0</v>
      </c>
      <c r="H2099" s="270">
        <f t="shared" si="2"/>
        <v>0.02844634945</v>
      </c>
    </row>
    <row r="2100" ht="14.25" customHeight="1">
      <c r="B2100" s="277">
        <v>43566.0</v>
      </c>
      <c r="C2100" s="278">
        <v>649.552856</v>
      </c>
      <c r="D2100" s="279">
        <f t="shared" si="1"/>
        <v>-0.003459522884</v>
      </c>
      <c r="E2100" s="264">
        <v>-0.013285717105970509</v>
      </c>
      <c r="F2100" s="264"/>
      <c r="G2100" s="271">
        <v>2097.0</v>
      </c>
      <c r="H2100" s="270">
        <f t="shared" si="2"/>
        <v>-0.0004683995041</v>
      </c>
    </row>
    <row r="2101" ht="14.25" customHeight="1">
      <c r="B2101" s="277">
        <v>43838.0</v>
      </c>
      <c r="C2101" s="278">
        <v>651.8078</v>
      </c>
      <c r="D2101" s="279">
        <f t="shared" si="1"/>
        <v>0.3789116323</v>
      </c>
      <c r="E2101" s="264">
        <v>-0.013325970776475743</v>
      </c>
      <c r="F2101" s="264"/>
      <c r="G2101" s="271">
        <v>2098.0</v>
      </c>
      <c r="H2101" s="270">
        <f t="shared" si="2"/>
        <v>-0.01877537967</v>
      </c>
    </row>
    <row r="2102" ht="14.25" customHeight="1">
      <c r="B2102" s="277">
        <v>42468.0</v>
      </c>
      <c r="C2102" s="278">
        <v>472.697296</v>
      </c>
      <c r="D2102" s="279">
        <f t="shared" si="1"/>
        <v>0.04994129069</v>
      </c>
      <c r="E2102" s="264">
        <v>-0.013330350583515711</v>
      </c>
      <c r="F2102" s="264"/>
      <c r="G2102" s="271">
        <v>2099.0</v>
      </c>
      <c r="H2102" s="270">
        <f t="shared" si="2"/>
        <v>0.03241712234</v>
      </c>
    </row>
    <row r="2103" ht="14.25" customHeight="1">
      <c r="B2103" s="277">
        <v>42425.0</v>
      </c>
      <c r="C2103" s="278">
        <v>450.213074</v>
      </c>
      <c r="D2103" s="279">
        <f t="shared" si="1"/>
        <v>-0.7018029777</v>
      </c>
      <c r="E2103" s="264">
        <v>-0.013373768493869736</v>
      </c>
      <c r="F2103" s="264"/>
      <c r="G2103" s="271">
        <v>2100.0</v>
      </c>
      <c r="H2103" s="270">
        <f t="shared" si="2"/>
        <v>0.02043879512</v>
      </c>
    </row>
    <row r="2104" ht="14.25" customHeight="1">
      <c r="B2104" s="277">
        <v>44795.0</v>
      </c>
      <c r="C2104" s="278">
        <v>1509.783936</v>
      </c>
      <c r="D2104" s="279">
        <f t="shared" si="1"/>
        <v>-0.09048846153</v>
      </c>
      <c r="E2104" s="264">
        <v>-0.013430597469336907</v>
      </c>
      <c r="F2104" s="264"/>
      <c r="G2104" s="271">
        <v>2101.0</v>
      </c>
      <c r="H2104" s="270">
        <f t="shared" si="2"/>
        <v>-0.007355606827</v>
      </c>
    </row>
    <row r="2105" ht="14.25" customHeight="1">
      <c r="B2105" s="277">
        <v>45331.0</v>
      </c>
      <c r="C2105" s="278">
        <v>1659.994263</v>
      </c>
      <c r="D2105" s="279">
        <f t="shared" si="1"/>
        <v>2.938780741</v>
      </c>
      <c r="E2105" s="264">
        <v>-0.013444866185609127</v>
      </c>
      <c r="F2105" s="264"/>
      <c r="G2105" s="271">
        <v>2102.0</v>
      </c>
      <c r="H2105" s="270">
        <f t="shared" si="2"/>
        <v>0.002938060541</v>
      </c>
    </row>
    <row r="2106" ht="14.25" customHeight="1">
      <c r="B2106" s="277">
        <v>42649.0</v>
      </c>
      <c r="C2106" s="278">
        <v>421.448761</v>
      </c>
      <c r="D2106" s="279">
        <f t="shared" si="1"/>
        <v>-0.6332905089</v>
      </c>
      <c r="E2106" s="264">
        <v>-0.013538139848879551</v>
      </c>
      <c r="F2106" s="264"/>
      <c r="G2106" s="271">
        <v>2103.0</v>
      </c>
      <c r="H2106" s="270">
        <f t="shared" si="2"/>
        <v>0.001065810375</v>
      </c>
    </row>
    <row r="2107" ht="14.25" customHeight="1">
      <c r="B2107" s="277">
        <v>44189.0</v>
      </c>
      <c r="C2107" s="278">
        <v>1149.271484</v>
      </c>
      <c r="D2107" s="279">
        <f t="shared" si="1"/>
        <v>1.718124385</v>
      </c>
      <c r="E2107" s="264">
        <v>-0.01356691908979418</v>
      </c>
      <c r="F2107" s="264"/>
      <c r="G2107" s="271">
        <v>2104.0</v>
      </c>
      <c r="H2107" s="270">
        <f t="shared" si="2"/>
        <v>-0.009818672557</v>
      </c>
    </row>
    <row r="2108" ht="14.25" customHeight="1">
      <c r="B2108" s="277">
        <v>42801.0</v>
      </c>
      <c r="C2108" s="278">
        <v>422.817841</v>
      </c>
      <c r="D2108" s="279">
        <f t="shared" si="1"/>
        <v>-0.7440747732</v>
      </c>
      <c r="E2108" s="264">
        <v>-0.013637532692086186</v>
      </c>
      <c r="F2108" s="264"/>
      <c r="G2108" s="271">
        <v>2105.0</v>
      </c>
      <c r="H2108" s="270">
        <f t="shared" si="2"/>
        <v>-0.02580250328</v>
      </c>
    </row>
    <row r="2109" ht="14.25" customHeight="1">
      <c r="B2109" s="277">
        <v>44663.0</v>
      </c>
      <c r="C2109" s="278">
        <v>1652.114746</v>
      </c>
      <c r="D2109" s="279">
        <f t="shared" si="1"/>
        <v>1.786185675</v>
      </c>
      <c r="E2109" s="264">
        <v>-0.013642423257032535</v>
      </c>
      <c r="F2109" s="264"/>
      <c r="G2109" s="271">
        <v>2106.0</v>
      </c>
      <c r="H2109" s="270">
        <f t="shared" si="2"/>
        <v>-0.02066344113</v>
      </c>
    </row>
    <row r="2110" ht="14.25" customHeight="1">
      <c r="B2110" s="277">
        <v>43336.0</v>
      </c>
      <c r="C2110" s="278">
        <v>592.966492</v>
      </c>
      <c r="D2110" s="279">
        <f t="shared" si="1"/>
        <v>-0.5286748623</v>
      </c>
      <c r="E2110" s="264">
        <v>-0.013668407478954382</v>
      </c>
      <c r="F2110" s="264"/>
      <c r="G2110" s="271">
        <v>2107.0</v>
      </c>
      <c r="H2110" s="270">
        <f t="shared" si="2"/>
        <v>0.01139799113</v>
      </c>
    </row>
    <row r="2111" ht="14.25" customHeight="1">
      <c r="B2111" s="277">
        <v>45099.0</v>
      </c>
      <c r="C2111" s="278">
        <v>1258.08374</v>
      </c>
      <c r="D2111" s="279">
        <f t="shared" si="1"/>
        <v>-0.2156370269</v>
      </c>
      <c r="E2111" s="264">
        <v>-0.013699010352113246</v>
      </c>
      <c r="F2111" s="264"/>
      <c r="G2111" s="271">
        <v>2108.0</v>
      </c>
      <c r="H2111" s="270">
        <f t="shared" si="2"/>
        <v>0.01275628272</v>
      </c>
    </row>
    <row r="2112" ht="14.25" customHeight="1">
      <c r="B2112" s="277">
        <v>44446.0</v>
      </c>
      <c r="C2112" s="278">
        <v>1603.956055</v>
      </c>
      <c r="D2112" s="279">
        <f t="shared" si="1"/>
        <v>2.679915905</v>
      </c>
      <c r="E2112" s="264">
        <v>-0.013724944360034148</v>
      </c>
      <c r="F2112" s="264"/>
      <c r="G2112" s="271">
        <v>2109.0</v>
      </c>
      <c r="H2112" s="270">
        <f t="shared" si="2"/>
        <v>-0.007540508444</v>
      </c>
    </row>
    <row r="2113" ht="14.25" customHeight="1">
      <c r="B2113" s="277">
        <v>42594.0</v>
      </c>
      <c r="C2113" s="278">
        <v>435.867584</v>
      </c>
      <c r="D2113" s="279">
        <f t="shared" si="1"/>
        <v>-0.6391327965</v>
      </c>
      <c r="E2113" s="264">
        <v>-0.01373757559449681</v>
      </c>
      <c r="F2113" s="264"/>
      <c r="G2113" s="271">
        <v>2110.0</v>
      </c>
      <c r="H2113" s="270">
        <f t="shared" si="2"/>
        <v>-0.001228059178</v>
      </c>
    </row>
    <row r="2114" ht="14.25" customHeight="1">
      <c r="B2114" s="277">
        <v>45063.0</v>
      </c>
      <c r="C2114" s="278">
        <v>1207.83374</v>
      </c>
      <c r="D2114" s="279">
        <f t="shared" si="1"/>
        <v>2.096829299</v>
      </c>
      <c r="E2114" s="264">
        <v>-0.013762567083389687</v>
      </c>
      <c r="F2114" s="264"/>
      <c r="G2114" s="271">
        <v>2111.0</v>
      </c>
      <c r="H2114" s="270">
        <f t="shared" si="2"/>
        <v>-0.02004010435</v>
      </c>
    </row>
    <row r="2115" ht="14.25" customHeight="1">
      <c r="B2115" s="277">
        <v>43032.0</v>
      </c>
      <c r="C2115" s="278">
        <v>390.022705</v>
      </c>
      <c r="D2115" s="279">
        <f t="shared" si="1"/>
        <v>-0.3974018652</v>
      </c>
      <c r="E2115" s="264">
        <v>-0.013837093030373511</v>
      </c>
      <c r="F2115" s="264"/>
      <c r="G2115" s="271">
        <v>2112.0</v>
      </c>
      <c r="H2115" s="270">
        <f t="shared" si="2"/>
        <v>-0.005580041527</v>
      </c>
    </row>
    <row r="2116" ht="14.25" customHeight="1">
      <c r="B2116" s="277">
        <v>43510.0</v>
      </c>
      <c r="C2116" s="278">
        <v>647.235168</v>
      </c>
      <c r="D2116" s="279">
        <f t="shared" si="1"/>
        <v>0.8056332798</v>
      </c>
      <c r="E2116" s="264">
        <v>-0.013858412559938145</v>
      </c>
      <c r="F2116" s="264"/>
      <c r="G2116" s="271">
        <v>2113.0</v>
      </c>
      <c r="H2116" s="270">
        <f t="shared" si="2"/>
        <v>0.002411205891</v>
      </c>
    </row>
    <row r="2117" ht="14.25" customHeight="1">
      <c r="B2117" s="277">
        <v>41904.0</v>
      </c>
      <c r="C2117" s="278">
        <v>358.453278</v>
      </c>
      <c r="D2117" s="279">
        <f t="shared" si="1"/>
        <v>-0.2791278557</v>
      </c>
      <c r="E2117" s="264">
        <v>-0.013897600404409162</v>
      </c>
      <c r="F2117" s="264"/>
      <c r="G2117" s="271">
        <v>2114.0</v>
      </c>
      <c r="H2117" s="270">
        <f t="shared" si="2"/>
        <v>0.005835349573</v>
      </c>
    </row>
    <row r="2118" ht="14.25" customHeight="1">
      <c r="B2118" s="277">
        <v>42481.0</v>
      </c>
      <c r="C2118" s="278">
        <v>497.249451</v>
      </c>
      <c r="D2118" s="279">
        <f t="shared" si="1"/>
        <v>-0.627664548</v>
      </c>
      <c r="E2118" s="264">
        <v>-0.013911498109228424</v>
      </c>
      <c r="F2118" s="264"/>
      <c r="G2118" s="271">
        <v>2115.0</v>
      </c>
      <c r="H2118" s="270">
        <f t="shared" si="2"/>
        <v>-0.02333281905</v>
      </c>
    </row>
    <row r="2119" ht="14.25" customHeight="1">
      <c r="B2119" s="277">
        <v>44837.0</v>
      </c>
      <c r="C2119" s="278">
        <v>1335.487793</v>
      </c>
      <c r="D2119" s="279">
        <f t="shared" si="1"/>
        <v>1.815542451</v>
      </c>
      <c r="E2119" s="264">
        <v>-0.013937598536074887</v>
      </c>
      <c r="F2119" s="264"/>
      <c r="G2119" s="271">
        <v>2116.0</v>
      </c>
      <c r="H2119" s="270">
        <f t="shared" si="2"/>
        <v>-0.01094637708</v>
      </c>
    </row>
    <row r="2120" ht="14.25" customHeight="1">
      <c r="B2120" s="277">
        <v>43199.0</v>
      </c>
      <c r="C2120" s="278">
        <v>474.326996</v>
      </c>
      <c r="D2120" s="279">
        <f t="shared" si="1"/>
        <v>0.2156590663</v>
      </c>
      <c r="E2120" s="264">
        <v>-0.013975411854703646</v>
      </c>
      <c r="F2120" s="264"/>
      <c r="G2120" s="271">
        <v>2117.0</v>
      </c>
      <c r="H2120" s="270">
        <f t="shared" si="2"/>
        <v>-0.005279415745</v>
      </c>
    </row>
    <row r="2121" ht="14.25" customHeight="1">
      <c r="B2121" s="277">
        <v>41996.0</v>
      </c>
      <c r="C2121" s="278">
        <v>390.180939</v>
      </c>
      <c r="D2121" s="279">
        <f t="shared" si="1"/>
        <v>-0.3652863805</v>
      </c>
      <c r="E2121" s="264">
        <v>-0.013977732907164586</v>
      </c>
      <c r="F2121" s="264"/>
      <c r="G2121" s="271">
        <v>2118.0</v>
      </c>
      <c r="H2121" s="270">
        <f t="shared" si="2"/>
        <v>-0.005764250112</v>
      </c>
    </row>
    <row r="2122" ht="14.25" customHeight="1">
      <c r="B2122" s="277">
        <v>43381.0</v>
      </c>
      <c r="C2122" s="278">
        <v>614.735413</v>
      </c>
      <c r="D2122" s="279">
        <f t="shared" si="1"/>
        <v>-0.5976307982</v>
      </c>
      <c r="E2122" s="264">
        <v>-0.014007850900373481</v>
      </c>
      <c r="F2122" s="264"/>
      <c r="G2122" s="271">
        <v>2119.0</v>
      </c>
      <c r="H2122" s="270">
        <f t="shared" si="2"/>
        <v>-0.006147292634</v>
      </c>
    </row>
    <row r="2123" ht="14.25" customHeight="1">
      <c r="B2123" s="277">
        <v>45280.0</v>
      </c>
      <c r="C2123" s="278">
        <v>1527.789429</v>
      </c>
      <c r="D2123" s="279">
        <f t="shared" si="1"/>
        <v>2.634907293</v>
      </c>
      <c r="E2123" s="264">
        <v>-0.014053826781463778</v>
      </c>
      <c r="F2123" s="264"/>
      <c r="G2123" s="271">
        <v>2120.0</v>
      </c>
      <c r="H2123" s="270">
        <f t="shared" si="2"/>
        <v>-0.006261312428</v>
      </c>
    </row>
    <row r="2124" ht="14.25" customHeight="1">
      <c r="B2124" s="277">
        <v>43067.0</v>
      </c>
      <c r="C2124" s="278">
        <v>420.310425</v>
      </c>
      <c r="D2124" s="279">
        <f t="shared" si="1"/>
        <v>-0.1422502792</v>
      </c>
      <c r="E2124" s="264">
        <v>-0.014067546628299465</v>
      </c>
      <c r="F2124" s="264"/>
      <c r="G2124" s="271">
        <v>2121.0</v>
      </c>
      <c r="H2124" s="270">
        <f t="shared" si="2"/>
        <v>0.01820655839</v>
      </c>
    </row>
    <row r="2125" ht="14.25" customHeight="1">
      <c r="B2125" s="277">
        <v>42545.0</v>
      </c>
      <c r="C2125" s="278">
        <v>490.015228</v>
      </c>
      <c r="D2125" s="279">
        <f t="shared" si="1"/>
        <v>-0.6730452912</v>
      </c>
      <c r="E2125" s="264">
        <v>-0.014072149519255598</v>
      </c>
      <c r="F2125" s="264"/>
      <c r="G2125" s="271">
        <v>2122.0</v>
      </c>
      <c r="H2125" s="270">
        <f t="shared" si="2"/>
        <v>0.01297933715</v>
      </c>
    </row>
    <row r="2126" ht="14.25" customHeight="1">
      <c r="B2126" s="277">
        <v>44907.0</v>
      </c>
      <c r="C2126" s="278">
        <v>1498.725098</v>
      </c>
      <c r="D2126" s="279">
        <f t="shared" si="1"/>
        <v>2.523114137</v>
      </c>
      <c r="E2126" s="264">
        <v>-0.014082792514524883</v>
      </c>
      <c r="F2126" s="264"/>
      <c r="G2126" s="271">
        <v>2123.0</v>
      </c>
      <c r="H2126" s="270">
        <f t="shared" si="2"/>
        <v>-0.0289969747</v>
      </c>
    </row>
    <row r="2127" ht="14.25" customHeight="1">
      <c r="B2127" s="277">
        <v>42254.0</v>
      </c>
      <c r="C2127" s="278">
        <v>425.397827</v>
      </c>
      <c r="D2127" s="279">
        <f t="shared" si="1"/>
        <v>-0.01051417333</v>
      </c>
      <c r="E2127" s="264">
        <v>-0.014153342524140824</v>
      </c>
      <c r="F2127" s="264"/>
      <c r="G2127" s="271">
        <v>2124.0</v>
      </c>
      <c r="H2127" s="270">
        <f t="shared" si="2"/>
        <v>0.01280782346</v>
      </c>
    </row>
    <row r="2128" ht="14.25" customHeight="1">
      <c r="B2128" s="277">
        <v>42215.0</v>
      </c>
      <c r="C2128" s="278">
        <v>429.91806</v>
      </c>
      <c r="D2128" s="279">
        <f t="shared" si="1"/>
        <v>0.08750206241</v>
      </c>
      <c r="E2128" s="264">
        <v>-0.014188286649401175</v>
      </c>
      <c r="F2128" s="264"/>
      <c r="G2128" s="271">
        <v>2125.0</v>
      </c>
      <c r="H2128" s="270">
        <f t="shared" si="2"/>
        <v>0.006452563905</v>
      </c>
    </row>
    <row r="2129" ht="14.25" customHeight="1">
      <c r="B2129" s="277">
        <v>42166.0</v>
      </c>
      <c r="C2129" s="278">
        <v>395.326202</v>
      </c>
      <c r="D2129" s="279">
        <f t="shared" si="1"/>
        <v>-0.176154318</v>
      </c>
      <c r="E2129" s="264">
        <v>-0.014236294680185339</v>
      </c>
      <c r="F2129" s="264"/>
      <c r="G2129" s="271">
        <v>2126.0</v>
      </c>
      <c r="H2129" s="270">
        <f t="shared" si="2"/>
        <v>-0.006513344909</v>
      </c>
    </row>
    <row r="2130" ht="14.25" customHeight="1">
      <c r="B2130" s="277">
        <v>43194.0</v>
      </c>
      <c r="C2130" s="278">
        <v>479.854675</v>
      </c>
      <c r="D2130" s="279">
        <f t="shared" si="1"/>
        <v>0.2290645865</v>
      </c>
      <c r="E2130" s="264">
        <v>-0.014248804830176149</v>
      </c>
      <c r="F2130" s="264"/>
      <c r="G2130" s="271">
        <v>2127.0</v>
      </c>
      <c r="H2130" s="270">
        <f t="shared" si="2"/>
        <v>0.03011635057</v>
      </c>
    </row>
    <row r="2131" ht="14.25" customHeight="1">
      <c r="B2131" s="277">
        <v>42976.0</v>
      </c>
      <c r="C2131" s="278">
        <v>390.422668</v>
      </c>
      <c r="D2131" s="279">
        <f t="shared" si="1"/>
        <v>-0.7290507868</v>
      </c>
      <c r="E2131" s="264">
        <v>-0.01439945935678697</v>
      </c>
      <c r="F2131" s="264"/>
      <c r="G2131" s="271">
        <v>2128.0</v>
      </c>
      <c r="H2131" s="270">
        <f t="shared" si="2"/>
        <v>0.007812945156</v>
      </c>
    </row>
    <row r="2132" ht="14.25" customHeight="1">
      <c r="B2132" s="277">
        <v>44985.0</v>
      </c>
      <c r="C2132" s="278">
        <v>1440.944092</v>
      </c>
      <c r="D2132" s="279">
        <f t="shared" si="1"/>
        <v>2.469169139</v>
      </c>
      <c r="E2132" s="264">
        <v>-0.014410601788990238</v>
      </c>
      <c r="F2132" s="264"/>
      <c r="G2132" s="271">
        <v>2129.0</v>
      </c>
      <c r="H2132" s="270">
        <f t="shared" si="2"/>
        <v>0.02373108012</v>
      </c>
    </row>
    <row r="2133" ht="14.25" customHeight="1">
      <c r="B2133" s="277">
        <v>42650.0</v>
      </c>
      <c r="C2133" s="278">
        <v>415.357117</v>
      </c>
      <c r="D2133" s="279">
        <f t="shared" si="1"/>
        <v>0.03615418915</v>
      </c>
      <c r="E2133" s="264">
        <v>-0.014454056017500012</v>
      </c>
      <c r="F2133" s="264"/>
      <c r="G2133" s="271">
        <v>2130.0</v>
      </c>
      <c r="H2133" s="270">
        <f t="shared" si="2"/>
        <v>-0.02130719352</v>
      </c>
    </row>
    <row r="2134" ht="14.25" customHeight="1">
      <c r="B2134" s="277">
        <v>42677.0</v>
      </c>
      <c r="C2134" s="278">
        <v>400.864197</v>
      </c>
      <c r="D2134" s="279">
        <f t="shared" si="1"/>
        <v>-0.7518734279</v>
      </c>
      <c r="E2134" s="264">
        <v>-0.014474166022122939</v>
      </c>
      <c r="F2134" s="264"/>
      <c r="G2134" s="271">
        <v>2131.0</v>
      </c>
      <c r="H2134" s="270">
        <f t="shared" si="2"/>
        <v>-0.01171433857</v>
      </c>
    </row>
    <row r="2135" ht="14.25" customHeight="1">
      <c r="B2135" s="277">
        <v>44497.0</v>
      </c>
      <c r="C2135" s="278">
        <v>1615.563354</v>
      </c>
      <c r="D2135" s="279">
        <f t="shared" si="1"/>
        <v>3.047855096</v>
      </c>
      <c r="E2135" s="264">
        <v>-0.014488507185998888</v>
      </c>
      <c r="F2135" s="264"/>
      <c r="G2135" s="271">
        <v>2132.0</v>
      </c>
      <c r="H2135" s="270">
        <f t="shared" si="2"/>
        <v>0.02071768884</v>
      </c>
    </row>
    <row r="2136" ht="14.25" customHeight="1">
      <c r="B2136" s="277">
        <v>42149.0</v>
      </c>
      <c r="C2136" s="278">
        <v>399.115906</v>
      </c>
      <c r="D2136" s="279">
        <f t="shared" si="1"/>
        <v>-0.7368661115</v>
      </c>
      <c r="E2136" s="264">
        <v>-0.014488527793702502</v>
      </c>
      <c r="F2136" s="264"/>
      <c r="G2136" s="271">
        <v>2133.0</v>
      </c>
      <c r="H2136" s="270">
        <f t="shared" si="2"/>
        <v>-0.006433097759</v>
      </c>
    </row>
    <row r="2137" ht="14.25" customHeight="1">
      <c r="B2137" s="277">
        <v>44791.0</v>
      </c>
      <c r="C2137" s="278">
        <v>1516.778809</v>
      </c>
      <c r="D2137" s="279">
        <f t="shared" si="1"/>
        <v>0.02292183648</v>
      </c>
      <c r="E2137" s="264">
        <v>-0.014505866110390779</v>
      </c>
      <c r="F2137" s="264"/>
      <c r="G2137" s="271">
        <v>2134.0</v>
      </c>
      <c r="H2137" s="270">
        <f t="shared" si="2"/>
        <v>0.0003824140403</v>
      </c>
    </row>
    <row r="2138" ht="14.25" customHeight="1">
      <c r="B2138" s="277">
        <v>44868.0</v>
      </c>
      <c r="C2138" s="278">
        <v>1482.790527</v>
      </c>
      <c r="D2138" s="279">
        <f t="shared" si="1"/>
        <v>-0.1396923568</v>
      </c>
      <c r="E2138" s="264">
        <v>-0.014517487655418422</v>
      </c>
      <c r="F2138" s="264"/>
      <c r="G2138" s="271">
        <v>2135.0</v>
      </c>
      <c r="H2138" s="270">
        <f t="shared" si="2"/>
        <v>0.01491078836</v>
      </c>
    </row>
    <row r="2139" ht="14.25" customHeight="1">
      <c r="B2139" s="277">
        <v>44567.0</v>
      </c>
      <c r="C2139" s="278">
        <v>1723.558472</v>
      </c>
      <c r="D2139" s="279">
        <f t="shared" si="1"/>
        <v>3.930967755</v>
      </c>
      <c r="E2139" s="264">
        <v>-0.014555475524216682</v>
      </c>
      <c r="F2139" s="264"/>
      <c r="G2139" s="271">
        <v>2136.0</v>
      </c>
      <c r="H2139" s="270">
        <f t="shared" si="2"/>
        <v>-0.002202474327</v>
      </c>
    </row>
    <row r="2140" ht="14.25" customHeight="1">
      <c r="B2140" s="277">
        <v>41869.0</v>
      </c>
      <c r="C2140" s="278">
        <v>349.537567</v>
      </c>
      <c r="D2140" s="279">
        <f t="shared" si="1"/>
        <v>-0.7632547135</v>
      </c>
      <c r="E2140" s="264">
        <v>-0.014601706152594937</v>
      </c>
      <c r="F2140" s="264"/>
      <c r="G2140" s="271">
        <v>2137.0</v>
      </c>
      <c r="H2140" s="270">
        <f t="shared" si="2"/>
        <v>0.02233134773</v>
      </c>
    </row>
    <row r="2141" ht="14.25" customHeight="1">
      <c r="B2141" s="277">
        <v>45394.0</v>
      </c>
      <c r="C2141" s="278">
        <v>1476.428833</v>
      </c>
      <c r="D2141" s="279">
        <f t="shared" si="1"/>
        <v>1.369834427</v>
      </c>
      <c r="E2141" s="264">
        <v>-0.014633720928684348</v>
      </c>
      <c r="F2141" s="264"/>
      <c r="G2141" s="271">
        <v>2138.0</v>
      </c>
      <c r="H2141" s="270">
        <f t="shared" si="2"/>
        <v>-0.005428235535</v>
      </c>
    </row>
    <row r="2142" ht="14.25" customHeight="1">
      <c r="B2142" s="277">
        <v>43532.0</v>
      </c>
      <c r="C2142" s="278">
        <v>623.009277</v>
      </c>
      <c r="D2142" s="279">
        <f t="shared" si="1"/>
        <v>-0.4807416159</v>
      </c>
      <c r="E2142" s="264">
        <v>-0.014662034466276588</v>
      </c>
      <c r="F2142" s="264"/>
      <c r="G2142" s="271">
        <v>2139.0</v>
      </c>
      <c r="H2142" s="270">
        <f t="shared" si="2"/>
        <v>0.007602712144</v>
      </c>
    </row>
    <row r="2143" ht="14.25" customHeight="1">
      <c r="B2143" s="277">
        <v>44243.0</v>
      </c>
      <c r="C2143" s="278">
        <v>1199.805908</v>
      </c>
      <c r="D2143" s="279">
        <f t="shared" si="1"/>
        <v>1.48660096</v>
      </c>
      <c r="E2143" s="264">
        <v>-0.014698410046740563</v>
      </c>
      <c r="F2143" s="264"/>
      <c r="G2143" s="271">
        <v>2140.0</v>
      </c>
      <c r="H2143" s="270">
        <f t="shared" si="2"/>
        <v>0.001512410238</v>
      </c>
    </row>
    <row r="2144" ht="14.25" customHeight="1">
      <c r="B2144" s="277">
        <v>42565.0</v>
      </c>
      <c r="C2144" s="278">
        <v>482.508423</v>
      </c>
      <c r="D2144" s="279">
        <f t="shared" si="1"/>
        <v>-0.6665818367</v>
      </c>
      <c r="E2144" s="264">
        <v>-0.014700992670501893</v>
      </c>
      <c r="F2144" s="264"/>
      <c r="G2144" s="271">
        <v>2141.0</v>
      </c>
      <c r="H2144" s="270">
        <f t="shared" si="2"/>
        <v>-0.02944181831</v>
      </c>
    </row>
    <row r="2145" ht="14.25" customHeight="1">
      <c r="B2145" s="277">
        <v>45194.0</v>
      </c>
      <c r="C2145" s="278">
        <v>1447.156982</v>
      </c>
      <c r="D2145" s="279">
        <f t="shared" si="1"/>
        <v>0.1669126299</v>
      </c>
      <c r="E2145" s="264">
        <v>-0.014704413260721689</v>
      </c>
      <c r="F2145" s="264"/>
      <c r="G2145" s="271">
        <v>2142.0</v>
      </c>
      <c r="H2145" s="270">
        <f t="shared" si="2"/>
        <v>0.005176468316</v>
      </c>
    </row>
    <row r="2146" ht="14.25" customHeight="1">
      <c r="B2146" s="277">
        <v>44280.0</v>
      </c>
      <c r="C2146" s="278">
        <v>1240.158813</v>
      </c>
      <c r="D2146" s="279">
        <f t="shared" si="1"/>
        <v>1.492757834</v>
      </c>
      <c r="E2146" s="264">
        <v>-0.014736789695638157</v>
      </c>
      <c r="F2146" s="264"/>
      <c r="G2146" s="271">
        <v>2143.0</v>
      </c>
      <c r="H2146" s="270">
        <f t="shared" si="2"/>
        <v>-0.0001633813177</v>
      </c>
    </row>
    <row r="2147" ht="14.25" customHeight="1">
      <c r="B2147" s="277">
        <v>43228.0</v>
      </c>
      <c r="C2147" s="278">
        <v>497.50473</v>
      </c>
      <c r="D2147" s="279">
        <f t="shared" si="1"/>
        <v>0.02366984062</v>
      </c>
      <c r="E2147" s="264">
        <v>-0.014750190127145736</v>
      </c>
      <c r="F2147" s="264"/>
      <c r="G2147" s="271">
        <v>2144.0</v>
      </c>
      <c r="H2147" s="270">
        <f t="shared" si="2"/>
        <v>0.02020280205</v>
      </c>
    </row>
    <row r="2148" ht="14.25" customHeight="1">
      <c r="B2148" s="277">
        <v>43157.0</v>
      </c>
      <c r="C2148" s="278">
        <v>486.00116</v>
      </c>
      <c r="D2148" s="279">
        <f t="shared" si="1"/>
        <v>-0.6432683103</v>
      </c>
      <c r="E2148" s="264">
        <v>-0.014753743658227153</v>
      </c>
      <c r="F2148" s="264"/>
      <c r="G2148" s="271">
        <v>2145.0</v>
      </c>
      <c r="H2148" s="270">
        <f t="shared" si="2"/>
        <v>-0.01049244138</v>
      </c>
    </row>
    <row r="2149" ht="14.25" customHeight="1">
      <c r="B2149" s="277">
        <v>45224.0</v>
      </c>
      <c r="C2149" s="278">
        <v>1362.371704</v>
      </c>
      <c r="D2149" s="279">
        <f t="shared" si="1"/>
        <v>1.062290108</v>
      </c>
      <c r="E2149" s="264">
        <v>-0.014813266323691725</v>
      </c>
      <c r="F2149" s="264"/>
      <c r="G2149" s="271">
        <v>2146.0</v>
      </c>
      <c r="H2149" s="270">
        <f t="shared" si="2"/>
        <v>-0.01986073507</v>
      </c>
    </row>
    <row r="2150" ht="14.25" customHeight="1">
      <c r="B2150" s="277">
        <v>43837.0</v>
      </c>
      <c r="C2150" s="278">
        <v>660.611084</v>
      </c>
      <c r="D2150" s="279">
        <f t="shared" si="1"/>
        <v>0.3047502545</v>
      </c>
      <c r="E2150" s="264">
        <v>-0.014820313726653702</v>
      </c>
      <c r="F2150" s="264"/>
      <c r="G2150" s="271">
        <v>2147.0</v>
      </c>
      <c r="H2150" s="270">
        <f t="shared" si="2"/>
        <v>-0.01549748845</v>
      </c>
    </row>
    <row r="2151" ht="14.25" customHeight="1">
      <c r="B2151" s="277">
        <v>42521.0</v>
      </c>
      <c r="C2151" s="278">
        <v>506.312286</v>
      </c>
      <c r="D2151" s="279">
        <f t="shared" si="1"/>
        <v>-0.02839445147</v>
      </c>
      <c r="E2151" s="264">
        <v>-0.01494939021107508</v>
      </c>
      <c r="F2151" s="264"/>
      <c r="G2151" s="271">
        <v>2148.0</v>
      </c>
      <c r="H2151" s="270">
        <f t="shared" si="2"/>
        <v>0.0007131439025</v>
      </c>
    </row>
    <row r="2152" ht="14.25" customHeight="1">
      <c r="B2152" s="277">
        <v>43256.0</v>
      </c>
      <c r="C2152" s="278">
        <v>521.108887</v>
      </c>
      <c r="D2152" s="279">
        <f t="shared" si="1"/>
        <v>0.1850876728</v>
      </c>
      <c r="E2152" s="264">
        <v>-0.014966930011488253</v>
      </c>
      <c r="F2152" s="264"/>
      <c r="G2152" s="271">
        <v>2149.0</v>
      </c>
      <c r="H2152" s="270">
        <f t="shared" si="2"/>
        <v>0.01270149783</v>
      </c>
    </row>
    <row r="2153" ht="14.25" customHeight="1">
      <c r="B2153" s="277">
        <v>42247.0</v>
      </c>
      <c r="C2153" s="278">
        <v>439.721802</v>
      </c>
      <c r="D2153" s="279">
        <f t="shared" si="1"/>
        <v>0.07326861822</v>
      </c>
      <c r="E2153" s="264">
        <v>-0.014985763553856946</v>
      </c>
      <c r="F2153" s="264"/>
      <c r="G2153" s="271">
        <v>2150.0</v>
      </c>
      <c r="H2153" s="270">
        <f t="shared" si="2"/>
        <v>0.00516807353</v>
      </c>
    </row>
    <row r="2154" ht="14.25" customHeight="1">
      <c r="B2154" s="277">
        <v>41978.0</v>
      </c>
      <c r="C2154" s="278">
        <v>409.7034</v>
      </c>
      <c r="D2154" s="279">
        <f t="shared" si="1"/>
        <v>-0.7480434895</v>
      </c>
      <c r="E2154" s="264">
        <v>-0.01498705791007961</v>
      </c>
      <c r="F2154" s="264"/>
      <c r="G2154" s="271">
        <v>2151.0</v>
      </c>
      <c r="H2154" s="270">
        <f t="shared" si="2"/>
        <v>0.0073020888</v>
      </c>
    </row>
    <row r="2155" ht="14.25" customHeight="1">
      <c r="B2155" s="277">
        <v>44599.0</v>
      </c>
      <c r="C2155" s="278">
        <v>1626.087769</v>
      </c>
      <c r="D2155" s="279">
        <f t="shared" si="1"/>
        <v>1.310343805</v>
      </c>
      <c r="E2155" s="264">
        <v>-0.01499056673885056</v>
      </c>
      <c r="F2155" s="264"/>
      <c r="G2155" s="271">
        <v>2152.0</v>
      </c>
      <c r="H2155" s="270">
        <f t="shared" si="2"/>
        <v>-0.004666013258</v>
      </c>
    </row>
    <row r="2156" ht="14.25" customHeight="1">
      <c r="B2156" s="277">
        <v>43739.0</v>
      </c>
      <c r="C2156" s="278">
        <v>703.829346</v>
      </c>
      <c r="D2156" s="279">
        <f t="shared" si="1"/>
        <v>0.769149328</v>
      </c>
      <c r="E2156" s="264">
        <v>-0.015018827959958032</v>
      </c>
      <c r="F2156" s="264"/>
      <c r="G2156" s="271">
        <v>2153.0</v>
      </c>
      <c r="H2156" s="270">
        <f t="shared" si="2"/>
        <v>0.02999516415</v>
      </c>
    </row>
    <row r="2157" ht="14.25" customHeight="1">
      <c r="B2157" s="277">
        <v>42184.0</v>
      </c>
      <c r="C2157" s="278">
        <v>397.8349</v>
      </c>
      <c r="D2157" s="279">
        <f t="shared" si="1"/>
        <v>-0.7079241265</v>
      </c>
      <c r="E2157" s="264">
        <v>-0.015021088769349265</v>
      </c>
      <c r="F2157" s="264"/>
      <c r="G2157" s="271">
        <v>2154.0</v>
      </c>
      <c r="H2157" s="270">
        <f t="shared" si="2"/>
        <v>-0.02636591999</v>
      </c>
    </row>
    <row r="2158" ht="14.25" customHeight="1">
      <c r="B2158" s="277">
        <v>45027.0</v>
      </c>
      <c r="C2158" s="278">
        <v>1362.09436</v>
      </c>
      <c r="D2158" s="279">
        <f t="shared" si="1"/>
        <v>1.901573429</v>
      </c>
      <c r="E2158" s="264">
        <v>-0.015025128222406247</v>
      </c>
      <c r="F2158" s="264"/>
      <c r="G2158" s="271">
        <v>2155.0</v>
      </c>
      <c r="H2158" s="270">
        <f t="shared" si="2"/>
        <v>0.02682622285</v>
      </c>
    </row>
    <row r="2159" ht="14.25" customHeight="1">
      <c r="B2159" s="277">
        <v>42403.0</v>
      </c>
      <c r="C2159" s="278">
        <v>469.433014</v>
      </c>
      <c r="D2159" s="279">
        <f t="shared" si="1"/>
        <v>0.2085717538</v>
      </c>
      <c r="E2159" s="264">
        <v>-0.015184679368612503</v>
      </c>
      <c r="F2159" s="264"/>
      <c r="G2159" s="271">
        <v>2156.0</v>
      </c>
      <c r="H2159" s="270">
        <f t="shared" si="2"/>
        <v>0.02147512195</v>
      </c>
    </row>
    <row r="2160" ht="14.25" customHeight="1">
      <c r="B2160" s="277">
        <v>42129.0</v>
      </c>
      <c r="C2160" s="278">
        <v>388.419647</v>
      </c>
      <c r="D2160" s="279">
        <f t="shared" si="1"/>
        <v>-0.7309584684</v>
      </c>
      <c r="E2160" s="264">
        <v>-0.015227386794147235</v>
      </c>
      <c r="F2160" s="264"/>
      <c r="G2160" s="271">
        <v>2157.0</v>
      </c>
      <c r="H2160" s="270">
        <f t="shared" si="2"/>
        <v>-0.002671766027</v>
      </c>
    </row>
    <row r="2161" ht="14.25" customHeight="1">
      <c r="B2161" s="277">
        <v>44719.0</v>
      </c>
      <c r="C2161" s="278">
        <v>1443.716309</v>
      </c>
      <c r="D2161" s="279">
        <f t="shared" si="1"/>
        <v>2.44961023</v>
      </c>
      <c r="E2161" s="264">
        <v>-0.015261012579953416</v>
      </c>
      <c r="F2161" s="264"/>
      <c r="G2161" s="271">
        <v>2158.0</v>
      </c>
      <c r="H2161" s="270">
        <f t="shared" si="2"/>
        <v>0.01744873188</v>
      </c>
    </row>
    <row r="2162" ht="14.25" customHeight="1">
      <c r="B2162" s="277">
        <v>42608.0</v>
      </c>
      <c r="C2162" s="278">
        <v>418.515778</v>
      </c>
      <c r="D2162" s="279">
        <f t="shared" si="1"/>
        <v>-0.02139002913</v>
      </c>
      <c r="E2162" s="264">
        <v>-0.0153452319094059</v>
      </c>
      <c r="F2162" s="264"/>
      <c r="G2162" s="271">
        <v>2159.0</v>
      </c>
      <c r="H2162" s="270">
        <f t="shared" si="2"/>
        <v>0.002180138416</v>
      </c>
    </row>
    <row r="2163" ht="14.25" customHeight="1">
      <c r="B2163" s="277">
        <v>42636.0</v>
      </c>
      <c r="C2163" s="278">
        <v>427.663513</v>
      </c>
      <c r="D2163" s="279">
        <f t="shared" si="1"/>
        <v>-0.1481387561</v>
      </c>
      <c r="E2163" s="264">
        <v>-0.015347345366268876</v>
      </c>
      <c r="F2163" s="264"/>
      <c r="G2163" s="271">
        <v>2160.0</v>
      </c>
      <c r="H2163" s="270">
        <f t="shared" si="2"/>
        <v>0.0004963765693</v>
      </c>
    </row>
    <row r="2164" ht="14.25" customHeight="1">
      <c r="B2164" s="277">
        <v>42529.0</v>
      </c>
      <c r="C2164" s="278">
        <v>502.034241</v>
      </c>
      <c r="D2164" s="279">
        <f t="shared" si="1"/>
        <v>-0.660825833</v>
      </c>
      <c r="E2164" s="264">
        <v>-0.01534934101355531</v>
      </c>
      <c r="F2164" s="264"/>
      <c r="G2164" s="271">
        <v>2161.0</v>
      </c>
      <c r="H2164" s="270">
        <f t="shared" si="2"/>
        <v>0.02095081747</v>
      </c>
    </row>
    <row r="2165" ht="14.25" customHeight="1">
      <c r="B2165" s="277">
        <v>44676.0</v>
      </c>
      <c r="C2165" s="278">
        <v>1480.166504</v>
      </c>
      <c r="D2165" s="279">
        <f t="shared" si="1"/>
        <v>0.005852689921</v>
      </c>
      <c r="E2165" s="264">
        <v>-0.015358364966908991</v>
      </c>
      <c r="F2165" s="264"/>
      <c r="G2165" s="271">
        <v>2162.0</v>
      </c>
      <c r="H2165" s="270">
        <f t="shared" si="2"/>
        <v>-0.008834819607</v>
      </c>
    </row>
    <row r="2166" ht="14.25" customHeight="1">
      <c r="B2166" s="277">
        <v>44953.0</v>
      </c>
      <c r="C2166" s="278">
        <v>1471.553955</v>
      </c>
      <c r="D2166" s="279">
        <f t="shared" si="1"/>
        <v>2.099871656</v>
      </c>
      <c r="E2166" s="264">
        <v>-0.015456915566388608</v>
      </c>
      <c r="F2166" s="264"/>
      <c r="G2166" s="271">
        <v>2163.0</v>
      </c>
      <c r="H2166" s="270">
        <f t="shared" si="2"/>
        <v>0.04098351176</v>
      </c>
    </row>
    <row r="2167" ht="14.25" customHeight="1">
      <c r="B2167" s="277">
        <v>42558.0</v>
      </c>
      <c r="C2167" s="278">
        <v>474.714478</v>
      </c>
      <c r="D2167" s="279">
        <f t="shared" si="1"/>
        <v>0.1386159267</v>
      </c>
      <c r="E2167" s="264">
        <v>-0.015483273488003805</v>
      </c>
      <c r="F2167" s="264"/>
      <c r="G2167" s="271">
        <v>2164.0</v>
      </c>
      <c r="H2167" s="270">
        <f t="shared" si="2"/>
        <v>0.01538585426</v>
      </c>
    </row>
    <row r="2168" ht="14.25" customHeight="1">
      <c r="B2168" s="277">
        <v>42347.0</v>
      </c>
      <c r="C2168" s="278">
        <v>416.922394</v>
      </c>
      <c r="D2168" s="279">
        <f t="shared" si="1"/>
        <v>-0.6447307063</v>
      </c>
      <c r="E2168" s="264">
        <v>-0.015511389462130976</v>
      </c>
      <c r="F2168" s="264"/>
      <c r="G2168" s="271">
        <v>2165.0</v>
      </c>
      <c r="H2168" s="270">
        <f t="shared" si="2"/>
        <v>-0.0004688079989</v>
      </c>
    </row>
    <row r="2169" ht="14.25" customHeight="1">
      <c r="B2169" s="277">
        <v>44203.0</v>
      </c>
      <c r="C2169" s="278">
        <v>1173.539063</v>
      </c>
      <c r="D2169" s="279">
        <f t="shared" si="1"/>
        <v>0.3955135297</v>
      </c>
      <c r="E2169" s="264">
        <v>-0.015560453761981225</v>
      </c>
      <c r="F2169" s="264"/>
      <c r="G2169" s="271">
        <v>2166.0</v>
      </c>
      <c r="H2169" s="270">
        <f t="shared" si="2"/>
        <v>-0.002096921171</v>
      </c>
    </row>
    <row r="2170" ht="14.25" customHeight="1">
      <c r="B2170" s="277">
        <v>44075.0</v>
      </c>
      <c r="C2170" s="278">
        <v>840.937073</v>
      </c>
      <c r="D2170" s="279">
        <f t="shared" si="1"/>
        <v>0.7272345021</v>
      </c>
      <c r="E2170" s="264">
        <v>-0.015560922769394529</v>
      </c>
      <c r="F2170" s="264"/>
      <c r="G2170" s="271">
        <v>2167.0</v>
      </c>
      <c r="H2170" s="270">
        <f t="shared" si="2"/>
        <v>0.003912075685</v>
      </c>
    </row>
    <row r="2171" ht="14.25" customHeight="1">
      <c r="B2171" s="277">
        <v>42466.0</v>
      </c>
      <c r="C2171" s="278">
        <v>486.86908</v>
      </c>
      <c r="D2171" s="279">
        <f t="shared" si="1"/>
        <v>0.1944836005</v>
      </c>
      <c r="E2171" s="264">
        <v>-0.015658419971827976</v>
      </c>
      <c r="F2171" s="264"/>
      <c r="G2171" s="271">
        <v>2168.0</v>
      </c>
      <c r="H2171" s="270">
        <f t="shared" si="2"/>
        <v>-0.02546669513</v>
      </c>
    </row>
    <row r="2172" ht="14.25" customHeight="1">
      <c r="B2172" s="277">
        <v>42954.0</v>
      </c>
      <c r="C2172" s="278">
        <v>407.597961</v>
      </c>
      <c r="D2172" s="279">
        <f t="shared" si="1"/>
        <v>-0.2693946562</v>
      </c>
      <c r="E2172" s="264">
        <v>-0.015756320580839218</v>
      </c>
      <c r="F2172" s="264"/>
      <c r="G2172" s="271">
        <v>2169.0</v>
      </c>
      <c r="H2172" s="270">
        <f t="shared" si="2"/>
        <v>-0.02317695643</v>
      </c>
    </row>
    <row r="2173" ht="14.25" customHeight="1">
      <c r="B2173" s="277">
        <v>43424.0</v>
      </c>
      <c r="C2173" s="278">
        <v>557.890747</v>
      </c>
      <c r="D2173" s="279">
        <f t="shared" si="1"/>
        <v>-0.6327412182</v>
      </c>
      <c r="E2173" s="264">
        <v>-0.01580486592839185</v>
      </c>
      <c r="F2173" s="264"/>
      <c r="G2173" s="271">
        <v>2170.0</v>
      </c>
      <c r="H2173" s="270">
        <f t="shared" si="2"/>
        <v>0.01981528982</v>
      </c>
    </row>
    <row r="2174" ht="14.25" customHeight="1">
      <c r="B2174" s="277">
        <v>44886.0</v>
      </c>
      <c r="C2174" s="278">
        <v>1519.067139</v>
      </c>
      <c r="D2174" s="279">
        <f t="shared" si="1"/>
        <v>2.568788571</v>
      </c>
      <c r="E2174" s="264">
        <v>-0.015815273921220622</v>
      </c>
      <c r="F2174" s="264"/>
      <c r="G2174" s="271">
        <v>2171.0</v>
      </c>
      <c r="H2174" s="270">
        <f t="shared" si="2"/>
        <v>0.0056570207</v>
      </c>
    </row>
    <row r="2175" ht="14.25" customHeight="1">
      <c r="B2175" s="277">
        <v>42621.0</v>
      </c>
      <c r="C2175" s="278">
        <v>425.653442</v>
      </c>
      <c r="D2175" s="279">
        <f t="shared" si="1"/>
        <v>-0.7213329942</v>
      </c>
      <c r="E2175" s="264">
        <v>-0.015839011810382036</v>
      </c>
      <c r="F2175" s="264"/>
      <c r="G2175" s="271">
        <v>2172.0</v>
      </c>
      <c r="H2175" s="270">
        <f t="shared" si="2"/>
        <v>0.008601976803</v>
      </c>
    </row>
    <row r="2176" ht="14.25" customHeight="1">
      <c r="B2176" s="277">
        <v>44785.0</v>
      </c>
      <c r="C2176" s="278">
        <v>1527.462646</v>
      </c>
      <c r="D2176" s="279">
        <f t="shared" si="1"/>
        <v>0.0711320286</v>
      </c>
      <c r="E2176" s="264">
        <v>-0.01595728544856189</v>
      </c>
      <c r="F2176" s="264"/>
      <c r="G2176" s="271">
        <v>2173.0</v>
      </c>
      <c r="H2176" s="270">
        <f t="shared" si="2"/>
        <v>0.03765493602</v>
      </c>
    </row>
    <row r="2177" ht="14.25" customHeight="1">
      <c r="B2177" s="277">
        <v>44987.0</v>
      </c>
      <c r="C2177" s="278">
        <v>1426.026489</v>
      </c>
      <c r="D2177" s="279">
        <f t="shared" si="1"/>
        <v>1.976570985</v>
      </c>
      <c r="E2177" s="264">
        <v>-0.01597543521186892</v>
      </c>
      <c r="F2177" s="264"/>
      <c r="G2177" s="271">
        <v>2174.0</v>
      </c>
      <c r="H2177" s="270">
        <f t="shared" si="2"/>
        <v>-0.0113998557</v>
      </c>
    </row>
    <row r="2178" ht="14.25" customHeight="1">
      <c r="B2178" s="277">
        <v>42467.0</v>
      </c>
      <c r="C2178" s="278">
        <v>479.083649</v>
      </c>
      <c r="D2178" s="279">
        <f t="shared" si="1"/>
        <v>-0.672276679</v>
      </c>
      <c r="E2178" s="264">
        <v>-0.015990810096217275</v>
      </c>
      <c r="F2178" s="264"/>
      <c r="G2178" s="271">
        <v>2175.0</v>
      </c>
      <c r="H2178" s="270">
        <f t="shared" si="2"/>
        <v>0.00225757376</v>
      </c>
    </row>
    <row r="2179" ht="14.25" customHeight="1">
      <c r="B2179" s="277">
        <v>44393.0</v>
      </c>
      <c r="C2179" s="278">
        <v>1461.854004</v>
      </c>
      <c r="D2179" s="279">
        <f t="shared" si="1"/>
        <v>0.07223581286</v>
      </c>
      <c r="E2179" s="264">
        <v>-0.016036163660429564</v>
      </c>
      <c r="F2179" s="264"/>
      <c r="G2179" s="271">
        <v>2176.0</v>
      </c>
      <c r="H2179" s="270">
        <f t="shared" si="2"/>
        <v>-0.01308613832</v>
      </c>
    </row>
    <row r="2180" ht="14.25" customHeight="1">
      <c r="B2180" s="277">
        <v>45156.0</v>
      </c>
      <c r="C2180" s="278">
        <v>1363.369873</v>
      </c>
      <c r="D2180" s="279">
        <f t="shared" si="1"/>
        <v>1.998703726</v>
      </c>
      <c r="E2180" s="264">
        <v>-0.016116996224372578</v>
      </c>
      <c r="F2180" s="264"/>
      <c r="G2180" s="271">
        <v>2177.0</v>
      </c>
      <c r="H2180" s="270">
        <f t="shared" si="2"/>
        <v>-0.004711337571</v>
      </c>
    </row>
    <row r="2181" ht="14.25" customHeight="1">
      <c r="B2181" s="277">
        <v>42389.0</v>
      </c>
      <c r="C2181" s="278">
        <v>454.653076</v>
      </c>
      <c r="D2181" s="279">
        <f t="shared" si="1"/>
        <v>-0.307280679</v>
      </c>
      <c r="E2181" s="264">
        <v>-0.016145295943440274</v>
      </c>
      <c r="F2181" s="264"/>
      <c r="G2181" s="271">
        <v>2178.0</v>
      </c>
      <c r="H2181" s="270">
        <f t="shared" si="2"/>
        <v>-0.002252951964</v>
      </c>
    </row>
    <row r="2182" ht="14.25" customHeight="1">
      <c r="B2182" s="277">
        <v>43508.0</v>
      </c>
      <c r="C2182" s="278">
        <v>656.330872</v>
      </c>
      <c r="D2182" s="279">
        <f t="shared" si="1"/>
        <v>-0.5376160522</v>
      </c>
      <c r="E2182" s="264">
        <v>-0.016190419126023113</v>
      </c>
      <c r="F2182" s="264"/>
      <c r="G2182" s="271">
        <v>2179.0</v>
      </c>
      <c r="H2182" s="270">
        <f t="shared" si="2"/>
        <v>-0.01523492506</v>
      </c>
    </row>
    <row r="2183" ht="14.25" customHeight="1">
      <c r="B2183" s="277">
        <v>45442.0</v>
      </c>
      <c r="C2183" s="278">
        <v>1419.449951</v>
      </c>
      <c r="D2183" s="279">
        <f t="shared" si="1"/>
        <v>2.744699032</v>
      </c>
      <c r="E2183" s="264">
        <v>-0.016196278506008306</v>
      </c>
      <c r="F2183" s="264"/>
      <c r="G2183" s="271">
        <v>2180.0</v>
      </c>
      <c r="H2183" s="270">
        <f t="shared" si="2"/>
        <v>-0.01220911915</v>
      </c>
    </row>
    <row r="2184" ht="14.25" customHeight="1">
      <c r="B2184" s="277">
        <v>42851.0</v>
      </c>
      <c r="C2184" s="278">
        <v>379.055817</v>
      </c>
      <c r="D2184" s="279">
        <f t="shared" si="1"/>
        <v>-0.3478290477</v>
      </c>
      <c r="E2184" s="264">
        <v>-0.016248072782209952</v>
      </c>
      <c r="F2184" s="264"/>
      <c r="G2184" s="271">
        <v>2181.0</v>
      </c>
      <c r="H2184" s="270">
        <f t="shared" si="2"/>
        <v>-0.00218759243</v>
      </c>
    </row>
    <row r="2185" ht="14.25" customHeight="1">
      <c r="B2185" s="277">
        <v>43311.0</v>
      </c>
      <c r="C2185" s="278">
        <v>581.221558</v>
      </c>
      <c r="D2185" s="279">
        <f t="shared" si="1"/>
        <v>-0.6279864654</v>
      </c>
      <c r="E2185" s="264">
        <v>-0.01634556409001902</v>
      </c>
      <c r="F2185" s="264"/>
      <c r="G2185" s="271">
        <v>2182.0</v>
      </c>
      <c r="H2185" s="270">
        <f t="shared" si="2"/>
        <v>-0.01238481543</v>
      </c>
    </row>
    <row r="2186" ht="14.25" customHeight="1">
      <c r="B2186" s="277">
        <v>44901.0</v>
      </c>
      <c r="C2186" s="278">
        <v>1562.366699</v>
      </c>
      <c r="D2186" s="279">
        <f t="shared" si="1"/>
        <v>0.07734961164</v>
      </c>
      <c r="E2186" s="264">
        <v>-0.016374458808067417</v>
      </c>
      <c r="F2186" s="264"/>
      <c r="G2186" s="271">
        <v>2183.0</v>
      </c>
      <c r="H2186" s="270">
        <f t="shared" si="2"/>
        <v>-0.004583513424</v>
      </c>
    </row>
    <row r="2187" ht="14.25" customHeight="1">
      <c r="B2187" s="277">
        <v>44918.0</v>
      </c>
      <c r="C2187" s="278">
        <v>1450.194702</v>
      </c>
      <c r="D2187" s="279">
        <f t="shared" si="1"/>
        <v>1.233205809</v>
      </c>
      <c r="E2187" s="264">
        <v>-0.016392472134472258</v>
      </c>
      <c r="F2187" s="264"/>
      <c r="G2187" s="271">
        <v>2184.0</v>
      </c>
      <c r="H2187" s="270">
        <f t="shared" si="2"/>
        <v>0.01799603283</v>
      </c>
    </row>
    <row r="2188" ht="14.25" customHeight="1">
      <c r="B2188" s="277">
        <v>43522.0</v>
      </c>
      <c r="C2188" s="278">
        <v>649.377991</v>
      </c>
      <c r="D2188" s="279">
        <f t="shared" si="1"/>
        <v>0.07514661667</v>
      </c>
      <c r="E2188" s="264">
        <v>-0.016425950999224684</v>
      </c>
      <c r="F2188" s="264"/>
      <c r="G2188" s="271">
        <v>2185.0</v>
      </c>
      <c r="H2188" s="270">
        <f t="shared" si="2"/>
        <v>0.01444425542</v>
      </c>
    </row>
    <row r="2189" ht="14.25" customHeight="1">
      <c r="B2189" s="277">
        <v>43451.0</v>
      </c>
      <c r="C2189" s="278">
        <v>603.990173</v>
      </c>
      <c r="D2189" s="279">
        <f t="shared" si="1"/>
        <v>-0.06021075002</v>
      </c>
      <c r="E2189" s="264">
        <v>-0.016500233979052353</v>
      </c>
      <c r="F2189" s="264"/>
      <c r="G2189" s="271">
        <v>2186.0</v>
      </c>
      <c r="H2189" s="270">
        <f t="shared" si="2"/>
        <v>0.002745528447</v>
      </c>
    </row>
    <row r="2190" ht="14.25" customHeight="1">
      <c r="B2190" s="277">
        <v>43777.0</v>
      </c>
      <c r="C2190" s="278">
        <v>642.686829</v>
      </c>
      <c r="D2190" s="279">
        <f t="shared" si="1"/>
        <v>-0.007543298046</v>
      </c>
      <c r="E2190" s="264">
        <v>-0.01659495517470822</v>
      </c>
      <c r="F2190" s="264"/>
      <c r="G2190" s="271">
        <v>2187.0</v>
      </c>
      <c r="H2190" s="270">
        <f t="shared" si="2"/>
        <v>0.01204091927</v>
      </c>
    </row>
    <row r="2191" ht="14.25" customHeight="1">
      <c r="B2191" s="277">
        <v>43993.0</v>
      </c>
      <c r="C2191" s="278">
        <v>647.571655</v>
      </c>
      <c r="D2191" s="279">
        <f t="shared" si="1"/>
        <v>0.4701455458</v>
      </c>
      <c r="E2191" s="264">
        <v>-0.01662361660554785</v>
      </c>
      <c r="F2191" s="264"/>
      <c r="G2191" s="271">
        <v>2188.0</v>
      </c>
      <c r="H2191" s="270">
        <f t="shared" si="2"/>
        <v>0.002531858608</v>
      </c>
    </row>
    <row r="2192" ht="14.25" customHeight="1">
      <c r="B2192" s="277">
        <v>42368.0</v>
      </c>
      <c r="C2192" s="278">
        <v>440.481323</v>
      </c>
      <c r="D2192" s="279">
        <f t="shared" si="1"/>
        <v>-0.6890887691</v>
      </c>
      <c r="E2192" s="264">
        <v>-0.01665602612118797</v>
      </c>
      <c r="F2192" s="264"/>
      <c r="G2192" s="271">
        <v>2189.0</v>
      </c>
      <c r="H2192" s="270">
        <f t="shared" si="2"/>
        <v>0.01663680816</v>
      </c>
    </row>
    <row r="2193" ht="14.25" customHeight="1">
      <c r="B2193" s="277">
        <v>44713.0</v>
      </c>
      <c r="C2193" s="278">
        <v>1416.743042</v>
      </c>
      <c r="D2193" s="279">
        <f t="shared" si="1"/>
        <v>0.2157646237</v>
      </c>
      <c r="E2193" s="264">
        <v>-0.01665998760294882</v>
      </c>
      <c r="F2193" s="264"/>
      <c r="G2193" s="271">
        <v>2190.0</v>
      </c>
      <c r="H2193" s="270">
        <f t="shared" si="2"/>
        <v>-0.008825520318</v>
      </c>
    </row>
    <row r="2194" ht="14.25" customHeight="1">
      <c r="B2194" s="277">
        <v>44253.0</v>
      </c>
      <c r="C2194" s="278">
        <v>1165.310303</v>
      </c>
      <c r="D2194" s="279">
        <f t="shared" si="1"/>
        <v>-0.05724389382</v>
      </c>
      <c r="E2194" s="264">
        <v>-0.0166727064857758</v>
      </c>
      <c r="F2194" s="264"/>
      <c r="G2194" s="271">
        <v>2191.0</v>
      </c>
      <c r="H2194" s="270">
        <f t="shared" si="2"/>
        <v>0.007002831933</v>
      </c>
    </row>
    <row r="2195" ht="14.25" customHeight="1">
      <c r="B2195" s="277">
        <v>44320.0</v>
      </c>
      <c r="C2195" s="278">
        <v>1236.067627</v>
      </c>
      <c r="D2195" s="279">
        <f t="shared" si="1"/>
        <v>0.1900988945</v>
      </c>
      <c r="E2195" s="264">
        <v>-0.016752521827762958</v>
      </c>
      <c r="F2195" s="264"/>
      <c r="G2195" s="271">
        <v>2192.0</v>
      </c>
      <c r="H2195" s="270">
        <f t="shared" si="2"/>
        <v>-0.01661770207</v>
      </c>
    </row>
    <row r="2196" ht="14.25" customHeight="1">
      <c r="B2196" s="277">
        <v>44126.0</v>
      </c>
      <c r="C2196" s="278">
        <v>1038.625977</v>
      </c>
      <c r="D2196" s="279">
        <f t="shared" si="1"/>
        <v>-0.3413055542</v>
      </c>
      <c r="E2196" s="264">
        <v>-0.016806819292934445</v>
      </c>
      <c r="F2196" s="264"/>
      <c r="G2196" s="271">
        <v>2193.0</v>
      </c>
      <c r="H2196" s="270">
        <f t="shared" si="2"/>
        <v>-0.0008116836801</v>
      </c>
    </row>
    <row r="2197" ht="14.25" customHeight="1">
      <c r="B2197" s="277">
        <v>44440.0</v>
      </c>
      <c r="C2197" s="278">
        <v>1576.7948</v>
      </c>
      <c r="D2197" s="279">
        <f t="shared" si="1"/>
        <v>2.862184469</v>
      </c>
      <c r="E2197" s="264">
        <v>-0.01681853297590362</v>
      </c>
      <c r="F2197" s="264"/>
      <c r="G2197" s="271">
        <v>2194.0</v>
      </c>
      <c r="H2197" s="270">
        <f t="shared" si="2"/>
        <v>-0.007136051879</v>
      </c>
    </row>
    <row r="2198" ht="14.25" customHeight="1">
      <c r="B2198" s="277">
        <v>42726.0</v>
      </c>
      <c r="C2198" s="278">
        <v>408.265015</v>
      </c>
      <c r="D2198" s="279">
        <f t="shared" si="1"/>
        <v>-0.4168013857</v>
      </c>
      <c r="E2198" s="264">
        <v>-0.01682390243051945</v>
      </c>
      <c r="F2198" s="264"/>
      <c r="G2198" s="271">
        <v>2195.0</v>
      </c>
      <c r="H2198" s="270">
        <f t="shared" si="2"/>
        <v>0.002713766166</v>
      </c>
    </row>
    <row r="2199" ht="14.25" customHeight="1">
      <c r="B2199" s="277">
        <v>43867.0</v>
      </c>
      <c r="C2199" s="278">
        <v>700.0445560000001</v>
      </c>
      <c r="D2199" s="279">
        <f t="shared" si="1"/>
        <v>-0.5164093213</v>
      </c>
      <c r="E2199" s="264">
        <v>-0.01682498210844196</v>
      </c>
      <c r="F2199" s="264"/>
      <c r="G2199" s="271">
        <v>2196.0</v>
      </c>
      <c r="H2199" s="270">
        <f t="shared" si="2"/>
        <v>-0.01521399903</v>
      </c>
    </row>
    <row r="2200" ht="14.25" customHeight="1">
      <c r="B2200" s="277">
        <v>44692.0</v>
      </c>
      <c r="C2200" s="278">
        <v>1447.59729</v>
      </c>
      <c r="D2200" s="279">
        <f t="shared" si="1"/>
        <v>1.273862488</v>
      </c>
      <c r="E2200" s="264">
        <v>-0.016902973793527544</v>
      </c>
      <c r="F2200" s="264"/>
      <c r="G2200" s="271">
        <v>2197.0</v>
      </c>
      <c r="H2200" s="270">
        <f t="shared" si="2"/>
        <v>-0.01351149257</v>
      </c>
    </row>
    <row r="2201" ht="14.25" customHeight="1">
      <c r="B2201" s="277">
        <v>43994.0</v>
      </c>
      <c r="C2201" s="278">
        <v>636.624817</v>
      </c>
      <c r="D2201" s="279">
        <f t="shared" si="1"/>
        <v>-0.5715347235</v>
      </c>
      <c r="E2201" s="264">
        <v>-0.016904442798689138</v>
      </c>
      <c r="F2201" s="264"/>
      <c r="G2201" s="271">
        <v>2198.0</v>
      </c>
      <c r="H2201" s="270">
        <f t="shared" si="2"/>
        <v>0.01598316896</v>
      </c>
    </row>
    <row r="2202" ht="14.25" customHeight="1">
      <c r="B2202" s="277">
        <v>45302.0</v>
      </c>
      <c r="C2202" s="278">
        <v>1485.825928</v>
      </c>
      <c r="D2202" s="279">
        <f t="shared" si="1"/>
        <v>0.01691680158</v>
      </c>
      <c r="E2202" s="264">
        <v>-0.01690904795093496</v>
      </c>
      <c r="F2202" s="264"/>
      <c r="G2202" s="271">
        <v>2199.0</v>
      </c>
      <c r="H2202" s="270">
        <f t="shared" si="2"/>
        <v>-0.005901996197</v>
      </c>
    </row>
    <row r="2203" ht="14.25" customHeight="1">
      <c r="B2203" s="277">
        <v>44683.0</v>
      </c>
      <c r="C2203" s="278">
        <v>1461.108643</v>
      </c>
      <c r="D2203" s="279">
        <f t="shared" si="1"/>
        <v>2.397131208</v>
      </c>
      <c r="E2203" s="264">
        <v>-0.016937283876973852</v>
      </c>
      <c r="F2203" s="264"/>
      <c r="G2203" s="271">
        <v>2200.0</v>
      </c>
      <c r="H2203" s="270">
        <f t="shared" si="2"/>
        <v>0.01470874693</v>
      </c>
    </row>
    <row r="2204" ht="14.25" customHeight="1">
      <c r="B2204" s="277">
        <v>42340.0</v>
      </c>
      <c r="C2204" s="278">
        <v>430.100739</v>
      </c>
      <c r="D2204" s="279">
        <f t="shared" si="1"/>
        <v>-0.3036364855</v>
      </c>
      <c r="E2204" s="264">
        <v>-0.016960321743465533</v>
      </c>
      <c r="F2204" s="264"/>
      <c r="G2204" s="271">
        <v>2201.0</v>
      </c>
      <c r="H2204" s="270">
        <f t="shared" si="2"/>
        <v>-0.02503588384</v>
      </c>
    </row>
    <row r="2205" ht="14.25" customHeight="1">
      <c r="B2205" s="277">
        <v>43977.0</v>
      </c>
      <c r="C2205" s="278">
        <v>617.638245</v>
      </c>
      <c r="D2205" s="279">
        <f t="shared" si="1"/>
        <v>0.5826560701</v>
      </c>
      <c r="E2205" s="264">
        <v>-0.01704348065389618</v>
      </c>
      <c r="F2205" s="264"/>
      <c r="G2205" s="271">
        <v>2202.0</v>
      </c>
      <c r="H2205" s="270">
        <f t="shared" si="2"/>
        <v>-0.008238405811</v>
      </c>
    </row>
    <row r="2206" ht="14.25" customHeight="1">
      <c r="B2206" s="277">
        <v>42913.0</v>
      </c>
      <c r="C2206" s="278">
        <v>390.254242</v>
      </c>
      <c r="D2206" s="279">
        <f t="shared" si="1"/>
        <v>-0.7257444426</v>
      </c>
      <c r="E2206" s="264">
        <v>-0.017174666497116367</v>
      </c>
      <c r="F2206" s="264"/>
      <c r="G2206" s="271">
        <v>2203.0</v>
      </c>
      <c r="H2206" s="270">
        <f t="shared" si="2"/>
        <v>0.03517773302</v>
      </c>
    </row>
    <row r="2207" ht="14.25" customHeight="1">
      <c r="B2207" s="277">
        <v>45127.0</v>
      </c>
      <c r="C2207" s="278">
        <v>1422.958374</v>
      </c>
      <c r="D2207" s="279">
        <f t="shared" si="1"/>
        <v>2.30593648</v>
      </c>
      <c r="E2207" s="264">
        <v>-0.01725467083736828</v>
      </c>
      <c r="F2207" s="264"/>
      <c r="G2207" s="271">
        <v>2204.0</v>
      </c>
      <c r="H2207" s="270">
        <f t="shared" si="2"/>
        <v>0.02108585343</v>
      </c>
    </row>
    <row r="2208" ht="14.25" customHeight="1">
      <c r="B2208" s="277">
        <v>42325.0</v>
      </c>
      <c r="C2208" s="278">
        <v>430.425201</v>
      </c>
      <c r="D2208" s="279">
        <f t="shared" si="1"/>
        <v>-0.4026191852</v>
      </c>
      <c r="E2208" s="264">
        <v>-0.017311590740962383</v>
      </c>
      <c r="F2208" s="264"/>
      <c r="G2208" s="271">
        <v>2205.0</v>
      </c>
      <c r="H2208" s="270">
        <f t="shared" si="2"/>
        <v>-0.005876482087</v>
      </c>
    </row>
    <row r="2209" ht="14.25" customHeight="1">
      <c r="B2209" s="277">
        <v>44026.0</v>
      </c>
      <c r="C2209" s="278">
        <v>720.52063</v>
      </c>
      <c r="D2209" s="279">
        <f t="shared" si="1"/>
        <v>-0.5844832922</v>
      </c>
      <c r="E2209" s="264">
        <v>-0.017313906752434653</v>
      </c>
      <c r="F2209" s="264"/>
      <c r="G2209" s="271">
        <v>2206.0</v>
      </c>
      <c r="H2209" s="270">
        <f t="shared" si="2"/>
        <v>0.0003364796128</v>
      </c>
    </row>
    <row r="2210" ht="14.25" customHeight="1">
      <c r="B2210" s="277">
        <v>44657.0</v>
      </c>
      <c r="C2210" s="278">
        <v>1734.035278</v>
      </c>
      <c r="D2210" s="279">
        <f t="shared" si="1"/>
        <v>3.069678534</v>
      </c>
      <c r="E2210" s="264">
        <v>-0.017328580205685503</v>
      </c>
      <c r="F2210" s="264"/>
      <c r="G2210" s="271">
        <v>2207.0</v>
      </c>
      <c r="H2210" s="270">
        <f t="shared" si="2"/>
        <v>-0.003045187075</v>
      </c>
    </row>
    <row r="2211" ht="14.25" customHeight="1">
      <c r="B2211" s="277">
        <v>42376.0</v>
      </c>
      <c r="C2211" s="278">
        <v>426.086548</v>
      </c>
      <c r="D2211" s="279">
        <f t="shared" si="1"/>
        <v>-0.704789854</v>
      </c>
      <c r="E2211" s="264">
        <v>-0.017346827577617536</v>
      </c>
      <c r="F2211" s="264"/>
      <c r="G2211" s="271">
        <v>2208.0</v>
      </c>
      <c r="H2211" s="270">
        <f t="shared" si="2"/>
        <v>-0.01098640002</v>
      </c>
    </row>
    <row r="2212" ht="14.25" customHeight="1">
      <c r="B2212" s="277">
        <v>44764.0</v>
      </c>
      <c r="C2212" s="278">
        <v>1443.333008</v>
      </c>
      <c r="D2212" s="279">
        <f t="shared" si="1"/>
        <v>1.495873785</v>
      </c>
      <c r="E2212" s="264">
        <v>-0.017352717736965603</v>
      </c>
      <c r="F2212" s="264"/>
      <c r="G2212" s="271">
        <v>2209.0</v>
      </c>
      <c r="H2212" s="270">
        <f t="shared" si="2"/>
        <v>-0.02221104497</v>
      </c>
    </row>
    <row r="2213" ht="14.25" customHeight="1">
      <c r="B2213" s="277">
        <v>43453.0</v>
      </c>
      <c r="C2213" s="278">
        <v>578.287659</v>
      </c>
      <c r="D2213" s="279">
        <f t="shared" si="1"/>
        <v>0.1778378662</v>
      </c>
      <c r="E2213" s="264">
        <v>-0.017366010969202563</v>
      </c>
      <c r="F2213" s="264"/>
      <c r="G2213" s="271">
        <v>2210.0</v>
      </c>
      <c r="H2213" s="270">
        <f t="shared" si="2"/>
        <v>0.004340085712</v>
      </c>
    </row>
    <row r="2214" ht="14.25" customHeight="1">
      <c r="B2214" s="277">
        <v>43131.0</v>
      </c>
      <c r="C2214" s="278">
        <v>490.973907</v>
      </c>
      <c r="D2214" s="279">
        <f t="shared" si="1"/>
        <v>-0.4193345866</v>
      </c>
      <c r="E2214" s="264">
        <v>-0.017426443856505578</v>
      </c>
      <c r="F2214" s="264"/>
      <c r="G2214" s="271">
        <v>2211.0</v>
      </c>
      <c r="H2214" s="270">
        <f t="shared" si="2"/>
        <v>0.0238828003</v>
      </c>
    </row>
    <row r="2215" ht="14.25" customHeight="1">
      <c r="B2215" s="277">
        <v>44078.0</v>
      </c>
      <c r="C2215" s="278">
        <v>845.536682</v>
      </c>
      <c r="D2215" s="279">
        <f t="shared" si="1"/>
        <v>-0.3684338682</v>
      </c>
      <c r="E2215" s="264">
        <v>-0.01752972444087189</v>
      </c>
      <c r="F2215" s="264"/>
      <c r="G2215" s="271">
        <v>2212.0</v>
      </c>
      <c r="H2215" s="270">
        <f t="shared" si="2"/>
        <v>0.008457813281</v>
      </c>
    </row>
    <row r="2216" ht="14.25" customHeight="1">
      <c r="B2216" s="277">
        <v>44728.0</v>
      </c>
      <c r="C2216" s="278">
        <v>1338.793579</v>
      </c>
      <c r="D2216" s="279">
        <f t="shared" si="1"/>
        <v>2.158507521</v>
      </c>
      <c r="E2216" s="264">
        <v>-0.017578412586589234</v>
      </c>
      <c r="F2216" s="264"/>
      <c r="G2216" s="271">
        <v>2213.0</v>
      </c>
      <c r="H2216" s="270">
        <f t="shared" si="2"/>
        <v>-0.001226926087</v>
      </c>
    </row>
    <row r="2217" ht="14.25" customHeight="1">
      <c r="B2217" s="277">
        <v>42599.0</v>
      </c>
      <c r="C2217" s="278">
        <v>423.869049</v>
      </c>
      <c r="D2217" s="279">
        <f t="shared" si="1"/>
        <v>-0.7425278941</v>
      </c>
      <c r="E2217" s="264">
        <v>-0.01758868552215966</v>
      </c>
      <c r="F2217" s="264"/>
      <c r="G2217" s="271">
        <v>2214.0</v>
      </c>
      <c r="H2217" s="270">
        <f t="shared" si="2"/>
        <v>-0.02017760371</v>
      </c>
    </row>
    <row r="2218" ht="14.25" customHeight="1">
      <c r="B2218" s="277">
        <v>45343.0</v>
      </c>
      <c r="C2218" s="278">
        <v>1646.271729</v>
      </c>
      <c r="D2218" s="279">
        <f t="shared" si="1"/>
        <v>2.972267707</v>
      </c>
      <c r="E2218" s="264">
        <v>-0.017623437033709236</v>
      </c>
      <c r="F2218" s="264"/>
      <c r="G2218" s="271">
        <v>2215.0</v>
      </c>
      <c r="H2218" s="270">
        <f t="shared" si="2"/>
        <v>-0.008514739045</v>
      </c>
    </row>
    <row r="2219" ht="14.25" customHeight="1">
      <c r="B2219" s="277">
        <v>43056.0</v>
      </c>
      <c r="C2219" s="278">
        <v>414.441284</v>
      </c>
      <c r="D2219" s="279">
        <f t="shared" si="1"/>
        <v>0.01267195813</v>
      </c>
      <c r="E2219" s="264">
        <v>-0.017654910373744115</v>
      </c>
      <c r="F2219" s="264"/>
      <c r="G2219" s="271">
        <v>2216.0</v>
      </c>
      <c r="H2219" s="270">
        <f t="shared" si="2"/>
        <v>-0.01336865202</v>
      </c>
    </row>
    <row r="2220" ht="14.25" customHeight="1">
      <c r="B2220" s="277">
        <v>43070.0</v>
      </c>
      <c r="C2220" s="278">
        <v>409.255219</v>
      </c>
      <c r="D2220" s="279">
        <f t="shared" si="1"/>
        <v>-0.7220294181</v>
      </c>
      <c r="E2220" s="264">
        <v>-0.017723491265684618</v>
      </c>
      <c r="F2220" s="264"/>
      <c r="G2220" s="271">
        <v>2217.0</v>
      </c>
      <c r="H2220" s="270">
        <f t="shared" si="2"/>
        <v>-0.004065827474</v>
      </c>
    </row>
    <row r="2221" ht="14.25" customHeight="1">
      <c r="B2221" s="277">
        <v>44678.0</v>
      </c>
      <c r="C2221" s="278">
        <v>1472.296875</v>
      </c>
      <c r="D2221" s="279">
        <f t="shared" si="1"/>
        <v>2.350338002</v>
      </c>
      <c r="E2221" s="264">
        <v>-0.017836834076350103</v>
      </c>
      <c r="F2221" s="264"/>
      <c r="G2221" s="271">
        <v>2218.0</v>
      </c>
      <c r="H2221" s="270">
        <f t="shared" si="2"/>
        <v>0.03265796906</v>
      </c>
    </row>
    <row r="2222" ht="14.25" customHeight="1">
      <c r="B2222" s="277">
        <v>42360.0</v>
      </c>
      <c r="C2222" s="278">
        <v>439.447266</v>
      </c>
      <c r="D2222" s="279">
        <f t="shared" si="1"/>
        <v>-0.7260215629</v>
      </c>
      <c r="E2222" s="264">
        <v>-0.017853008939729846</v>
      </c>
      <c r="F2222" s="264"/>
      <c r="G2222" s="271">
        <v>2219.0</v>
      </c>
      <c r="H2222" s="270">
        <f t="shared" si="2"/>
        <v>0.001884919741</v>
      </c>
    </row>
    <row r="2223" ht="14.25" customHeight="1">
      <c r="B2223" s="277">
        <v>44526.0</v>
      </c>
      <c r="C2223" s="278">
        <v>1603.948364</v>
      </c>
      <c r="D2223" s="279">
        <f t="shared" si="1"/>
        <v>2.550007461</v>
      </c>
      <c r="E2223" s="264">
        <v>-0.017853045227030732</v>
      </c>
      <c r="F2223" s="264"/>
      <c r="G2223" s="271">
        <v>2220.0</v>
      </c>
      <c r="H2223" s="270">
        <f t="shared" si="2"/>
        <v>-0.01321555373</v>
      </c>
    </row>
    <row r="2224" ht="14.25" customHeight="1">
      <c r="B2224" s="277">
        <v>42055.0</v>
      </c>
      <c r="C2224" s="278">
        <v>451.815491</v>
      </c>
      <c r="D2224" s="279">
        <f t="shared" si="1"/>
        <v>-0.06077202608</v>
      </c>
      <c r="E2224" s="264">
        <v>-0.017894769719685427</v>
      </c>
      <c r="F2224" s="264"/>
      <c r="G2224" s="271">
        <v>2221.0</v>
      </c>
      <c r="H2224" s="270">
        <f t="shared" si="2"/>
        <v>-0.03190272657</v>
      </c>
    </row>
    <row r="2225" ht="14.25" customHeight="1">
      <c r="B2225" s="277">
        <v>43196.0</v>
      </c>
      <c r="C2225" s="278">
        <v>481.049866</v>
      </c>
      <c r="D2225" s="279">
        <f t="shared" si="1"/>
        <v>-0.5400785611</v>
      </c>
      <c r="E2225" s="264">
        <v>-0.017907823454618728</v>
      </c>
      <c r="F2225" s="264"/>
      <c r="G2225" s="271">
        <v>2222.0</v>
      </c>
      <c r="H2225" s="270">
        <f t="shared" si="2"/>
        <v>0.002853222139</v>
      </c>
    </row>
    <row r="2226" ht="14.25" customHeight="1">
      <c r="B2226" s="277">
        <v>44118.0</v>
      </c>
      <c r="C2226" s="278">
        <v>1045.939209</v>
      </c>
      <c r="D2226" s="279">
        <f t="shared" si="1"/>
        <v>1.570134405</v>
      </c>
      <c r="E2226" s="264">
        <v>-0.017965217660108113</v>
      </c>
      <c r="F2226" s="264"/>
      <c r="G2226" s="271">
        <v>2223.0</v>
      </c>
      <c r="H2226" s="270">
        <f t="shared" si="2"/>
        <v>-0.007885011335</v>
      </c>
    </row>
    <row r="2227" ht="14.25" customHeight="1">
      <c r="B2227" s="277">
        <v>42832.0</v>
      </c>
      <c r="C2227" s="278">
        <v>406.958954</v>
      </c>
      <c r="D2227" s="279">
        <f t="shared" si="1"/>
        <v>-0.03910906065</v>
      </c>
      <c r="E2227" s="264">
        <v>-0.018057199024558858</v>
      </c>
      <c r="F2227" s="264"/>
      <c r="G2227" s="271">
        <v>2224.0</v>
      </c>
      <c r="H2227" s="270">
        <f t="shared" si="2"/>
        <v>-0.02704039764</v>
      </c>
    </row>
    <row r="2228" ht="14.25" customHeight="1">
      <c r="B2228" s="277">
        <v>42814.0</v>
      </c>
      <c r="C2228" s="278">
        <v>423.522522</v>
      </c>
      <c r="D2228" s="279">
        <f t="shared" si="1"/>
        <v>-0.6981560663</v>
      </c>
      <c r="E2228" s="264">
        <v>-0.018071729020367373</v>
      </c>
      <c r="F2228" s="264"/>
      <c r="G2228" s="271">
        <v>2225.0</v>
      </c>
      <c r="H2228" s="270">
        <f t="shared" si="2"/>
        <v>0.01361406229</v>
      </c>
    </row>
    <row r="2229" ht="14.25" customHeight="1">
      <c r="B2229" s="277">
        <v>44932.0</v>
      </c>
      <c r="C2229" s="278">
        <v>1403.117554</v>
      </c>
      <c r="D2229" s="279">
        <f t="shared" si="1"/>
        <v>1.261845461</v>
      </c>
      <c r="E2229" s="264">
        <v>-0.018099109775674593</v>
      </c>
      <c r="F2229" s="264"/>
      <c r="G2229" s="271">
        <v>2226.0</v>
      </c>
      <c r="H2229" s="270">
        <f t="shared" si="2"/>
        <v>-0.01103213596</v>
      </c>
    </row>
    <row r="2230" ht="14.25" customHeight="1">
      <c r="B2230" s="277">
        <v>43606.0</v>
      </c>
      <c r="C2230" s="278">
        <v>620.341919</v>
      </c>
      <c r="D2230" s="279">
        <f t="shared" si="1"/>
        <v>-0.4871772645</v>
      </c>
      <c r="E2230" s="264">
        <v>-0.018133982337260973</v>
      </c>
      <c r="F2230" s="264"/>
      <c r="G2230" s="271">
        <v>2227.0</v>
      </c>
      <c r="H2230" s="270">
        <f t="shared" si="2"/>
        <v>0.005802629106</v>
      </c>
    </row>
    <row r="2231" ht="14.25" customHeight="1">
      <c r="B2231" s="277">
        <v>44223.0</v>
      </c>
      <c r="C2231" s="278">
        <v>1209.661499</v>
      </c>
      <c r="D2231" s="279">
        <f t="shared" si="1"/>
        <v>0.914776384</v>
      </c>
      <c r="E2231" s="264">
        <v>-0.01818744748257754</v>
      </c>
      <c r="F2231" s="264"/>
      <c r="G2231" s="271">
        <v>2228.0</v>
      </c>
      <c r="H2231" s="270">
        <f t="shared" si="2"/>
        <v>0.003499705248</v>
      </c>
    </row>
    <row r="2232" ht="14.25" customHeight="1">
      <c r="B2232" s="277">
        <v>43774.0</v>
      </c>
      <c r="C2232" s="278">
        <v>631.750793</v>
      </c>
      <c r="D2232" s="279">
        <f t="shared" si="1"/>
        <v>-0.5636980481</v>
      </c>
      <c r="E2232" s="264">
        <v>-0.018194589879935167</v>
      </c>
      <c r="F2232" s="264"/>
      <c r="G2232" s="271">
        <v>2229.0</v>
      </c>
      <c r="H2232" s="270">
        <f t="shared" si="2"/>
        <v>-0.01742643716</v>
      </c>
    </row>
    <row r="2233" ht="14.25" customHeight="1">
      <c r="B2233" s="277">
        <v>44930.0</v>
      </c>
      <c r="C2233" s="278">
        <v>1447.966919</v>
      </c>
      <c r="D2233" s="279">
        <f t="shared" si="1"/>
        <v>0.004918973531</v>
      </c>
      <c r="E2233" s="264">
        <v>-0.01822602972871095</v>
      </c>
      <c r="F2233" s="264"/>
      <c r="G2233" s="271">
        <v>2230.0</v>
      </c>
      <c r="H2233" s="270">
        <f t="shared" si="2"/>
        <v>-0.02231532861</v>
      </c>
    </row>
    <row r="2234" ht="14.25" customHeight="1">
      <c r="B2234" s="277">
        <v>45273.0</v>
      </c>
      <c r="C2234" s="278">
        <v>1440.879272</v>
      </c>
      <c r="D2234" s="279">
        <f t="shared" si="1"/>
        <v>1.2641437</v>
      </c>
      <c r="E2234" s="264">
        <v>-0.018325961633522944</v>
      </c>
      <c r="F2234" s="264"/>
      <c r="G2234" s="271">
        <v>2231.0</v>
      </c>
      <c r="H2234" s="270">
        <f t="shared" si="2"/>
        <v>0.009825558065</v>
      </c>
    </row>
    <row r="2235" ht="14.25" customHeight="1">
      <c r="B2235" s="277">
        <v>43488.0</v>
      </c>
      <c r="C2235" s="278">
        <v>636.390381</v>
      </c>
      <c r="D2235" s="279">
        <f t="shared" si="1"/>
        <v>0.7672942717</v>
      </c>
      <c r="E2235" s="264">
        <v>-0.01838059221731768</v>
      </c>
      <c r="F2235" s="264"/>
      <c r="G2235" s="271">
        <v>2232.0</v>
      </c>
      <c r="H2235" s="270">
        <f t="shared" si="2"/>
        <v>0.02711448599</v>
      </c>
    </row>
    <row r="2236" ht="14.25" customHeight="1">
      <c r="B2236" s="277">
        <v>41892.0</v>
      </c>
      <c r="C2236" s="278">
        <v>360.093048</v>
      </c>
      <c r="D2236" s="279">
        <f t="shared" si="1"/>
        <v>-0.7952213693</v>
      </c>
      <c r="E2236" s="264">
        <v>-0.018401628397643394</v>
      </c>
      <c r="F2236" s="264"/>
      <c r="G2236" s="271">
        <v>2233.0</v>
      </c>
      <c r="H2236" s="270">
        <f t="shared" si="2"/>
        <v>0.008889729767</v>
      </c>
    </row>
    <row r="2237" ht="14.25" customHeight="1">
      <c r="B2237" s="277">
        <v>44637.0</v>
      </c>
      <c r="C2237" s="278">
        <v>1758.450317</v>
      </c>
      <c r="D2237" s="279">
        <f t="shared" si="1"/>
        <v>3.345369261</v>
      </c>
      <c r="E2237" s="264">
        <v>-0.018418688830095214</v>
      </c>
      <c r="F2237" s="264"/>
      <c r="G2237" s="271">
        <v>2234.0</v>
      </c>
      <c r="H2237" s="270">
        <f t="shared" si="2"/>
        <v>-0.02136729622</v>
      </c>
    </row>
    <row r="2238" ht="14.25" customHeight="1">
      <c r="B2238" s="277">
        <v>42893.0</v>
      </c>
      <c r="C2238" s="278">
        <v>404.672241</v>
      </c>
      <c r="D2238" s="279">
        <f t="shared" si="1"/>
        <v>-0.7338847588</v>
      </c>
      <c r="E2238" s="264">
        <v>-0.018430656695288563</v>
      </c>
      <c r="F2238" s="264"/>
      <c r="G2238" s="271">
        <v>2235.0</v>
      </c>
      <c r="H2238" s="270">
        <f t="shared" si="2"/>
        <v>0.0005515278312</v>
      </c>
    </row>
    <row r="2239" ht="14.25" customHeight="1">
      <c r="B2239" s="277">
        <v>44963.0</v>
      </c>
      <c r="C2239" s="278">
        <v>1520.665405</v>
      </c>
      <c r="D2239" s="279">
        <f t="shared" si="1"/>
        <v>1.42360313</v>
      </c>
      <c r="E2239" s="264">
        <v>-0.01847573665457462</v>
      </c>
      <c r="F2239" s="264"/>
      <c r="G2239" s="271">
        <v>2236.0</v>
      </c>
      <c r="H2239" s="270">
        <f t="shared" si="2"/>
        <v>-0.007558072811</v>
      </c>
    </row>
    <row r="2240" ht="14.25" customHeight="1">
      <c r="B2240" s="277">
        <v>43782.0</v>
      </c>
      <c r="C2240" s="278">
        <v>627.439941</v>
      </c>
      <c r="D2240" s="279">
        <f t="shared" si="1"/>
        <v>0.3780461191</v>
      </c>
      <c r="E2240" s="264">
        <v>-0.018526407644930538</v>
      </c>
      <c r="F2240" s="264"/>
      <c r="G2240" s="271">
        <v>2237.0</v>
      </c>
      <c r="H2240" s="270">
        <f t="shared" si="2"/>
        <v>-0.02460286455</v>
      </c>
    </row>
    <row r="2241" ht="14.25" customHeight="1">
      <c r="B2241" s="277">
        <v>42284.0</v>
      </c>
      <c r="C2241" s="278">
        <v>455.311279</v>
      </c>
      <c r="D2241" s="279">
        <f t="shared" si="1"/>
        <v>-0.6359041176</v>
      </c>
      <c r="E2241" s="264">
        <v>-0.018534490060689735</v>
      </c>
      <c r="F2241" s="264"/>
      <c r="G2241" s="271">
        <v>2238.0</v>
      </c>
      <c r="H2241" s="270">
        <f t="shared" si="2"/>
        <v>0.003124928513</v>
      </c>
    </row>
    <row r="2242" ht="14.25" customHeight="1">
      <c r="B2242" s="277">
        <v>44211.0</v>
      </c>
      <c r="C2242" s="278">
        <v>1250.525757</v>
      </c>
      <c r="D2242" s="279">
        <f t="shared" si="1"/>
        <v>-0.08473096641</v>
      </c>
      <c r="E2242" s="264">
        <v>-0.018643020750535675</v>
      </c>
      <c r="F2242" s="264"/>
      <c r="G2242" s="271">
        <v>2239.0</v>
      </c>
      <c r="H2242" s="270">
        <f t="shared" si="2"/>
        <v>0.008312252982</v>
      </c>
    </row>
    <row r="2243" ht="14.25" customHeight="1">
      <c r="B2243" s="277">
        <v>44705.0</v>
      </c>
      <c r="C2243" s="278">
        <v>1366.293091</v>
      </c>
      <c r="D2243" s="279">
        <f t="shared" si="1"/>
        <v>2.119334976</v>
      </c>
      <c r="E2243" s="264">
        <v>-0.01865977418302716</v>
      </c>
      <c r="F2243" s="264"/>
      <c r="G2243" s="271">
        <v>2240.0</v>
      </c>
      <c r="H2243" s="270">
        <f t="shared" si="2"/>
        <v>0.01221441915</v>
      </c>
    </row>
    <row r="2244" ht="14.25" customHeight="1">
      <c r="B2244" s="277">
        <v>42324.0</v>
      </c>
      <c r="C2244" s="278">
        <v>438.007813</v>
      </c>
      <c r="D2244" s="279">
        <f t="shared" si="1"/>
        <v>-0.7258161188</v>
      </c>
      <c r="E2244" s="264">
        <v>-0.018713753783734775</v>
      </c>
      <c r="F2244" s="264"/>
      <c r="G2244" s="271">
        <v>2241.0</v>
      </c>
      <c r="H2244" s="270">
        <f t="shared" si="2"/>
        <v>-0.02009284559</v>
      </c>
    </row>
    <row r="2245" ht="14.25" customHeight="1">
      <c r="B2245" s="277">
        <v>45356.0</v>
      </c>
      <c r="C2245" s="278">
        <v>1597.496582</v>
      </c>
      <c r="D2245" s="279">
        <f t="shared" si="1"/>
        <v>1.811729573</v>
      </c>
      <c r="E2245" s="264">
        <v>-0.018751458354972796</v>
      </c>
      <c r="F2245" s="264"/>
      <c r="G2245" s="271">
        <v>2242.0</v>
      </c>
      <c r="H2245" s="270">
        <f t="shared" si="2"/>
        <v>-0.006261433028</v>
      </c>
    </row>
    <row r="2246" ht="14.25" customHeight="1">
      <c r="B2246" s="277">
        <v>43418.0</v>
      </c>
      <c r="C2246" s="278">
        <v>568.154419</v>
      </c>
      <c r="D2246" s="279">
        <f t="shared" si="1"/>
        <v>-0.5979353755</v>
      </c>
      <c r="E2246" s="264">
        <v>-0.0187770841820454</v>
      </c>
      <c r="F2246" s="264"/>
      <c r="G2246" s="271">
        <v>2243.0</v>
      </c>
      <c r="H2246" s="270">
        <f t="shared" si="2"/>
        <v>0.007893344424</v>
      </c>
    </row>
    <row r="2247" ht="14.25" customHeight="1">
      <c r="B2247" s="277">
        <v>45197.0</v>
      </c>
      <c r="C2247" s="278">
        <v>1413.092285</v>
      </c>
      <c r="D2247" s="279">
        <f t="shared" si="1"/>
        <v>2.444446022</v>
      </c>
      <c r="E2247" s="264">
        <v>-0.01877982209809583</v>
      </c>
      <c r="F2247" s="264"/>
      <c r="G2247" s="271">
        <v>2244.0</v>
      </c>
      <c r="H2247" s="270">
        <f t="shared" si="2"/>
        <v>0.02132832972</v>
      </c>
    </row>
    <row r="2248" ht="14.25" customHeight="1">
      <c r="B2248" s="277">
        <v>41964.0</v>
      </c>
      <c r="C2248" s="278">
        <v>410.252411</v>
      </c>
      <c r="D2248" s="279">
        <f t="shared" si="1"/>
        <v>-0.2944471515</v>
      </c>
      <c r="E2248" s="264">
        <v>-0.018802390935755225</v>
      </c>
      <c r="F2248" s="264"/>
      <c r="G2248" s="271">
        <v>2245.0</v>
      </c>
      <c r="H2248" s="270">
        <f t="shared" si="2"/>
        <v>0.009138992018</v>
      </c>
    </row>
    <row r="2249" ht="14.25" customHeight="1">
      <c r="B2249" s="277">
        <v>43440.0</v>
      </c>
      <c r="C2249" s="278">
        <v>581.462341</v>
      </c>
      <c r="D2249" s="279">
        <f t="shared" si="1"/>
        <v>0.5218239793</v>
      </c>
      <c r="E2249" s="264">
        <v>-0.018931642693191038</v>
      </c>
      <c r="F2249" s="264"/>
      <c r="G2249" s="271">
        <v>2246.0</v>
      </c>
      <c r="H2249" s="270">
        <f t="shared" si="2"/>
        <v>-0.008523570911</v>
      </c>
    </row>
    <row r="2250" ht="14.25" customHeight="1">
      <c r="B2250" s="277">
        <v>42685.0</v>
      </c>
      <c r="C2250" s="278">
        <v>382.08252</v>
      </c>
      <c r="D2250" s="279">
        <f t="shared" si="1"/>
        <v>-0.6780029806</v>
      </c>
      <c r="E2250" s="264">
        <v>-0.019001319479197545</v>
      </c>
      <c r="F2250" s="264"/>
      <c r="G2250" s="271">
        <v>2247.0</v>
      </c>
      <c r="H2250" s="270">
        <f t="shared" si="2"/>
        <v>0.006291630033</v>
      </c>
    </row>
    <row r="2251" ht="14.25" customHeight="1">
      <c r="B2251" s="277">
        <v>44224.0</v>
      </c>
      <c r="C2251" s="278">
        <v>1186.602661</v>
      </c>
      <c r="D2251" s="279">
        <f t="shared" si="1"/>
        <v>-0.2533336009</v>
      </c>
      <c r="E2251" s="264">
        <v>-0.01906222362128775</v>
      </c>
      <c r="F2251" s="264"/>
      <c r="G2251" s="271">
        <v>2248.0</v>
      </c>
      <c r="H2251" s="270">
        <f t="shared" si="2"/>
        <v>-0.01414430663</v>
      </c>
    </row>
    <row r="2252" ht="14.25" customHeight="1">
      <c r="B2252" s="277">
        <v>44480.0</v>
      </c>
      <c r="C2252" s="278">
        <v>1589.200562</v>
      </c>
      <c r="D2252" s="279">
        <f t="shared" si="1"/>
        <v>1.466178802</v>
      </c>
      <c r="E2252" s="264">
        <v>-0.019085173800460643</v>
      </c>
      <c r="F2252" s="264"/>
      <c r="G2252" s="271">
        <v>2249.0</v>
      </c>
      <c r="H2252" s="270">
        <f t="shared" si="2"/>
        <v>-0.004239134623</v>
      </c>
    </row>
    <row r="2253" ht="14.25" customHeight="1">
      <c r="B2253" s="277">
        <v>44007.0</v>
      </c>
      <c r="C2253" s="278">
        <v>644.397949</v>
      </c>
      <c r="D2253" s="279">
        <f t="shared" si="1"/>
        <v>0.6211143465</v>
      </c>
      <c r="E2253" s="264">
        <v>-0.019113681057006348</v>
      </c>
      <c r="F2253" s="264"/>
      <c r="G2253" s="271">
        <v>2250.0</v>
      </c>
      <c r="H2253" s="270">
        <f t="shared" si="2"/>
        <v>-0.01080303854</v>
      </c>
    </row>
    <row r="2254" ht="14.25" customHeight="1">
      <c r="B2254" s="277">
        <v>42157.0</v>
      </c>
      <c r="C2254" s="278">
        <v>397.503082</v>
      </c>
      <c r="D2254" s="279">
        <f t="shared" si="1"/>
        <v>-0.4432610962</v>
      </c>
      <c r="E2254" s="264">
        <v>-0.019118091496853184</v>
      </c>
      <c r="F2254" s="264"/>
      <c r="G2254" s="271">
        <v>2251.0</v>
      </c>
      <c r="H2254" s="270">
        <f t="shared" si="2"/>
        <v>0.03093260989</v>
      </c>
    </row>
    <row r="2255" ht="14.25" customHeight="1">
      <c r="B2255" s="277">
        <v>43728.0</v>
      </c>
      <c r="C2255" s="278">
        <v>713.984741</v>
      </c>
      <c r="D2255" s="279">
        <f t="shared" si="1"/>
        <v>1.073202148</v>
      </c>
      <c r="E2255" s="264">
        <v>-0.019130102875709723</v>
      </c>
      <c r="F2255" s="264"/>
      <c r="G2255" s="271">
        <v>2252.0</v>
      </c>
      <c r="H2255" s="270">
        <f t="shared" si="2"/>
        <v>-0.02239709729</v>
      </c>
    </row>
    <row r="2256" ht="14.25" customHeight="1">
      <c r="B2256" s="277">
        <v>41858.0</v>
      </c>
      <c r="C2256" s="278">
        <v>344.387421</v>
      </c>
      <c r="D2256" s="279">
        <f t="shared" si="1"/>
        <v>-0.7839026855</v>
      </c>
      <c r="E2256" s="264">
        <v>-0.01915632321066447</v>
      </c>
      <c r="F2256" s="264"/>
      <c r="G2256" s="271">
        <v>2253.0</v>
      </c>
      <c r="H2256" s="270">
        <f t="shared" si="2"/>
        <v>-0.006153123804</v>
      </c>
    </row>
    <row r="2257" ht="14.25" customHeight="1">
      <c r="B2257" s="277">
        <v>45369.0</v>
      </c>
      <c r="C2257" s="278">
        <v>1593.668213</v>
      </c>
      <c r="D2257" s="279">
        <f t="shared" si="1"/>
        <v>2.222044593</v>
      </c>
      <c r="E2257" s="264">
        <v>-0.019185980046863813</v>
      </c>
      <c r="F2257" s="264"/>
      <c r="G2257" s="271">
        <v>2254.0</v>
      </c>
      <c r="H2257" s="270">
        <f t="shared" si="2"/>
        <v>0.00965933681</v>
      </c>
    </row>
    <row r="2258" ht="14.25" customHeight="1">
      <c r="B2258" s="277">
        <v>42465.0</v>
      </c>
      <c r="C2258" s="278">
        <v>494.613953</v>
      </c>
      <c r="D2258" s="279">
        <f t="shared" si="1"/>
        <v>0.2209879483</v>
      </c>
      <c r="E2258" s="264">
        <v>-0.019216743760811096</v>
      </c>
      <c r="F2258" s="264"/>
      <c r="G2258" s="271">
        <v>2255.0</v>
      </c>
      <c r="H2258" s="270">
        <f t="shared" si="2"/>
        <v>0.005566144988</v>
      </c>
    </row>
    <row r="2259" ht="14.25" customHeight="1">
      <c r="B2259" s="277">
        <v>42886.0</v>
      </c>
      <c r="C2259" s="278">
        <v>405.093231</v>
      </c>
      <c r="D2259" s="279">
        <f t="shared" si="1"/>
        <v>-0.1614691058</v>
      </c>
      <c r="E2259" s="264">
        <v>-0.019222988933432796</v>
      </c>
      <c r="F2259" s="264"/>
      <c r="G2259" s="271">
        <v>2256.0</v>
      </c>
      <c r="H2259" s="270">
        <f t="shared" si="2"/>
        <v>0.008128266294</v>
      </c>
    </row>
    <row r="2260" ht="14.25" customHeight="1">
      <c r="B2260" s="277">
        <v>43187.0</v>
      </c>
      <c r="C2260" s="278">
        <v>483.098755</v>
      </c>
      <c r="D2260" s="279">
        <f t="shared" si="1"/>
        <v>-0.6556655788</v>
      </c>
      <c r="E2260" s="264">
        <v>-0.019237288899824078</v>
      </c>
      <c r="F2260" s="264"/>
      <c r="G2260" s="271">
        <v>2257.0</v>
      </c>
      <c r="H2260" s="270">
        <f t="shared" si="2"/>
        <v>0.002536741914</v>
      </c>
    </row>
    <row r="2261" ht="14.25" customHeight="1">
      <c r="B2261" s="277">
        <v>44805.0</v>
      </c>
      <c r="C2261" s="278">
        <v>1402.99292</v>
      </c>
      <c r="D2261" s="279">
        <f t="shared" si="1"/>
        <v>-0.1319803485</v>
      </c>
      <c r="E2261" s="264">
        <v>-0.019257117196840996</v>
      </c>
      <c r="F2261" s="264"/>
      <c r="G2261" s="271">
        <v>2258.0</v>
      </c>
      <c r="H2261" s="270">
        <f t="shared" si="2"/>
        <v>-0.01076308825</v>
      </c>
    </row>
    <row r="2262" ht="14.25" customHeight="1">
      <c r="B2262" s="277">
        <v>44491.0</v>
      </c>
      <c r="C2262" s="278">
        <v>1616.314697</v>
      </c>
      <c r="D2262" s="279">
        <f t="shared" si="1"/>
        <v>3.14910435</v>
      </c>
      <c r="E2262" s="264">
        <v>-0.019302502633888777</v>
      </c>
      <c r="F2262" s="264"/>
      <c r="G2262" s="271">
        <v>2259.0</v>
      </c>
      <c r="H2262" s="270">
        <f t="shared" si="2"/>
        <v>0.02340632253</v>
      </c>
    </row>
    <row r="2263" ht="14.25" customHeight="1">
      <c r="B2263" s="277">
        <v>42151.0</v>
      </c>
      <c r="C2263" s="278">
        <v>389.557495</v>
      </c>
      <c r="D2263" s="279">
        <f t="shared" si="1"/>
        <v>-0.7292229822</v>
      </c>
      <c r="E2263" s="264">
        <v>-0.019329587231844875</v>
      </c>
      <c r="F2263" s="264"/>
      <c r="G2263" s="271">
        <v>2260.0</v>
      </c>
      <c r="H2263" s="270">
        <f t="shared" si="2"/>
        <v>-0.02541388717</v>
      </c>
    </row>
    <row r="2264" ht="14.25" customHeight="1">
      <c r="B2264" s="277">
        <v>45211.0</v>
      </c>
      <c r="C2264" s="278">
        <v>1438.665283</v>
      </c>
      <c r="D2264" s="279">
        <f t="shared" si="1"/>
        <v>2.012385029</v>
      </c>
      <c r="E2264" s="264">
        <v>-0.019338889725901535</v>
      </c>
      <c r="F2264" s="264"/>
      <c r="G2264" s="271">
        <v>2261.0</v>
      </c>
      <c r="H2264" s="270">
        <f t="shared" si="2"/>
        <v>0.01989805854</v>
      </c>
    </row>
    <row r="2265" ht="14.25" customHeight="1">
      <c r="B2265" s="277">
        <v>42493.0</v>
      </c>
      <c r="C2265" s="278">
        <v>477.583466</v>
      </c>
      <c r="D2265" s="279">
        <f t="shared" si="1"/>
        <v>0.1165058425</v>
      </c>
      <c r="E2265" s="264">
        <v>-0.019357860195654476</v>
      </c>
      <c r="F2265" s="264"/>
      <c r="G2265" s="271">
        <v>2262.0</v>
      </c>
      <c r="H2265" s="270">
        <f t="shared" si="2"/>
        <v>0.0254038196</v>
      </c>
    </row>
    <row r="2266" ht="14.25" customHeight="1">
      <c r="B2266" s="277">
        <v>42242.0</v>
      </c>
      <c r="C2266" s="278">
        <v>427.748291</v>
      </c>
      <c r="D2266" s="279">
        <f t="shared" si="1"/>
        <v>-0.5782679545</v>
      </c>
      <c r="E2266" s="264">
        <v>-0.019389582374201568</v>
      </c>
      <c r="F2266" s="264"/>
      <c r="G2266" s="271">
        <v>2263.0</v>
      </c>
      <c r="H2266" s="270">
        <f t="shared" si="2"/>
        <v>0.006671498813</v>
      </c>
    </row>
    <row r="2267" ht="14.25" customHeight="1">
      <c r="B2267" s="277">
        <v>44131.0</v>
      </c>
      <c r="C2267" s="278">
        <v>1014.265564</v>
      </c>
      <c r="D2267" s="279">
        <f t="shared" si="1"/>
        <v>-0.1921938038</v>
      </c>
      <c r="E2267" s="264">
        <v>-0.019416266421667362</v>
      </c>
      <c r="F2267" s="264"/>
      <c r="G2267" s="271">
        <v>2264.0</v>
      </c>
      <c r="H2267" s="270">
        <f t="shared" si="2"/>
        <v>0.01841109614</v>
      </c>
    </row>
    <row r="2268" ht="14.25" customHeight="1">
      <c r="B2268" s="277">
        <v>45083.0</v>
      </c>
      <c r="C2268" s="278">
        <v>1255.580322</v>
      </c>
      <c r="D2268" s="279">
        <f t="shared" si="1"/>
        <v>0.767450428</v>
      </c>
      <c r="E2268" s="264">
        <v>-0.019547726848209504</v>
      </c>
      <c r="F2268" s="264"/>
      <c r="G2268" s="271">
        <v>2265.0</v>
      </c>
      <c r="H2268" s="270">
        <f t="shared" si="2"/>
        <v>-0.01289712374</v>
      </c>
    </row>
    <row r="2269" ht="14.25" customHeight="1">
      <c r="B2269" s="277">
        <v>43887.0</v>
      </c>
      <c r="C2269" s="278">
        <v>710.390686</v>
      </c>
      <c r="D2269" s="279">
        <f t="shared" si="1"/>
        <v>0.8239314523</v>
      </c>
      <c r="E2269" s="264">
        <v>-0.019601746795599295</v>
      </c>
      <c r="F2269" s="264"/>
      <c r="G2269" s="271">
        <v>2266.0</v>
      </c>
      <c r="H2269" s="270">
        <f t="shared" si="2"/>
        <v>-0.004999306657</v>
      </c>
    </row>
    <row r="2270" ht="14.25" customHeight="1">
      <c r="B2270" s="277">
        <v>42684.0</v>
      </c>
      <c r="C2270" s="278">
        <v>389.483215</v>
      </c>
      <c r="D2270" s="279">
        <f t="shared" si="1"/>
        <v>-0.3005595705</v>
      </c>
      <c r="E2270" s="264">
        <v>-0.019722325326401623</v>
      </c>
      <c r="F2270" s="264"/>
      <c r="G2270" s="271">
        <v>2267.0</v>
      </c>
      <c r="H2270" s="270">
        <f t="shared" si="2"/>
        <v>-0.005237659543</v>
      </c>
    </row>
    <row r="2271" ht="14.25" customHeight="1">
      <c r="B2271" s="277">
        <v>43293.0</v>
      </c>
      <c r="C2271" s="278">
        <v>556.849731</v>
      </c>
      <c r="D2271" s="279">
        <f t="shared" si="1"/>
        <v>-0.6488042389</v>
      </c>
      <c r="E2271" s="264">
        <v>-0.019766317458153087</v>
      </c>
      <c r="F2271" s="264"/>
      <c r="G2271" s="271">
        <v>2268.0</v>
      </c>
      <c r="H2271" s="270">
        <f t="shared" si="2"/>
        <v>-0.02142639384</v>
      </c>
    </row>
    <row r="2272" ht="14.25" customHeight="1">
      <c r="B2272" s="277">
        <v>44467.0</v>
      </c>
      <c r="C2272" s="278">
        <v>1585.582153</v>
      </c>
      <c r="D2272" s="279">
        <f t="shared" si="1"/>
        <v>1.972937391</v>
      </c>
      <c r="E2272" s="264">
        <v>-0.019783351828639644</v>
      </c>
      <c r="F2272" s="264"/>
      <c r="G2272" s="271">
        <v>2269.0</v>
      </c>
      <c r="H2272" s="270">
        <f t="shared" si="2"/>
        <v>-0.0119876122</v>
      </c>
    </row>
    <row r="2273" ht="14.25" customHeight="1">
      <c r="B2273" s="277">
        <v>43265.0</v>
      </c>
      <c r="C2273" s="278">
        <v>533.338562</v>
      </c>
      <c r="D2273" s="279">
        <f t="shared" si="1"/>
        <v>-0.08372304873</v>
      </c>
      <c r="E2273" s="264">
        <v>-0.0198451153362429</v>
      </c>
      <c r="F2273" s="264"/>
      <c r="G2273" s="271">
        <v>2270.0</v>
      </c>
      <c r="H2273" s="270">
        <f t="shared" si="2"/>
        <v>0.03966551678</v>
      </c>
    </row>
    <row r="2274" ht="14.25" customHeight="1">
      <c r="B2274" s="277">
        <v>43444.0</v>
      </c>
      <c r="C2274" s="278">
        <v>582.07135</v>
      </c>
      <c r="D2274" s="279">
        <f t="shared" si="1"/>
        <v>0.3529774423</v>
      </c>
      <c r="E2274" s="264">
        <v>-0.019917852445113068</v>
      </c>
      <c r="F2274" s="264"/>
      <c r="G2274" s="271">
        <v>2271.0</v>
      </c>
      <c r="H2274" s="270">
        <f t="shared" si="2"/>
        <v>-0.01223381417</v>
      </c>
    </row>
    <row r="2275" ht="14.25" customHeight="1">
      <c r="B2275" s="277">
        <v>42095.0</v>
      </c>
      <c r="C2275" s="278">
        <v>430.215118</v>
      </c>
      <c r="D2275" s="279">
        <f t="shared" si="1"/>
        <v>-0.6688261555</v>
      </c>
      <c r="E2275" s="264">
        <v>-0.020015004951916514</v>
      </c>
      <c r="F2275" s="264"/>
      <c r="G2275" s="271">
        <v>2272.0</v>
      </c>
      <c r="H2275" s="270">
        <f t="shared" si="2"/>
        <v>0.0170802916</v>
      </c>
    </row>
    <row r="2276" ht="14.25" customHeight="1">
      <c r="B2276" s="277">
        <v>44299.0</v>
      </c>
      <c r="C2276" s="278">
        <v>1299.061279</v>
      </c>
      <c r="D2276" s="279">
        <f t="shared" si="1"/>
        <v>1.140619277</v>
      </c>
      <c r="E2276" s="264">
        <v>-0.020059574097396657</v>
      </c>
      <c r="F2276" s="264"/>
      <c r="G2276" s="271">
        <v>2273.0</v>
      </c>
      <c r="H2276" s="270">
        <f t="shared" si="2"/>
        <v>-0.006759070997</v>
      </c>
    </row>
    <row r="2277" ht="14.25" customHeight="1">
      <c r="B2277" s="277">
        <v>43364.0</v>
      </c>
      <c r="C2277" s="278">
        <v>606.862366</v>
      </c>
      <c r="D2277" s="279">
        <f t="shared" si="1"/>
        <v>0.4277834999</v>
      </c>
      <c r="E2277" s="264">
        <v>-0.020076594587773017</v>
      </c>
      <c r="F2277" s="264"/>
      <c r="G2277" s="271">
        <v>2274.0</v>
      </c>
      <c r="H2277" s="270">
        <f t="shared" si="2"/>
        <v>-0.02426922739</v>
      </c>
    </row>
    <row r="2278" ht="14.25" customHeight="1">
      <c r="B2278" s="277">
        <v>42607.0</v>
      </c>
      <c r="C2278" s="278">
        <v>425.038086</v>
      </c>
      <c r="D2278" s="279">
        <f t="shared" si="1"/>
        <v>0.0005718520818</v>
      </c>
      <c r="E2278" s="264">
        <v>-0.020096411337086385</v>
      </c>
      <c r="F2278" s="264"/>
      <c r="G2278" s="271">
        <v>2275.0</v>
      </c>
      <c r="H2278" s="270">
        <f t="shared" si="2"/>
        <v>0.01258237994</v>
      </c>
    </row>
    <row r="2279" ht="14.25" customHeight="1">
      <c r="B2279" s="277">
        <v>42220.0</v>
      </c>
      <c r="C2279" s="278">
        <v>424.795166</v>
      </c>
      <c r="D2279" s="279">
        <f t="shared" si="1"/>
        <v>-0.4969186664</v>
      </c>
      <c r="E2279" s="264">
        <v>-0.020112500530864996</v>
      </c>
      <c r="F2279" s="264"/>
      <c r="G2279" s="271">
        <v>2276.0</v>
      </c>
      <c r="H2279" s="270">
        <f t="shared" si="2"/>
        <v>-0.01801000538</v>
      </c>
    </row>
    <row r="2280" ht="14.25" customHeight="1">
      <c r="B2280" s="277">
        <v>44034.0</v>
      </c>
      <c r="C2280" s="278">
        <v>844.386658</v>
      </c>
      <c r="D2280" s="279">
        <f t="shared" si="1"/>
        <v>-0.2822128716</v>
      </c>
      <c r="E2280" s="264">
        <v>-0.0201229063801349</v>
      </c>
      <c r="F2280" s="264"/>
      <c r="G2280" s="271">
        <v>2277.0</v>
      </c>
      <c r="H2280" s="270">
        <f t="shared" si="2"/>
        <v>0.009669955247</v>
      </c>
    </row>
    <row r="2281" ht="14.25" customHeight="1">
      <c r="B2281" s="277">
        <v>44249.0</v>
      </c>
      <c r="C2281" s="278">
        <v>1176.374756</v>
      </c>
      <c r="D2281" s="279">
        <f t="shared" si="1"/>
        <v>1.52097291</v>
      </c>
      <c r="E2281" s="264">
        <v>-0.02021236165089593</v>
      </c>
      <c r="F2281" s="264"/>
      <c r="G2281" s="271">
        <v>2278.0</v>
      </c>
      <c r="H2281" s="270">
        <f t="shared" si="2"/>
        <v>-0.008891632717</v>
      </c>
    </row>
    <row r="2282" ht="14.25" customHeight="1">
      <c r="B2282" s="277">
        <v>42408.0</v>
      </c>
      <c r="C2282" s="278">
        <v>466.635223</v>
      </c>
      <c r="D2282" s="279">
        <f t="shared" si="1"/>
        <v>-0.1264064847</v>
      </c>
      <c r="E2282" s="264">
        <v>-0.020345697140592763</v>
      </c>
      <c r="F2282" s="264"/>
      <c r="G2282" s="271">
        <v>2279.0</v>
      </c>
      <c r="H2282" s="270">
        <f t="shared" si="2"/>
        <v>0.001401957543</v>
      </c>
    </row>
    <row r="2283" ht="14.25" customHeight="1">
      <c r="B2283" s="277">
        <v>43270.0</v>
      </c>
      <c r="C2283" s="278">
        <v>534.156006</v>
      </c>
      <c r="D2283" s="279">
        <f t="shared" si="1"/>
        <v>0.417305267</v>
      </c>
      <c r="E2283" s="264">
        <v>-0.020356597779836488</v>
      </c>
      <c r="F2283" s="264"/>
      <c r="G2283" s="271">
        <v>2280.0</v>
      </c>
      <c r="H2283" s="270">
        <f t="shared" si="2"/>
        <v>-0.001870589474</v>
      </c>
    </row>
    <row r="2284" ht="14.25" customHeight="1">
      <c r="B2284" s="277">
        <v>42194.0</v>
      </c>
      <c r="C2284" s="278">
        <v>376.881409</v>
      </c>
      <c r="D2284" s="279">
        <f t="shared" si="1"/>
        <v>-0.1194969228</v>
      </c>
      <c r="E2284" s="264">
        <v>-0.02036547244228165</v>
      </c>
      <c r="F2284" s="264"/>
      <c r="G2284" s="271">
        <v>2281.0</v>
      </c>
      <c r="H2284" s="270">
        <f t="shared" si="2"/>
        <v>-0.01129746001</v>
      </c>
    </row>
    <row r="2285" ht="14.25" customHeight="1">
      <c r="B2285" s="277">
        <v>42212.0</v>
      </c>
      <c r="C2285" s="278">
        <v>428.029633</v>
      </c>
      <c r="D2285" s="279">
        <f t="shared" si="1"/>
        <v>-0.5106799891</v>
      </c>
      <c r="E2285" s="264">
        <v>-0.02050369252323419</v>
      </c>
      <c r="F2285" s="264"/>
      <c r="G2285" s="271">
        <v>2282.0</v>
      </c>
      <c r="H2285" s="270">
        <f t="shared" si="2"/>
        <v>-0.003018693595</v>
      </c>
    </row>
    <row r="2286" ht="14.25" customHeight="1">
      <c r="B2286" s="277">
        <v>44050.0</v>
      </c>
      <c r="C2286" s="278">
        <v>874.743774</v>
      </c>
      <c r="D2286" s="279">
        <f t="shared" si="1"/>
        <v>-0.4180998303</v>
      </c>
      <c r="E2286" s="264">
        <v>-0.020549004626163277</v>
      </c>
      <c r="F2286" s="264"/>
      <c r="G2286" s="271">
        <v>2283.0</v>
      </c>
      <c r="H2286" s="270">
        <f t="shared" si="2"/>
        <v>0.005383845048</v>
      </c>
    </row>
    <row r="2287" ht="14.25" customHeight="1">
      <c r="B2287" s="277">
        <v>44673.0</v>
      </c>
      <c r="C2287" s="278">
        <v>1503.254028</v>
      </c>
      <c r="D2287" s="279">
        <f t="shared" si="1"/>
        <v>-0.1074678502</v>
      </c>
      <c r="E2287" s="264">
        <v>-0.020601737266284167</v>
      </c>
      <c r="F2287" s="264"/>
      <c r="G2287" s="271">
        <v>2284.0</v>
      </c>
      <c r="H2287" s="270">
        <f t="shared" si="2"/>
        <v>0.009207138275</v>
      </c>
    </row>
    <row r="2288" ht="14.25" customHeight="1">
      <c r="B2288" s="277">
        <v>45329.0</v>
      </c>
      <c r="C2288" s="278">
        <v>1684.257568</v>
      </c>
      <c r="D2288" s="279">
        <f t="shared" si="1"/>
        <v>3.250807226</v>
      </c>
      <c r="E2288" s="264">
        <v>-0.020642374936401395</v>
      </c>
      <c r="F2288" s="264"/>
      <c r="G2288" s="271">
        <v>2285.0</v>
      </c>
      <c r="H2288" s="270">
        <f t="shared" si="2"/>
        <v>0.01213752162</v>
      </c>
    </row>
    <row r="2289" ht="14.25" customHeight="1">
      <c r="B2289" s="277">
        <v>42751.0</v>
      </c>
      <c r="C2289" s="278">
        <v>396.220642</v>
      </c>
      <c r="D2289" s="279">
        <f t="shared" si="1"/>
        <v>0.04168435887</v>
      </c>
      <c r="E2289" s="264">
        <v>-0.020649670324894138</v>
      </c>
      <c r="F2289" s="264"/>
      <c r="G2289" s="271">
        <v>2286.0</v>
      </c>
      <c r="H2289" s="270">
        <f t="shared" si="2"/>
        <v>-0.001736798356</v>
      </c>
    </row>
    <row r="2290" ht="14.25" customHeight="1">
      <c r="B2290" s="277">
        <v>42130.0</v>
      </c>
      <c r="C2290" s="278">
        <v>380.365356</v>
      </c>
      <c r="D2290" s="279">
        <f t="shared" si="1"/>
        <v>-0.4328319879</v>
      </c>
      <c r="E2290" s="264">
        <v>-0.020736054579648947</v>
      </c>
      <c r="F2290" s="264"/>
      <c r="G2290" s="271">
        <v>2287.0</v>
      </c>
      <c r="H2290" s="270">
        <f t="shared" si="2"/>
        <v>0.01386253423</v>
      </c>
    </row>
    <row r="2291" ht="14.25" customHeight="1">
      <c r="B2291" s="277">
        <v>43896.0</v>
      </c>
      <c r="C2291" s="278">
        <v>670.639648</v>
      </c>
      <c r="D2291" s="279">
        <f t="shared" si="1"/>
        <v>-0.6039036032</v>
      </c>
      <c r="E2291" s="264">
        <v>-0.02073951240181914</v>
      </c>
      <c r="F2291" s="264"/>
      <c r="G2291" s="271">
        <v>2288.0</v>
      </c>
      <c r="H2291" s="270">
        <f t="shared" si="2"/>
        <v>-0.01598640093</v>
      </c>
    </row>
    <row r="2292" ht="14.25" customHeight="1">
      <c r="B2292" s="277">
        <v>44582.0</v>
      </c>
      <c r="C2292" s="278">
        <v>1693.122314</v>
      </c>
      <c r="D2292" s="279">
        <f t="shared" si="1"/>
        <v>3.431707533</v>
      </c>
      <c r="E2292" s="264">
        <v>-0.020836885531180245</v>
      </c>
      <c r="F2292" s="264"/>
      <c r="G2292" s="271">
        <v>2289.0</v>
      </c>
      <c r="H2292" s="270">
        <f t="shared" si="2"/>
        <v>0.01481912452</v>
      </c>
    </row>
    <row r="2293" ht="14.25" customHeight="1">
      <c r="B2293" s="277">
        <v>41997.0</v>
      </c>
      <c r="C2293" s="278">
        <v>382.047394</v>
      </c>
      <c r="D2293" s="279">
        <f t="shared" si="1"/>
        <v>-0.01210199728</v>
      </c>
      <c r="E2293" s="264">
        <v>-0.020845572366619443</v>
      </c>
      <c r="F2293" s="264"/>
      <c r="G2293" s="271">
        <v>2290.0</v>
      </c>
      <c r="H2293" s="270">
        <f t="shared" si="2"/>
        <v>0.008513767865</v>
      </c>
    </row>
    <row r="2294" ht="14.25" customHeight="1">
      <c r="B2294" s="277">
        <v>42010.0</v>
      </c>
      <c r="C2294" s="278">
        <v>386.72757</v>
      </c>
      <c r="D2294" s="279">
        <f t="shared" si="1"/>
        <v>-0.1245174212</v>
      </c>
      <c r="E2294" s="264">
        <v>-0.020892933735370284</v>
      </c>
      <c r="F2294" s="264"/>
      <c r="G2294" s="271">
        <v>2291.0</v>
      </c>
      <c r="H2294" s="270">
        <f t="shared" si="2"/>
        <v>0.02133557901</v>
      </c>
    </row>
    <row r="2295" ht="14.25" customHeight="1">
      <c r="B2295" s="277">
        <v>42290.0</v>
      </c>
      <c r="C2295" s="278">
        <v>441.730743</v>
      </c>
      <c r="D2295" s="279">
        <f t="shared" si="1"/>
        <v>-0.7011140235</v>
      </c>
      <c r="E2295" s="264">
        <v>-0.020927786844309057</v>
      </c>
      <c r="F2295" s="264"/>
      <c r="G2295" s="271">
        <v>2292.0</v>
      </c>
      <c r="H2295" s="270">
        <f t="shared" si="2"/>
        <v>0.01610102453</v>
      </c>
    </row>
    <row r="2296" ht="14.25" customHeight="1">
      <c r="B2296" s="277">
        <v>44796.0</v>
      </c>
      <c r="C2296" s="278">
        <v>1477.92395</v>
      </c>
      <c r="D2296" s="279">
        <f t="shared" si="1"/>
        <v>0.1051328928</v>
      </c>
      <c r="E2296" s="264">
        <v>-0.021102347985241732</v>
      </c>
      <c r="F2296" s="264"/>
      <c r="G2296" s="271">
        <v>2293.0</v>
      </c>
      <c r="H2296" s="270">
        <f t="shared" si="2"/>
        <v>0.03466297095</v>
      </c>
    </row>
    <row r="2297" ht="14.25" customHeight="1">
      <c r="B2297" s="277">
        <v>44706.0</v>
      </c>
      <c r="C2297" s="278">
        <v>1337.326904</v>
      </c>
      <c r="D2297" s="279">
        <f t="shared" si="1"/>
        <v>-0.1542797092</v>
      </c>
      <c r="E2297" s="264">
        <v>-0.021200566108988683</v>
      </c>
      <c r="F2297" s="264"/>
      <c r="G2297" s="271">
        <v>2294.0</v>
      </c>
      <c r="H2297" s="270">
        <f t="shared" si="2"/>
        <v>0.01777268063</v>
      </c>
    </row>
    <row r="2298" ht="14.25" customHeight="1">
      <c r="B2298" s="277">
        <v>44498.0</v>
      </c>
      <c r="C2298" s="278">
        <v>1581.287476</v>
      </c>
      <c r="D2298" s="279">
        <f t="shared" si="1"/>
        <v>0.5243906014</v>
      </c>
      <c r="E2298" s="264">
        <v>-0.021216053158878426</v>
      </c>
      <c r="F2298" s="264"/>
      <c r="G2298" s="271">
        <v>2295.0</v>
      </c>
      <c r="H2298" s="270">
        <f t="shared" si="2"/>
        <v>-0.02333915554</v>
      </c>
    </row>
    <row r="2299" ht="14.25" customHeight="1">
      <c r="B2299" s="277">
        <v>44160.0</v>
      </c>
      <c r="C2299" s="278">
        <v>1037.324341</v>
      </c>
      <c r="D2299" s="279">
        <f t="shared" si="1"/>
        <v>1.119237654</v>
      </c>
      <c r="E2299" s="264">
        <v>-0.02140261227938008</v>
      </c>
      <c r="F2299" s="264"/>
      <c r="G2299" s="271">
        <v>2296.0</v>
      </c>
      <c r="H2299" s="270">
        <f t="shared" si="2"/>
        <v>0.006033916967</v>
      </c>
    </row>
    <row r="2300" ht="14.25" customHeight="1">
      <c r="B2300" s="277">
        <v>43178.0</v>
      </c>
      <c r="C2300" s="278">
        <v>489.47995</v>
      </c>
      <c r="D2300" s="279">
        <f t="shared" si="1"/>
        <v>0.2916696128</v>
      </c>
      <c r="E2300" s="264">
        <v>-0.021461102661035614</v>
      </c>
      <c r="F2300" s="264"/>
      <c r="G2300" s="271">
        <v>2297.0</v>
      </c>
      <c r="H2300" s="270">
        <f t="shared" si="2"/>
        <v>0.006755277219</v>
      </c>
    </row>
    <row r="2301" ht="14.25" customHeight="1">
      <c r="B2301" s="277">
        <v>42982.0</v>
      </c>
      <c r="C2301" s="278">
        <v>378.951355</v>
      </c>
      <c r="D2301" s="279">
        <f t="shared" si="1"/>
        <v>-0.404932853</v>
      </c>
      <c r="E2301" s="264">
        <v>-0.021468703628866603</v>
      </c>
      <c r="F2301" s="264"/>
      <c r="G2301" s="271">
        <v>2298.0</v>
      </c>
      <c r="H2301" s="270">
        <f t="shared" si="2"/>
        <v>0.0218895695</v>
      </c>
    </row>
    <row r="2302" ht="14.25" customHeight="1">
      <c r="B2302" s="277">
        <v>43651.0</v>
      </c>
      <c r="C2302" s="278">
        <v>636.821167</v>
      </c>
      <c r="D2302" s="279">
        <f t="shared" si="1"/>
        <v>-0.4664676263</v>
      </c>
      <c r="E2302" s="264">
        <v>-0.021531840584213167</v>
      </c>
      <c r="F2302" s="264"/>
      <c r="G2302" s="271">
        <v>2299.0</v>
      </c>
      <c r="H2302" s="270">
        <f t="shared" si="2"/>
        <v>0.004263583228</v>
      </c>
    </row>
    <row r="2303" ht="14.25" customHeight="1">
      <c r="B2303" s="277">
        <v>45035.0</v>
      </c>
      <c r="C2303" s="278">
        <v>1193.594238</v>
      </c>
      <c r="D2303" s="279">
        <f t="shared" si="1"/>
        <v>1.828804294</v>
      </c>
      <c r="E2303" s="264">
        <v>-0.021558796062191674</v>
      </c>
      <c r="F2303" s="264"/>
      <c r="G2303" s="271">
        <v>2300.0</v>
      </c>
      <c r="H2303" s="270">
        <f t="shared" si="2"/>
        <v>-0.02554785192</v>
      </c>
    </row>
    <row r="2304" ht="14.25" customHeight="1">
      <c r="B2304" s="277">
        <v>42114.0</v>
      </c>
      <c r="C2304" s="278">
        <v>421.943024</v>
      </c>
      <c r="D2304" s="279">
        <f t="shared" si="1"/>
        <v>-0.03930061112</v>
      </c>
      <c r="E2304" s="264">
        <v>-0.02161296518023552</v>
      </c>
      <c r="F2304" s="264"/>
      <c r="G2304" s="271">
        <v>2301.0</v>
      </c>
      <c r="H2304" s="270">
        <f t="shared" si="2"/>
        <v>0.006642236991</v>
      </c>
    </row>
    <row r="2305" ht="14.25" customHeight="1">
      <c r="B2305" s="277">
        <v>42356.0</v>
      </c>
      <c r="C2305" s="278">
        <v>439.20401</v>
      </c>
      <c r="D2305" s="279">
        <f t="shared" si="1"/>
        <v>0.1552912178</v>
      </c>
      <c r="E2305" s="264">
        <v>-0.021633218422842805</v>
      </c>
      <c r="F2305" s="264"/>
      <c r="G2305" s="271">
        <v>2302.0</v>
      </c>
      <c r="H2305" s="270">
        <f t="shared" si="2"/>
        <v>-0.007526302597</v>
      </c>
    </row>
    <row r="2306" ht="14.25" customHeight="1">
      <c r="B2306" s="277">
        <v>41984.0</v>
      </c>
      <c r="C2306" s="278">
        <v>380.167358</v>
      </c>
      <c r="D2306" s="279">
        <f t="shared" si="1"/>
        <v>-0.01256640512</v>
      </c>
      <c r="E2306" s="264">
        <v>-0.0217443223052924</v>
      </c>
      <c r="F2306" s="264"/>
      <c r="G2306" s="271">
        <v>2303.0</v>
      </c>
      <c r="H2306" s="270">
        <f t="shared" si="2"/>
        <v>-0.004323486935</v>
      </c>
    </row>
    <row r="2307" ht="14.25" customHeight="1">
      <c r="B2307" s="277">
        <v>42766.0</v>
      </c>
      <c r="C2307" s="278">
        <v>385.005493</v>
      </c>
      <c r="D2307" s="279">
        <f t="shared" si="1"/>
        <v>-0.4280498083</v>
      </c>
      <c r="E2307" s="264">
        <v>-0.02185688796176579</v>
      </c>
      <c r="F2307" s="264"/>
      <c r="G2307" s="271">
        <v>2304.0</v>
      </c>
      <c r="H2307" s="270">
        <f t="shared" si="2"/>
        <v>0.006957341723</v>
      </c>
    </row>
    <row r="2308" ht="14.25" customHeight="1">
      <c r="B2308" s="277">
        <v>44011.0</v>
      </c>
      <c r="C2308" s="278">
        <v>673.145142</v>
      </c>
      <c r="D2308" s="279">
        <f t="shared" si="1"/>
        <v>-0.5511617656</v>
      </c>
      <c r="E2308" s="264">
        <v>-0.021986223640513395</v>
      </c>
      <c r="F2308" s="264"/>
      <c r="G2308" s="271">
        <v>2305.0</v>
      </c>
      <c r="H2308" s="270">
        <f t="shared" si="2"/>
        <v>0.009642951253</v>
      </c>
    </row>
    <row r="2309" ht="14.25" customHeight="1">
      <c r="B2309" s="277">
        <v>45453.0</v>
      </c>
      <c r="C2309" s="278">
        <v>1499.75</v>
      </c>
      <c r="D2309" s="279">
        <f t="shared" si="1"/>
        <v>2.574552153</v>
      </c>
      <c r="E2309" s="264">
        <v>-0.02207223300060874</v>
      </c>
      <c r="F2309" s="264"/>
      <c r="G2309" s="271">
        <v>2306.0</v>
      </c>
      <c r="H2309" s="270">
        <f t="shared" si="2"/>
        <v>0.02171575151</v>
      </c>
    </row>
    <row r="2310" ht="14.25" customHeight="1">
      <c r="B2310" s="277">
        <v>42809.0</v>
      </c>
      <c r="C2310" s="278">
        <v>419.563049</v>
      </c>
      <c r="D2310" s="279">
        <f t="shared" si="1"/>
        <v>-0.1137814818</v>
      </c>
      <c r="E2310" s="264">
        <v>-0.02208152127544018</v>
      </c>
      <c r="F2310" s="264"/>
      <c r="G2310" s="271">
        <v>2307.0</v>
      </c>
      <c r="H2310" s="270">
        <f t="shared" si="2"/>
        <v>0.002461276643</v>
      </c>
    </row>
    <row r="2311" ht="14.25" customHeight="1">
      <c r="B2311" s="277">
        <v>43140.0</v>
      </c>
      <c r="C2311" s="278">
        <v>473.430695</v>
      </c>
      <c r="D2311" s="279">
        <f t="shared" si="1"/>
        <v>0.1249532096</v>
      </c>
      <c r="E2311" s="264">
        <v>-0.022129109548125105</v>
      </c>
      <c r="F2311" s="264"/>
      <c r="G2311" s="271">
        <v>2308.0</v>
      </c>
      <c r="H2311" s="270">
        <f t="shared" si="2"/>
        <v>0.008746535038</v>
      </c>
    </row>
    <row r="2312" ht="14.25" customHeight="1">
      <c r="B2312" s="277">
        <v>41975.0</v>
      </c>
      <c r="C2312" s="278">
        <v>420.844788</v>
      </c>
      <c r="D2312" s="279">
        <f t="shared" si="1"/>
        <v>-0.3952819484</v>
      </c>
      <c r="E2312" s="264">
        <v>-0.022219477334627383</v>
      </c>
      <c r="F2312" s="264"/>
      <c r="G2312" s="271">
        <v>2309.0</v>
      </c>
      <c r="H2312" s="270">
        <f t="shared" si="2"/>
        <v>0.02308935363</v>
      </c>
    </row>
    <row r="2313" ht="14.25" customHeight="1">
      <c r="B2313" s="277">
        <v>43704.0</v>
      </c>
      <c r="C2313" s="278">
        <v>695.935547</v>
      </c>
      <c r="D2313" s="279">
        <f t="shared" si="1"/>
        <v>0.09862509664</v>
      </c>
      <c r="E2313" s="264">
        <v>-0.022303875932178106</v>
      </c>
      <c r="F2313" s="264"/>
      <c r="G2313" s="271">
        <v>2310.0</v>
      </c>
      <c r="H2313" s="270">
        <f t="shared" si="2"/>
        <v>0.01171832989</v>
      </c>
    </row>
    <row r="2314" ht="14.25" customHeight="1">
      <c r="B2314" s="277">
        <v>43515.0</v>
      </c>
      <c r="C2314" s="278">
        <v>633.460449</v>
      </c>
      <c r="D2314" s="279">
        <f t="shared" si="1"/>
        <v>-0.07040107176</v>
      </c>
      <c r="E2314" s="264">
        <v>-0.022603196178785624</v>
      </c>
      <c r="F2314" s="264"/>
      <c r="G2314" s="271">
        <v>2311.0</v>
      </c>
      <c r="H2314" s="270">
        <f t="shared" si="2"/>
        <v>0.007056848088</v>
      </c>
    </row>
    <row r="2315" ht="14.25" customHeight="1">
      <c r="B2315" s="277">
        <v>43753.0</v>
      </c>
      <c r="C2315" s="278">
        <v>681.434143</v>
      </c>
      <c r="D2315" s="279">
        <f t="shared" si="1"/>
        <v>-0.5727653907</v>
      </c>
      <c r="E2315" s="264">
        <v>-0.022643496972153884</v>
      </c>
      <c r="F2315" s="264"/>
      <c r="G2315" s="271">
        <v>2312.0</v>
      </c>
      <c r="H2315" s="270">
        <f t="shared" si="2"/>
        <v>-0.01134703767</v>
      </c>
    </row>
    <row r="2316" ht="14.25" customHeight="1">
      <c r="B2316" s="277">
        <v>44606.0</v>
      </c>
      <c r="C2316" s="278">
        <v>1594.988159</v>
      </c>
      <c r="D2316" s="279">
        <f t="shared" si="1"/>
        <v>2.968093424</v>
      </c>
      <c r="E2316" s="264">
        <v>-0.022743807487296434</v>
      </c>
      <c r="F2316" s="264"/>
      <c r="G2316" s="271">
        <v>2313.0</v>
      </c>
      <c r="H2316" s="270">
        <f t="shared" si="2"/>
        <v>0.007948935363</v>
      </c>
    </row>
    <row r="2317" ht="14.25" customHeight="1">
      <c r="B2317" s="277">
        <v>42178.0</v>
      </c>
      <c r="C2317" s="278">
        <v>401.953278</v>
      </c>
      <c r="D2317" s="279">
        <f t="shared" si="1"/>
        <v>-0.1335525888</v>
      </c>
      <c r="E2317" s="264">
        <v>-0.022903654090538076</v>
      </c>
      <c r="F2317" s="264"/>
      <c r="G2317" s="271">
        <v>2314.0</v>
      </c>
      <c r="H2317" s="270">
        <f t="shared" si="2"/>
        <v>0.01615334157</v>
      </c>
    </row>
    <row r="2318" ht="14.25" customHeight="1">
      <c r="B2318" s="277">
        <v>42283.0</v>
      </c>
      <c r="C2318" s="278">
        <v>463.909607</v>
      </c>
      <c r="D2318" s="279">
        <f t="shared" si="1"/>
        <v>0.07509654823</v>
      </c>
      <c r="E2318" s="264">
        <v>-0.022974642999821528</v>
      </c>
      <c r="F2318" s="264"/>
      <c r="G2318" s="271">
        <v>2315.0</v>
      </c>
      <c r="H2318" s="270">
        <f t="shared" si="2"/>
        <v>-0.006743635219</v>
      </c>
    </row>
    <row r="2319" ht="14.25" customHeight="1">
      <c r="B2319" s="277">
        <v>42251.0</v>
      </c>
      <c r="C2319" s="278">
        <v>431.505066</v>
      </c>
      <c r="D2319" s="279">
        <f t="shared" si="1"/>
        <v>0.05110648461</v>
      </c>
      <c r="E2319" s="264">
        <v>-0.023104641954826154</v>
      </c>
      <c r="F2319" s="264"/>
      <c r="G2319" s="271">
        <v>2316.0</v>
      </c>
      <c r="H2319" s="270">
        <f t="shared" si="2"/>
        <v>0.007356680826</v>
      </c>
    </row>
    <row r="2320" ht="14.25" customHeight="1">
      <c r="B2320" s="277">
        <v>42788.0</v>
      </c>
      <c r="C2320" s="278">
        <v>410.524597</v>
      </c>
      <c r="D2320" s="279">
        <f t="shared" si="1"/>
        <v>0.004276063797</v>
      </c>
      <c r="E2320" s="264">
        <v>-0.023135277513649452</v>
      </c>
      <c r="F2320" s="264"/>
      <c r="G2320" s="271">
        <v>2317.0</v>
      </c>
      <c r="H2320" s="270">
        <f t="shared" si="2"/>
        <v>0.00629280109</v>
      </c>
    </row>
    <row r="2321" ht="14.25" customHeight="1">
      <c r="B2321" s="277">
        <v>42943.0</v>
      </c>
      <c r="C2321" s="278">
        <v>408.776642</v>
      </c>
      <c r="D2321" s="279">
        <f t="shared" si="1"/>
        <v>-0.745692212</v>
      </c>
      <c r="E2321" s="264">
        <v>-0.023137806076622244</v>
      </c>
      <c r="F2321" s="264"/>
      <c r="G2321" s="271">
        <v>2318.0</v>
      </c>
      <c r="H2321" s="270">
        <f t="shared" si="2"/>
        <v>0.01549373754</v>
      </c>
    </row>
    <row r="2322" ht="14.25" customHeight="1">
      <c r="B2322" s="277">
        <v>44536.0</v>
      </c>
      <c r="C2322" s="278">
        <v>1607.409058</v>
      </c>
      <c r="D2322" s="279">
        <f t="shared" si="1"/>
        <v>-0.07040640452</v>
      </c>
      <c r="E2322" s="264">
        <v>-0.023191595489158973</v>
      </c>
      <c r="F2322" s="264"/>
      <c r="G2322" s="271">
        <v>2319.0</v>
      </c>
      <c r="H2322" s="270">
        <f t="shared" si="2"/>
        <v>-0.004699603796</v>
      </c>
    </row>
    <row r="2323" ht="14.25" customHeight="1">
      <c r="B2323" s="277">
        <v>44581.0</v>
      </c>
      <c r="C2323" s="278">
        <v>1729.152466</v>
      </c>
      <c r="D2323" s="279">
        <f t="shared" si="1"/>
        <v>3.487544882</v>
      </c>
      <c r="E2323" s="264">
        <v>-0.023218428352925334</v>
      </c>
      <c r="F2323" s="264"/>
      <c r="G2323" s="271">
        <v>2320.0</v>
      </c>
      <c r="H2323" s="270">
        <f t="shared" si="2"/>
        <v>-0.01477139358</v>
      </c>
    </row>
    <row r="2324" ht="14.25" customHeight="1">
      <c r="B2324" s="277">
        <v>42136.0</v>
      </c>
      <c r="C2324" s="278">
        <v>385.322601</v>
      </c>
      <c r="D2324" s="279">
        <f t="shared" si="1"/>
        <v>-0.3008198511</v>
      </c>
      <c r="E2324" s="264">
        <v>-0.023349118521119747</v>
      </c>
      <c r="F2324" s="264"/>
      <c r="G2324" s="271">
        <v>2321.0</v>
      </c>
      <c r="H2324" s="270">
        <f t="shared" si="2"/>
        <v>0.02879923285</v>
      </c>
    </row>
    <row r="2325" ht="14.25" customHeight="1">
      <c r="B2325" s="277">
        <v>43399.0</v>
      </c>
      <c r="C2325" s="278">
        <v>551.106323</v>
      </c>
      <c r="D2325" s="279">
        <f t="shared" si="1"/>
        <v>-0.6077379659</v>
      </c>
      <c r="E2325" s="264">
        <v>-0.023352592607507657</v>
      </c>
      <c r="F2325" s="264"/>
      <c r="G2325" s="271">
        <v>2322.0</v>
      </c>
      <c r="H2325" s="270">
        <f t="shared" si="2"/>
        <v>-0.009244040229</v>
      </c>
    </row>
    <row r="2326" ht="14.25" customHeight="1">
      <c r="B2326" s="277">
        <v>45212.0</v>
      </c>
      <c r="C2326" s="278">
        <v>1404.944336</v>
      </c>
      <c r="D2326" s="279">
        <f t="shared" si="1"/>
        <v>1.436531039</v>
      </c>
      <c r="E2326" s="264">
        <v>-0.023439049651412226</v>
      </c>
      <c r="F2326" s="264"/>
      <c r="G2326" s="271">
        <v>2323.0</v>
      </c>
      <c r="H2326" s="270">
        <f t="shared" si="2"/>
        <v>0.01531391064</v>
      </c>
    </row>
    <row r="2327" ht="14.25" customHeight="1">
      <c r="B2327" s="277">
        <v>43762.0</v>
      </c>
      <c r="C2327" s="278">
        <v>576.616638</v>
      </c>
      <c r="D2327" s="279">
        <f t="shared" si="1"/>
        <v>-0.5816959668</v>
      </c>
      <c r="E2327" s="264">
        <v>-0.023439934039284873</v>
      </c>
      <c r="F2327" s="264"/>
      <c r="G2327" s="271">
        <v>2324.0</v>
      </c>
      <c r="H2327" s="270">
        <f t="shared" si="2"/>
        <v>-0.05148733932</v>
      </c>
    </row>
    <row r="2328" ht="14.25" customHeight="1">
      <c r="B2328" s="277">
        <v>44754.0</v>
      </c>
      <c r="C2328" s="278">
        <v>1378.463013</v>
      </c>
      <c r="D2328" s="279">
        <f t="shared" si="1"/>
        <v>2.583063346</v>
      </c>
      <c r="E2328" s="264">
        <v>-0.023453135784477507</v>
      </c>
      <c r="F2328" s="264"/>
      <c r="G2328" s="271">
        <v>2325.0</v>
      </c>
      <c r="H2328" s="270">
        <f t="shared" si="2"/>
        <v>-0.006644754558</v>
      </c>
    </row>
    <row r="2329" ht="14.25" customHeight="1">
      <c r="B2329" s="277">
        <v>42193.0</v>
      </c>
      <c r="C2329" s="278">
        <v>384.716339</v>
      </c>
      <c r="D2329" s="279">
        <f t="shared" si="1"/>
        <v>-0.7607594061</v>
      </c>
      <c r="E2329" s="264">
        <v>-0.023457454420708304</v>
      </c>
      <c r="F2329" s="264"/>
      <c r="G2329" s="271">
        <v>2326.0</v>
      </c>
      <c r="H2329" s="270">
        <f t="shared" si="2"/>
        <v>0.02095055654</v>
      </c>
    </row>
    <row r="2330" ht="14.25" customHeight="1">
      <c r="B2330" s="277">
        <v>44524.0</v>
      </c>
      <c r="C2330" s="278">
        <v>1608.072998</v>
      </c>
      <c r="D2330" s="279">
        <f t="shared" si="1"/>
        <v>1.80330762</v>
      </c>
      <c r="E2330" s="264">
        <v>-0.023547598193797325</v>
      </c>
      <c r="F2330" s="264"/>
      <c r="G2330" s="271">
        <v>2327.0</v>
      </c>
      <c r="H2330" s="270">
        <f t="shared" si="2"/>
        <v>0.01037684184</v>
      </c>
    </row>
    <row r="2331" ht="14.25" customHeight="1">
      <c r="B2331" s="277">
        <v>43413.0</v>
      </c>
      <c r="C2331" s="278">
        <v>573.634155</v>
      </c>
      <c r="D2331" s="279">
        <f t="shared" si="1"/>
        <v>0.1991034815</v>
      </c>
      <c r="E2331" s="264">
        <v>-0.0236861308255807</v>
      </c>
      <c r="F2331" s="264"/>
      <c r="G2331" s="271">
        <v>2328.0</v>
      </c>
      <c r="H2331" s="270">
        <f t="shared" si="2"/>
        <v>0.03739117551</v>
      </c>
    </row>
    <row r="2332" ht="14.25" customHeight="1">
      <c r="B2332" s="277">
        <v>42548.0</v>
      </c>
      <c r="C2332" s="278">
        <v>478.385864</v>
      </c>
      <c r="D2332" s="279">
        <f t="shared" si="1"/>
        <v>-0.1550636263</v>
      </c>
      <c r="E2332" s="264">
        <v>-0.02373265836546605</v>
      </c>
      <c r="F2332" s="264"/>
      <c r="G2332" s="271">
        <v>2329.0</v>
      </c>
      <c r="H2332" s="270">
        <f t="shared" si="2"/>
        <v>-0.006363086366</v>
      </c>
    </row>
    <row r="2333" ht="14.25" customHeight="1">
      <c r="B2333" s="277">
        <v>43937.0</v>
      </c>
      <c r="C2333" s="278">
        <v>566.179749</v>
      </c>
      <c r="D2333" s="279">
        <f t="shared" si="1"/>
        <v>0.2941822857</v>
      </c>
      <c r="E2333" s="264">
        <v>-0.023785179966207777</v>
      </c>
      <c r="F2333" s="264"/>
      <c r="G2333" s="271">
        <v>2330.0</v>
      </c>
      <c r="H2333" s="270">
        <f t="shared" si="2"/>
        <v>-0.000755358088</v>
      </c>
    </row>
    <row r="2334" ht="14.25" customHeight="1">
      <c r="B2334" s="277">
        <v>42373.0</v>
      </c>
      <c r="C2334" s="278">
        <v>437.480682</v>
      </c>
      <c r="D2334" s="279">
        <f t="shared" si="1"/>
        <v>0.0382927183</v>
      </c>
      <c r="E2334" s="264">
        <v>-0.023840760106355642</v>
      </c>
      <c r="F2334" s="264"/>
      <c r="G2334" s="271">
        <v>2331.0</v>
      </c>
      <c r="H2334" s="270">
        <f t="shared" si="2"/>
        <v>0.003764629273</v>
      </c>
    </row>
    <row r="2335" ht="14.25" customHeight="1">
      <c r="B2335" s="277">
        <v>42657.0</v>
      </c>
      <c r="C2335" s="278">
        <v>421.346191</v>
      </c>
      <c r="D2335" s="279">
        <f t="shared" si="1"/>
        <v>0.04525666893</v>
      </c>
      <c r="E2335" s="264">
        <v>-0.023946504677864664</v>
      </c>
      <c r="F2335" s="264"/>
      <c r="G2335" s="271">
        <v>2332.0</v>
      </c>
      <c r="H2335" s="270">
        <f t="shared" si="2"/>
        <v>0.007119927972</v>
      </c>
    </row>
    <row r="2336" ht="14.25" customHeight="1">
      <c r="B2336" s="277">
        <v>42741.0</v>
      </c>
      <c r="C2336" s="278">
        <v>403.103088</v>
      </c>
      <c r="D2336" s="279">
        <f t="shared" si="1"/>
        <v>-0.3311594096</v>
      </c>
      <c r="E2336" s="264">
        <v>-0.023992459226416955</v>
      </c>
      <c r="F2336" s="264"/>
      <c r="G2336" s="271">
        <v>2333.0</v>
      </c>
      <c r="H2336" s="270">
        <f t="shared" si="2"/>
        <v>0.01065537522</v>
      </c>
    </row>
    <row r="2337" ht="14.25" customHeight="1">
      <c r="B2337" s="277">
        <v>43383.0</v>
      </c>
      <c r="C2337" s="278">
        <v>602.689331</v>
      </c>
      <c r="D2337" s="279">
        <f t="shared" si="1"/>
        <v>-0.6274137453</v>
      </c>
      <c r="E2337" s="264">
        <v>-0.02410324519508872</v>
      </c>
      <c r="F2337" s="264"/>
      <c r="G2337" s="271">
        <v>2334.0</v>
      </c>
      <c r="H2337" s="270">
        <f t="shared" si="2"/>
        <v>0.01683095593</v>
      </c>
    </row>
    <row r="2338" ht="14.25" customHeight="1">
      <c r="B2338" s="277">
        <v>44466.0</v>
      </c>
      <c r="C2338" s="278">
        <v>1617.583374</v>
      </c>
      <c r="D2338" s="279">
        <f t="shared" si="1"/>
        <v>2.998228872</v>
      </c>
      <c r="E2338" s="264">
        <v>-0.02420840703902634</v>
      </c>
      <c r="F2338" s="264"/>
      <c r="G2338" s="271">
        <v>2335.0</v>
      </c>
      <c r="H2338" s="270">
        <f t="shared" si="2"/>
        <v>-0.007254306657</v>
      </c>
    </row>
    <row r="2339" ht="14.25" customHeight="1">
      <c r="B2339" s="277">
        <v>42748.0</v>
      </c>
      <c r="C2339" s="278">
        <v>404.574982</v>
      </c>
      <c r="D2339" s="279">
        <f t="shared" si="1"/>
        <v>-0.3545642726</v>
      </c>
      <c r="E2339" s="264">
        <v>-0.024248652677439118</v>
      </c>
      <c r="F2339" s="264"/>
      <c r="G2339" s="271">
        <v>2336.0</v>
      </c>
      <c r="H2339" s="270">
        <f t="shared" si="2"/>
        <v>-0.004606952437</v>
      </c>
    </row>
    <row r="2340" ht="14.25" customHeight="1">
      <c r="B2340" s="277">
        <v>43376.0</v>
      </c>
      <c r="C2340" s="278">
        <v>626.824585</v>
      </c>
      <c r="D2340" s="279">
        <f t="shared" si="1"/>
        <v>-0.4861823142</v>
      </c>
      <c r="E2340" s="264">
        <v>-0.024308553051140155</v>
      </c>
      <c r="F2340" s="264"/>
      <c r="G2340" s="271">
        <v>2337.0</v>
      </c>
      <c r="H2340" s="270">
        <f t="shared" si="2"/>
        <v>-0.003570970182</v>
      </c>
    </row>
    <row r="2341" ht="14.25" customHeight="1">
      <c r="B2341" s="277">
        <v>44214.0</v>
      </c>
      <c r="C2341" s="278">
        <v>1219.935791</v>
      </c>
      <c r="D2341" s="279">
        <f t="shared" si="1"/>
        <v>0.7118170906</v>
      </c>
      <c r="E2341" s="264">
        <v>-0.024461684078691072</v>
      </c>
      <c r="F2341" s="264"/>
      <c r="G2341" s="271">
        <v>2338.0</v>
      </c>
      <c r="H2341" s="270">
        <f t="shared" si="2"/>
        <v>-0.02759358711</v>
      </c>
    </row>
    <row r="2342" ht="14.25" customHeight="1">
      <c r="B2342" s="277">
        <v>44020.0</v>
      </c>
      <c r="C2342" s="278">
        <v>712.655457</v>
      </c>
      <c r="D2342" s="279">
        <f t="shared" si="1"/>
        <v>-0.522424106</v>
      </c>
      <c r="E2342" s="264">
        <v>-0.024491503817927578</v>
      </c>
      <c r="F2342" s="264"/>
      <c r="G2342" s="271">
        <v>2339.0</v>
      </c>
      <c r="H2342" s="270">
        <f t="shared" si="2"/>
        <v>0.000585948649</v>
      </c>
    </row>
    <row r="2343" ht="14.25" customHeight="1">
      <c r="B2343" s="277">
        <v>44910.0</v>
      </c>
      <c r="C2343" s="278">
        <v>1492.234985</v>
      </c>
      <c r="D2343" s="279">
        <f t="shared" si="1"/>
        <v>2.755757847</v>
      </c>
      <c r="E2343" s="264">
        <v>-0.024629632343406767</v>
      </c>
      <c r="F2343" s="264"/>
      <c r="G2343" s="271">
        <v>2340.0</v>
      </c>
      <c r="H2343" s="270">
        <f t="shared" si="2"/>
        <v>0.01824677844</v>
      </c>
    </row>
    <row r="2344" ht="14.25" customHeight="1">
      <c r="B2344" s="277">
        <v>42683.0</v>
      </c>
      <c r="C2344" s="278">
        <v>397.319275</v>
      </c>
      <c r="D2344" s="279">
        <f t="shared" si="1"/>
        <v>-0.7141870076</v>
      </c>
      <c r="E2344" s="264">
        <v>-0.024730371341707143</v>
      </c>
      <c r="F2344" s="264"/>
      <c r="G2344" s="271">
        <v>2341.0</v>
      </c>
      <c r="H2344" s="270">
        <f t="shared" si="2"/>
        <v>-0.03248523042</v>
      </c>
    </row>
    <row r="2345" ht="14.25" customHeight="1">
      <c r="B2345" s="277">
        <v>44998.0</v>
      </c>
      <c r="C2345" s="278">
        <v>1390.137207</v>
      </c>
      <c r="D2345" s="279">
        <f t="shared" si="1"/>
        <v>1.835304661</v>
      </c>
      <c r="E2345" s="264">
        <v>-0.024769793498689293</v>
      </c>
      <c r="F2345" s="264"/>
      <c r="G2345" s="271">
        <v>2342.0</v>
      </c>
      <c r="H2345" s="270">
        <f t="shared" si="2"/>
        <v>-0.004348682513</v>
      </c>
    </row>
    <row r="2346" ht="14.25" customHeight="1">
      <c r="B2346" s="277">
        <v>42488.0</v>
      </c>
      <c r="C2346" s="278">
        <v>490.295532</v>
      </c>
      <c r="D2346" s="279">
        <f t="shared" si="1"/>
        <v>-0.6535175915</v>
      </c>
      <c r="E2346" s="264">
        <v>-0.024996934021923697</v>
      </c>
      <c r="F2346" s="264"/>
      <c r="G2346" s="271">
        <v>2343.0</v>
      </c>
      <c r="H2346" s="270">
        <f t="shared" si="2"/>
        <v>-0.01112493169</v>
      </c>
    </row>
    <row r="2347" ht="14.25" customHeight="1">
      <c r="B2347" s="277">
        <v>44722.0</v>
      </c>
      <c r="C2347" s="278">
        <v>1415.066162</v>
      </c>
      <c r="D2347" s="279">
        <f t="shared" si="1"/>
        <v>0.3880114604</v>
      </c>
      <c r="E2347" s="264">
        <v>-0.02521452351263861</v>
      </c>
      <c r="F2347" s="264"/>
      <c r="G2347" s="271">
        <v>2344.0</v>
      </c>
      <c r="H2347" s="270">
        <f t="shared" si="2"/>
        <v>0.003195147299</v>
      </c>
    </row>
    <row r="2348" ht="14.25" customHeight="1">
      <c r="B2348" s="277">
        <v>44119.0</v>
      </c>
      <c r="C2348" s="278">
        <v>1019.491699</v>
      </c>
      <c r="D2348" s="279">
        <f t="shared" si="1"/>
        <v>-0.3594447447</v>
      </c>
      <c r="E2348" s="264">
        <v>-0.025285895941587037</v>
      </c>
      <c r="F2348" s="264"/>
      <c r="G2348" s="271">
        <v>2345.0</v>
      </c>
      <c r="H2348" s="270">
        <f t="shared" si="2"/>
        <v>-0.005063941943</v>
      </c>
    </row>
    <row r="2349" ht="14.25" customHeight="1">
      <c r="B2349" s="277">
        <v>44588.0</v>
      </c>
      <c r="C2349" s="278">
        <v>1591.574951</v>
      </c>
      <c r="D2349" s="279">
        <f t="shared" si="1"/>
        <v>0.04823308306</v>
      </c>
      <c r="E2349" s="264">
        <v>-0.025288251376653522</v>
      </c>
      <c r="F2349" s="264"/>
      <c r="G2349" s="271">
        <v>2346.0</v>
      </c>
      <c r="H2349" s="270">
        <f t="shared" si="2"/>
        <v>0.003564948499</v>
      </c>
    </row>
    <row r="2350" ht="14.25" customHeight="1">
      <c r="B2350" s="277">
        <v>44970.0</v>
      </c>
      <c r="C2350" s="278">
        <v>1518.340698</v>
      </c>
      <c r="D2350" s="279">
        <f t="shared" si="1"/>
        <v>2.503313862</v>
      </c>
      <c r="E2350" s="264">
        <v>-0.0255510056189114</v>
      </c>
      <c r="F2350" s="264"/>
      <c r="G2350" s="271">
        <v>2347.0</v>
      </c>
      <c r="H2350" s="270">
        <f t="shared" si="2"/>
        <v>-0.03118459522</v>
      </c>
    </row>
    <row r="2351" ht="14.25" customHeight="1">
      <c r="B2351" s="277">
        <v>42072.0</v>
      </c>
      <c r="C2351" s="278">
        <v>433.401276</v>
      </c>
      <c r="D2351" s="279">
        <f t="shared" si="1"/>
        <v>-0.2635588568</v>
      </c>
      <c r="E2351" s="264">
        <v>-0.025605409204122253</v>
      </c>
      <c r="F2351" s="264"/>
      <c r="G2351" s="271">
        <v>2348.0</v>
      </c>
      <c r="H2351" s="270">
        <f t="shared" si="2"/>
        <v>0.013337845</v>
      </c>
    </row>
    <row r="2352" ht="14.25" customHeight="1">
      <c r="B2352" s="277">
        <v>43452.0</v>
      </c>
      <c r="C2352" s="278">
        <v>588.50769</v>
      </c>
      <c r="D2352" s="279">
        <f t="shared" si="1"/>
        <v>0.3169606995</v>
      </c>
      <c r="E2352" s="264">
        <v>-0.025633667056367822</v>
      </c>
      <c r="F2352" s="264"/>
      <c r="G2352" s="271">
        <v>2349.0</v>
      </c>
      <c r="H2352" s="270">
        <f t="shared" si="2"/>
        <v>0.01020258494</v>
      </c>
    </row>
    <row r="2353" ht="14.25" customHeight="1">
      <c r="B2353" s="277">
        <v>42061.0</v>
      </c>
      <c r="C2353" s="278">
        <v>446.868073</v>
      </c>
      <c r="D2353" s="279">
        <f t="shared" si="1"/>
        <v>-0.7121991576</v>
      </c>
      <c r="E2353" s="264">
        <v>-0.025673091650683634</v>
      </c>
      <c r="F2353" s="264"/>
      <c r="G2353" s="271">
        <v>2350.0</v>
      </c>
      <c r="H2353" s="270">
        <f t="shared" si="2"/>
        <v>-0.01532581619</v>
      </c>
    </row>
    <row r="2354" ht="14.25" customHeight="1">
      <c r="B2354" s="277">
        <v>45370.0</v>
      </c>
      <c r="C2354" s="278">
        <v>1552.698975</v>
      </c>
      <c r="D2354" s="279">
        <f t="shared" si="1"/>
        <v>0.2272198159</v>
      </c>
      <c r="E2354" s="264">
        <v>-0.025707507789765965</v>
      </c>
      <c r="F2354" s="264"/>
      <c r="G2354" s="271">
        <v>2351.0</v>
      </c>
      <c r="H2354" s="270">
        <f t="shared" si="2"/>
        <v>0.01431993074</v>
      </c>
    </row>
    <row r="2355" ht="14.25" customHeight="1">
      <c r="B2355" s="277">
        <v>44301.0</v>
      </c>
      <c r="C2355" s="278">
        <v>1265.216675</v>
      </c>
      <c r="D2355" s="279">
        <f t="shared" si="1"/>
        <v>1.032201017</v>
      </c>
      <c r="E2355" s="264">
        <v>-0.026053123549378086</v>
      </c>
      <c r="F2355" s="264"/>
      <c r="G2355" s="271">
        <v>2352.0</v>
      </c>
      <c r="H2355" s="270">
        <f t="shared" si="2"/>
        <v>-0.04066481614</v>
      </c>
    </row>
    <row r="2356" ht="14.25" customHeight="1">
      <c r="B2356" s="277">
        <v>43901.0</v>
      </c>
      <c r="C2356" s="278">
        <v>622.584412</v>
      </c>
      <c r="D2356" s="279">
        <f t="shared" si="1"/>
        <v>-0.02293123555</v>
      </c>
      <c r="E2356" s="264">
        <v>-0.026190660435025426</v>
      </c>
      <c r="F2356" s="264"/>
      <c r="G2356" s="271">
        <v>2353.0</v>
      </c>
      <c r="H2356" s="270">
        <f t="shared" si="2"/>
        <v>-0.03122172654</v>
      </c>
    </row>
    <row r="2357" ht="14.25" customHeight="1">
      <c r="B2357" s="277">
        <v>43811.0</v>
      </c>
      <c r="C2357" s="278">
        <v>637.196106</v>
      </c>
      <c r="D2357" s="279">
        <f t="shared" si="1"/>
        <v>-0.6195765406</v>
      </c>
      <c r="E2357" s="264">
        <v>-0.026281068373691315</v>
      </c>
      <c r="F2357" s="264"/>
      <c r="G2357" s="271">
        <v>2354.0</v>
      </c>
      <c r="H2357" s="270">
        <f t="shared" si="2"/>
        <v>0.007530523211</v>
      </c>
    </row>
    <row r="2358" ht="14.25" customHeight="1">
      <c r="B2358" s="277">
        <v>44662.0</v>
      </c>
      <c r="C2358" s="278">
        <v>1674.965332</v>
      </c>
      <c r="D2358" s="279">
        <f t="shared" si="1"/>
        <v>0.2277268583</v>
      </c>
      <c r="E2358" s="264">
        <v>-0.026479695876331207</v>
      </c>
      <c r="F2358" s="264"/>
      <c r="G2358" s="271">
        <v>2355.0</v>
      </c>
      <c r="H2358" s="270">
        <f t="shared" si="2"/>
        <v>0.03983484024</v>
      </c>
    </row>
    <row r="2359" ht="14.25" customHeight="1">
      <c r="B2359" s="277">
        <v>44845.0</v>
      </c>
      <c r="C2359" s="278">
        <v>1364.281738</v>
      </c>
      <c r="D2359" s="279">
        <f t="shared" si="1"/>
        <v>-0.06684678149</v>
      </c>
      <c r="E2359" s="264">
        <v>-0.026561361215221024</v>
      </c>
      <c r="F2359" s="264"/>
      <c r="G2359" s="271">
        <v>2356.0</v>
      </c>
      <c r="H2359" s="270">
        <f t="shared" si="2"/>
        <v>0.01993698429</v>
      </c>
    </row>
    <row r="2360" ht="14.25" customHeight="1">
      <c r="B2360" s="277">
        <v>44984.0</v>
      </c>
      <c r="C2360" s="278">
        <v>1462.012573</v>
      </c>
      <c r="D2360" s="279">
        <f t="shared" si="1"/>
        <v>-0.0005812028333</v>
      </c>
      <c r="E2360" s="264">
        <v>-0.02666629537389808</v>
      </c>
      <c r="F2360" s="264"/>
      <c r="G2360" s="271">
        <v>2357.0</v>
      </c>
      <c r="H2360" s="270">
        <f t="shared" si="2"/>
        <v>0.006954751307</v>
      </c>
    </row>
    <row r="2361" ht="14.25" customHeight="1">
      <c r="B2361" s="277">
        <v>44687.0</v>
      </c>
      <c r="C2361" s="278">
        <v>1462.862793</v>
      </c>
      <c r="D2361" s="279">
        <f t="shared" si="1"/>
        <v>2.093824055</v>
      </c>
      <c r="E2361" s="264">
        <v>-0.02668512431055766</v>
      </c>
      <c r="F2361" s="264"/>
      <c r="G2361" s="271">
        <v>2358.0</v>
      </c>
      <c r="H2361" s="270">
        <f t="shared" si="2"/>
        <v>0.009376072799</v>
      </c>
    </row>
    <row r="2362" ht="14.25" customHeight="1">
      <c r="B2362" s="277">
        <v>43137.0</v>
      </c>
      <c r="C2362" s="278">
        <v>472.833221</v>
      </c>
      <c r="D2362" s="279">
        <f t="shared" si="1"/>
        <v>0.08106004034</v>
      </c>
      <c r="E2362" s="264">
        <v>-0.026752774963490593</v>
      </c>
      <c r="F2362" s="264"/>
      <c r="G2362" s="271">
        <v>2359.0</v>
      </c>
      <c r="H2362" s="270">
        <f t="shared" si="2"/>
        <v>-0.02144911052</v>
      </c>
    </row>
    <row r="2363" ht="14.25" customHeight="1">
      <c r="B2363" s="277">
        <v>42411.0</v>
      </c>
      <c r="C2363" s="278">
        <v>437.379242</v>
      </c>
      <c r="D2363" s="279">
        <f t="shared" si="1"/>
        <v>-0.7346205359</v>
      </c>
      <c r="E2363" s="264">
        <v>-0.0269722457267433</v>
      </c>
      <c r="F2363" s="264"/>
      <c r="G2363" s="271">
        <v>2360.0</v>
      </c>
      <c r="H2363" s="270">
        <f t="shared" si="2"/>
        <v>0.0002051736616</v>
      </c>
    </row>
    <row r="2364" ht="14.25" customHeight="1">
      <c r="B2364" s="277">
        <v>44490.0</v>
      </c>
      <c r="C2364" s="278">
        <v>1648.127686</v>
      </c>
      <c r="D2364" s="279">
        <f t="shared" si="1"/>
        <v>1.590340478</v>
      </c>
      <c r="E2364" s="264">
        <v>-0.02702025278786435</v>
      </c>
      <c r="F2364" s="264"/>
      <c r="G2364" s="271">
        <v>2361.0</v>
      </c>
      <c r="H2364" s="270">
        <f t="shared" si="2"/>
        <v>0.01549541745</v>
      </c>
    </row>
    <row r="2365" ht="14.25" customHeight="1">
      <c r="B2365" s="277">
        <v>43570.0</v>
      </c>
      <c r="C2365" s="278">
        <v>636.259094</v>
      </c>
      <c r="D2365" s="279">
        <f t="shared" si="1"/>
        <v>0.4214980177</v>
      </c>
      <c r="E2365" s="264">
        <v>-0.027081367689876342</v>
      </c>
      <c r="F2365" s="264"/>
      <c r="G2365" s="271">
        <v>2362.0</v>
      </c>
      <c r="H2365" s="270">
        <f t="shared" si="2"/>
        <v>-0.003886343185</v>
      </c>
    </row>
    <row r="2366" ht="14.25" customHeight="1">
      <c r="B2366" s="277">
        <v>42318.0</v>
      </c>
      <c r="C2366" s="278">
        <v>447.597595</v>
      </c>
      <c r="D2366" s="279">
        <f t="shared" si="1"/>
        <v>-0.7284682029</v>
      </c>
      <c r="E2366" s="264">
        <v>-0.027102134931938558</v>
      </c>
      <c r="F2366" s="264"/>
      <c r="G2366" s="271">
        <v>2363.0</v>
      </c>
      <c r="H2366" s="270">
        <f t="shared" si="2"/>
        <v>0.03444480475</v>
      </c>
    </row>
    <row r="2367" ht="14.25" customHeight="1">
      <c r="B2367" s="277">
        <v>44595.0</v>
      </c>
      <c r="C2367" s="278">
        <v>1648.41687</v>
      </c>
      <c r="D2367" s="279">
        <f t="shared" si="1"/>
        <v>-0.05477634087</v>
      </c>
      <c r="E2367" s="264">
        <v>-0.027166905866529433</v>
      </c>
      <c r="F2367" s="264"/>
      <c r="G2367" s="271">
        <v>2364.0</v>
      </c>
      <c r="H2367" s="270">
        <f t="shared" si="2"/>
        <v>-0.01890482745</v>
      </c>
    </row>
    <row r="2368" ht="14.25" customHeight="1">
      <c r="B2368" s="277">
        <v>44635.0</v>
      </c>
      <c r="C2368" s="278">
        <v>1743.943726</v>
      </c>
      <c r="D2368" s="279">
        <f t="shared" si="1"/>
        <v>0.06852191724</v>
      </c>
      <c r="E2368" s="264">
        <v>-0.02718569817761938</v>
      </c>
      <c r="F2368" s="264"/>
      <c r="G2368" s="271">
        <v>2365.0</v>
      </c>
      <c r="H2368" s="270">
        <f t="shared" si="2"/>
        <v>0.00517168802</v>
      </c>
    </row>
    <row r="2369" ht="14.25" customHeight="1">
      <c r="B2369" s="277">
        <v>44603.0</v>
      </c>
      <c r="C2369" s="278">
        <v>1632.108521</v>
      </c>
      <c r="D2369" s="279">
        <f t="shared" si="1"/>
        <v>0.1562373769</v>
      </c>
      <c r="E2369" s="264">
        <v>-0.02726605036847665</v>
      </c>
      <c r="F2369" s="264"/>
      <c r="G2369" s="271">
        <v>2366.0</v>
      </c>
      <c r="H2369" s="270">
        <f t="shared" si="2"/>
        <v>0.01223796739</v>
      </c>
    </row>
    <row r="2370" ht="14.25" customHeight="1">
      <c r="B2370" s="277">
        <v>44753.0</v>
      </c>
      <c r="C2370" s="278">
        <v>1411.568726</v>
      </c>
      <c r="D2370" s="279">
        <f t="shared" si="1"/>
        <v>1.208525254</v>
      </c>
      <c r="E2370" s="264">
        <v>-0.027270577392589833</v>
      </c>
      <c r="F2370" s="264"/>
      <c r="G2370" s="271">
        <v>2367.0</v>
      </c>
      <c r="H2370" s="270">
        <f t="shared" si="2"/>
        <v>0.006246775732</v>
      </c>
    </row>
    <row r="2371" ht="14.25" customHeight="1">
      <c r="B2371" s="277">
        <v>43587.0</v>
      </c>
      <c r="C2371" s="278">
        <v>639.145386</v>
      </c>
      <c r="D2371" s="279">
        <f t="shared" si="1"/>
        <v>-0.5250374371</v>
      </c>
      <c r="E2371" s="264">
        <v>-0.02735063644529909</v>
      </c>
      <c r="F2371" s="264"/>
      <c r="G2371" s="271">
        <v>2368.0</v>
      </c>
      <c r="H2371" s="270">
        <f t="shared" si="2"/>
        <v>0.00009069418209</v>
      </c>
    </row>
    <row r="2372" ht="14.25" customHeight="1">
      <c r="B2372" s="277">
        <v>45029.0</v>
      </c>
      <c r="C2372" s="278">
        <v>1345.675293</v>
      </c>
      <c r="D2372" s="279">
        <f t="shared" si="1"/>
        <v>-0.1828335154</v>
      </c>
      <c r="E2372" s="264">
        <v>-0.027375224588239815</v>
      </c>
      <c r="F2372" s="264"/>
      <c r="G2372" s="271">
        <v>2369.0</v>
      </c>
      <c r="H2372" s="270">
        <f t="shared" si="2"/>
        <v>-0.01468655574</v>
      </c>
    </row>
    <row r="2373" ht="14.25" customHeight="1">
      <c r="B2373" s="277">
        <v>44585.0</v>
      </c>
      <c r="C2373" s="278">
        <v>1646.757813</v>
      </c>
      <c r="D2373" s="279">
        <f t="shared" si="1"/>
        <v>2.34171679</v>
      </c>
      <c r="E2373" s="264">
        <v>-0.027384023361232496</v>
      </c>
      <c r="F2373" s="264"/>
      <c r="G2373" s="271">
        <v>2370.0</v>
      </c>
      <c r="H2373" s="270">
        <f t="shared" si="2"/>
        <v>-0.0004503264432</v>
      </c>
    </row>
    <row r="2374" ht="14.25" customHeight="1">
      <c r="B2374" s="277">
        <v>43214.0</v>
      </c>
      <c r="C2374" s="278">
        <v>492.787964</v>
      </c>
      <c r="D2374" s="279">
        <f t="shared" si="1"/>
        <v>-0.721628826</v>
      </c>
      <c r="E2374" s="264">
        <v>-0.027953342048946502</v>
      </c>
      <c r="F2374" s="264"/>
      <c r="G2374" s="271">
        <v>2371.0</v>
      </c>
      <c r="H2374" s="270">
        <f t="shared" si="2"/>
        <v>0.008300908643</v>
      </c>
    </row>
    <row r="2375" ht="14.25" customHeight="1">
      <c r="B2375" s="277">
        <v>44580.0</v>
      </c>
      <c r="C2375" s="278">
        <v>1770.255005</v>
      </c>
      <c r="D2375" s="279">
        <f t="shared" si="1"/>
        <v>1.81386426</v>
      </c>
      <c r="E2375" s="264">
        <v>-0.02795777873230659</v>
      </c>
      <c r="F2375" s="264"/>
      <c r="G2375" s="271">
        <v>2372.0</v>
      </c>
      <c r="H2375" s="270">
        <f t="shared" si="2"/>
        <v>-0.01203679443</v>
      </c>
    </row>
    <row r="2376" ht="14.25" customHeight="1">
      <c r="B2376" s="277">
        <v>43791.0</v>
      </c>
      <c r="C2376" s="278">
        <v>629.118835</v>
      </c>
      <c r="D2376" s="279">
        <f t="shared" si="1"/>
        <v>0.1835408137</v>
      </c>
      <c r="E2376" s="264">
        <v>-0.028110770841283765</v>
      </c>
      <c r="F2376" s="264"/>
      <c r="G2376" s="271">
        <v>2373.0</v>
      </c>
      <c r="H2376" s="270">
        <f t="shared" si="2"/>
        <v>0.01067393046</v>
      </c>
    </row>
    <row r="2377" ht="14.25" customHeight="1">
      <c r="B2377" s="277">
        <v>43924.0</v>
      </c>
      <c r="C2377" s="278">
        <v>531.556519</v>
      </c>
      <c r="D2377" s="279">
        <f t="shared" si="1"/>
        <v>0.3447330938</v>
      </c>
      <c r="E2377" s="264">
        <v>-0.02836749183683339</v>
      </c>
      <c r="F2377" s="264"/>
      <c r="G2377" s="271">
        <v>2374.0</v>
      </c>
      <c r="H2377" s="270">
        <f t="shared" si="2"/>
        <v>-0.02145736723</v>
      </c>
    </row>
    <row r="2378" ht="14.25" customHeight="1">
      <c r="B2378" s="277">
        <v>42835.0</v>
      </c>
      <c r="C2378" s="278">
        <v>395.28775</v>
      </c>
      <c r="D2378" s="279">
        <f t="shared" si="1"/>
        <v>-0.7739942363</v>
      </c>
      <c r="E2378" s="264">
        <v>-0.0286790691918281</v>
      </c>
      <c r="F2378" s="264"/>
      <c r="G2378" s="271">
        <v>2375.0</v>
      </c>
      <c r="H2378" s="270">
        <f t="shared" si="2"/>
        <v>-0.01259792774</v>
      </c>
    </row>
    <row r="2379" ht="14.25" customHeight="1">
      <c r="B2379" s="277">
        <v>44566.0</v>
      </c>
      <c r="C2379" s="278">
        <v>1749.016235</v>
      </c>
      <c r="D2379" s="279">
        <f t="shared" si="1"/>
        <v>2.016081622</v>
      </c>
      <c r="E2379" s="264">
        <v>-0.0286971420155738</v>
      </c>
      <c r="F2379" s="264"/>
      <c r="G2379" s="271">
        <v>2376.0</v>
      </c>
      <c r="H2379" s="270">
        <f t="shared" si="2"/>
        <v>-0.00472467564</v>
      </c>
    </row>
    <row r="2380" ht="14.25" customHeight="1">
      <c r="B2380" s="277">
        <v>43405.0</v>
      </c>
      <c r="C2380" s="278">
        <v>579.896851</v>
      </c>
      <c r="D2380" s="279">
        <f t="shared" si="1"/>
        <v>-0.5776134312</v>
      </c>
      <c r="E2380" s="264">
        <v>-0.028700425215622667</v>
      </c>
      <c r="F2380" s="264"/>
      <c r="G2380" s="271">
        <v>2377.0</v>
      </c>
      <c r="H2380" s="270">
        <f t="shared" si="2"/>
        <v>0.02719558115</v>
      </c>
    </row>
    <row r="2381" ht="14.25" customHeight="1">
      <c r="B2381" s="277">
        <v>44819.0</v>
      </c>
      <c r="C2381" s="278">
        <v>1372.905518</v>
      </c>
      <c r="D2381" s="279">
        <f t="shared" si="1"/>
        <v>-0.07339381029</v>
      </c>
      <c r="E2381" s="264">
        <v>-0.028873522620720137</v>
      </c>
      <c r="F2381" s="264"/>
      <c r="G2381" s="271">
        <v>2378.0</v>
      </c>
      <c r="H2381" s="270">
        <f t="shared" si="2"/>
        <v>-0.0162115047</v>
      </c>
    </row>
    <row r="2382" ht="14.25" customHeight="1">
      <c r="B2382" s="277">
        <v>45294.0</v>
      </c>
      <c r="C2382" s="278">
        <v>1481.649414</v>
      </c>
      <c r="D2382" s="279">
        <f t="shared" si="1"/>
        <v>0.2860858661</v>
      </c>
      <c r="E2382" s="264">
        <v>-0.028936443787444987</v>
      </c>
      <c r="F2382" s="264"/>
      <c r="G2382" s="271">
        <v>2379.0</v>
      </c>
      <c r="H2382" s="270">
        <f t="shared" si="2"/>
        <v>0.006493181614</v>
      </c>
    </row>
    <row r="2383" ht="14.25" customHeight="1">
      <c r="B2383" s="277">
        <v>44225.0</v>
      </c>
      <c r="C2383" s="278">
        <v>1152.061035</v>
      </c>
      <c r="D2383" s="279">
        <f t="shared" si="1"/>
        <v>0.8932889915</v>
      </c>
      <c r="E2383" s="264">
        <v>-0.02910968189713166</v>
      </c>
      <c r="F2383" s="264"/>
      <c r="G2383" s="271">
        <v>2380.0</v>
      </c>
      <c r="H2383" s="270">
        <f t="shared" si="2"/>
        <v>-0.004640269469</v>
      </c>
    </row>
    <row r="2384" ht="14.25" customHeight="1">
      <c r="B2384" s="277">
        <v>43377.0</v>
      </c>
      <c r="C2384" s="278">
        <v>608.497192</v>
      </c>
      <c r="D2384" s="279">
        <f t="shared" si="1"/>
        <v>-0.5944416776</v>
      </c>
      <c r="E2384" s="264">
        <v>-0.029238471876465912</v>
      </c>
      <c r="F2384" s="264"/>
      <c r="G2384" s="271">
        <v>2381.0</v>
      </c>
      <c r="H2384" s="270">
        <f t="shared" si="2"/>
        <v>-0.005583611113</v>
      </c>
    </row>
    <row r="2385" ht="14.25" customHeight="1">
      <c r="B2385" s="277">
        <v>45373.0</v>
      </c>
      <c r="C2385" s="278">
        <v>1500.393799</v>
      </c>
      <c r="D2385" s="279">
        <f t="shared" si="1"/>
        <v>2.238704907</v>
      </c>
      <c r="E2385" s="264">
        <v>-0.0294912068642118</v>
      </c>
      <c r="F2385" s="264"/>
      <c r="G2385" s="271">
        <v>2382.0</v>
      </c>
      <c r="H2385" s="270">
        <f t="shared" si="2"/>
        <v>-0.003858921293</v>
      </c>
    </row>
    <row r="2386" ht="14.25" customHeight="1">
      <c r="B2386" s="277">
        <v>42439.0</v>
      </c>
      <c r="C2386" s="278">
        <v>463.269684</v>
      </c>
      <c r="D2386" s="279">
        <f t="shared" si="1"/>
        <v>0.04292614402</v>
      </c>
      <c r="E2386" s="264">
        <v>-0.030547198817090608</v>
      </c>
      <c r="F2386" s="264"/>
      <c r="G2386" s="271">
        <v>2383.0</v>
      </c>
      <c r="H2386" s="270">
        <f t="shared" si="2"/>
        <v>-0.02611296581</v>
      </c>
    </row>
    <row r="2387" ht="14.25" customHeight="1">
      <c r="B2387" s="277">
        <v>42275.0</v>
      </c>
      <c r="C2387" s="278">
        <v>444.201813</v>
      </c>
      <c r="D2387" s="279">
        <f t="shared" si="1"/>
        <v>-0.2270253925</v>
      </c>
      <c r="E2387" s="264">
        <v>-0.03068682632572957</v>
      </c>
      <c r="F2387" s="264"/>
      <c r="G2387" s="271">
        <v>2384.0</v>
      </c>
      <c r="H2387" s="270">
        <f t="shared" si="2"/>
        <v>0.02260651777</v>
      </c>
    </row>
    <row r="2388" ht="14.25" customHeight="1">
      <c r="B2388" s="277">
        <v>43942.0</v>
      </c>
      <c r="C2388" s="278">
        <v>574.665466</v>
      </c>
      <c r="D2388" s="279">
        <f t="shared" si="1"/>
        <v>-0.02292372629</v>
      </c>
      <c r="E2388" s="264">
        <v>-0.030766835713483317</v>
      </c>
      <c r="F2388" s="264"/>
      <c r="G2388" s="271">
        <v>2385.0</v>
      </c>
      <c r="H2388" s="270">
        <f t="shared" si="2"/>
        <v>-0.0140176742</v>
      </c>
    </row>
    <row r="2389" ht="14.25" customHeight="1">
      <c r="B2389" s="277">
        <v>43392.0</v>
      </c>
      <c r="C2389" s="278">
        <v>588.14801</v>
      </c>
      <c r="D2389" s="279">
        <f t="shared" si="1"/>
        <v>-0.1375142427</v>
      </c>
      <c r="E2389" s="264">
        <v>-0.030906898287056263</v>
      </c>
      <c r="F2389" s="264"/>
      <c r="G2389" s="271">
        <v>2386.0</v>
      </c>
      <c r="H2389" s="270">
        <f t="shared" si="2"/>
        <v>-0.02355871827</v>
      </c>
    </row>
    <row r="2390" ht="14.25" customHeight="1">
      <c r="B2390" s="277">
        <v>43678.0</v>
      </c>
      <c r="C2390" s="278">
        <v>681.921997</v>
      </c>
      <c r="D2390" s="279">
        <f t="shared" si="1"/>
        <v>0.2132421646</v>
      </c>
      <c r="E2390" s="264">
        <v>-0.03124808735736836</v>
      </c>
      <c r="F2390" s="264"/>
      <c r="G2390" s="271">
        <v>2387.0</v>
      </c>
      <c r="H2390" s="270">
        <f t="shared" si="2"/>
        <v>-0.004726284054</v>
      </c>
    </row>
    <row r="2391" ht="14.25" customHeight="1">
      <c r="B2391" s="277">
        <v>43455.0</v>
      </c>
      <c r="C2391" s="278">
        <v>562.065857</v>
      </c>
      <c r="D2391" s="279">
        <f t="shared" si="1"/>
        <v>0.1557940803</v>
      </c>
      <c r="E2391" s="264">
        <v>-0.03125694306594746</v>
      </c>
      <c r="F2391" s="264"/>
      <c r="G2391" s="271">
        <v>2388.0</v>
      </c>
      <c r="H2391" s="270">
        <f t="shared" si="2"/>
        <v>-0.01249964416</v>
      </c>
    </row>
    <row r="2392" ht="14.25" customHeight="1">
      <c r="B2392" s="277">
        <v>42530.0</v>
      </c>
      <c r="C2392" s="278">
        <v>486.302765</v>
      </c>
      <c r="D2392" s="279">
        <f t="shared" si="1"/>
        <v>-0.1856583673</v>
      </c>
      <c r="E2392" s="264">
        <v>-0.03133546422782741</v>
      </c>
      <c r="F2392" s="264"/>
      <c r="G2392" s="271">
        <v>2389.0</v>
      </c>
      <c r="H2392" s="270">
        <f t="shared" si="2"/>
        <v>-0.008632338761</v>
      </c>
    </row>
    <row r="2393" ht="14.25" customHeight="1">
      <c r="B2393" s="277">
        <v>43945.0</v>
      </c>
      <c r="C2393" s="278">
        <v>597.172913</v>
      </c>
      <c r="D2393" s="279">
        <f t="shared" si="1"/>
        <v>-0.6071574089</v>
      </c>
      <c r="E2393" s="264">
        <v>-0.03135554462823583</v>
      </c>
      <c r="F2393" s="264"/>
      <c r="G2393" s="271">
        <v>2390.0</v>
      </c>
      <c r="H2393" s="270">
        <f t="shared" si="2"/>
        <v>0.01391226547</v>
      </c>
    </row>
    <row r="2394" ht="14.25" customHeight="1">
      <c r="B2394" s="277">
        <v>44904.0</v>
      </c>
      <c r="C2394" s="278">
        <v>1520.132813</v>
      </c>
      <c r="D2394" s="279">
        <f t="shared" si="1"/>
        <v>1.241139591</v>
      </c>
      <c r="E2394" s="264">
        <v>-0.0313859065477158</v>
      </c>
      <c r="F2394" s="264"/>
      <c r="G2394" s="271">
        <v>2391.0</v>
      </c>
      <c r="H2394" s="270">
        <f t="shared" si="2"/>
        <v>0.01981279969</v>
      </c>
    </row>
    <row r="2395" ht="14.25" customHeight="1">
      <c r="B2395" s="277">
        <v>43690.0</v>
      </c>
      <c r="C2395" s="278">
        <v>678.285645</v>
      </c>
      <c r="D2395" s="279">
        <f t="shared" si="1"/>
        <v>0.1389686352</v>
      </c>
      <c r="E2395" s="264">
        <v>-0.03177802741611581</v>
      </c>
      <c r="F2395" s="264"/>
      <c r="G2395" s="271">
        <v>2392.0</v>
      </c>
      <c r="H2395" s="270">
        <f t="shared" si="2"/>
        <v>0.0218178121</v>
      </c>
    </row>
    <row r="2396" ht="14.25" customHeight="1">
      <c r="B2396" s="277">
        <v>43332.0</v>
      </c>
      <c r="C2396" s="278">
        <v>595.526184</v>
      </c>
      <c r="D2396" s="279">
        <f t="shared" si="1"/>
        <v>0.2311985007</v>
      </c>
      <c r="E2396" s="264">
        <v>-0.032229969516730746</v>
      </c>
      <c r="F2396" s="264"/>
      <c r="G2396" s="271">
        <v>2393.0</v>
      </c>
      <c r="H2396" s="270">
        <f t="shared" si="2"/>
        <v>0.01660889008</v>
      </c>
    </row>
    <row r="2397" ht="14.25" customHeight="1">
      <c r="B2397" s="277">
        <v>43206.0</v>
      </c>
      <c r="C2397" s="278">
        <v>483.69632</v>
      </c>
      <c r="D2397" s="279">
        <f t="shared" si="1"/>
        <v>0.1387702681</v>
      </c>
      <c r="E2397" s="264">
        <v>-0.032651877360603834</v>
      </c>
      <c r="F2397" s="264"/>
      <c r="G2397" s="271">
        <v>2394.0</v>
      </c>
      <c r="H2397" s="270">
        <f t="shared" si="2"/>
        <v>-0.005527163943</v>
      </c>
    </row>
    <row r="2398" ht="14.25" customHeight="1">
      <c r="B2398" s="277">
        <v>42089.0</v>
      </c>
      <c r="C2398" s="278">
        <v>424.753204</v>
      </c>
      <c r="D2398" s="279">
        <f t="shared" si="1"/>
        <v>-0.2493138374</v>
      </c>
      <c r="E2398" s="264">
        <v>-0.03278384651587054</v>
      </c>
      <c r="F2398" s="264"/>
      <c r="G2398" s="271">
        <v>2395.0</v>
      </c>
      <c r="H2398" s="270">
        <f t="shared" si="2"/>
        <v>0.01467604086</v>
      </c>
    </row>
    <row r="2399" ht="14.25" customHeight="1">
      <c r="B2399" s="277">
        <v>43396.0</v>
      </c>
      <c r="C2399" s="278">
        <v>565.819946</v>
      </c>
      <c r="D2399" s="279">
        <f t="shared" si="1"/>
        <v>0.2872155751</v>
      </c>
      <c r="E2399" s="264">
        <v>-0.032869965556496884</v>
      </c>
      <c r="F2399" s="264"/>
      <c r="G2399" s="271">
        <v>2396.0</v>
      </c>
      <c r="H2399" s="270">
        <f t="shared" si="2"/>
        <v>0.0455187578</v>
      </c>
    </row>
    <row r="2400" ht="14.25" customHeight="1">
      <c r="B2400" s="277">
        <v>42429.0</v>
      </c>
      <c r="C2400" s="278">
        <v>439.568909</v>
      </c>
      <c r="D2400" s="279">
        <f t="shared" si="1"/>
        <v>-0.1837072574</v>
      </c>
      <c r="E2400" s="264">
        <v>-0.033090993752023734</v>
      </c>
      <c r="F2400" s="264"/>
      <c r="G2400" s="271">
        <v>2397.0</v>
      </c>
      <c r="H2400" s="270">
        <f t="shared" si="2"/>
        <v>-0.0003293519339</v>
      </c>
    </row>
    <row r="2401" ht="14.25" customHeight="1">
      <c r="B2401" s="277">
        <v>43425.0</v>
      </c>
      <c r="C2401" s="278">
        <v>538.494202</v>
      </c>
      <c r="D2401" s="279">
        <f t="shared" si="1"/>
        <v>0.1812871786</v>
      </c>
      <c r="E2401" s="264">
        <v>-0.034767640625522074</v>
      </c>
      <c r="F2401" s="264"/>
      <c r="G2401" s="271">
        <v>2398.0</v>
      </c>
      <c r="H2401" s="270">
        <f t="shared" si="2"/>
        <v>0.0006344144104</v>
      </c>
    </row>
    <row r="2402" ht="14.25" customHeight="1">
      <c r="B2402" s="277">
        <v>42236.0</v>
      </c>
      <c r="C2402" s="278">
        <v>455.85376</v>
      </c>
      <c r="D2402" s="279">
        <f t="shared" si="1"/>
        <v>-0.6721628465</v>
      </c>
      <c r="E2402" s="264">
        <v>-0.03487738473961292</v>
      </c>
      <c r="F2402" s="264"/>
      <c r="G2402" s="271">
        <v>2399.0</v>
      </c>
      <c r="H2402" s="270">
        <f t="shared" si="2"/>
        <v>-0.01087112944</v>
      </c>
    </row>
    <row r="2403" ht="14.25" customHeight="1">
      <c r="B2403" s="277">
        <v>44768.0</v>
      </c>
      <c r="C2403" s="278">
        <v>1390.488403</v>
      </c>
      <c r="D2403" s="279">
        <f t="shared" si="1"/>
        <v>0.9943275473</v>
      </c>
      <c r="E2403" s="264">
        <v>-0.03488293719534223</v>
      </c>
      <c r="F2403" s="264"/>
      <c r="G2403" s="271">
        <v>2400.0</v>
      </c>
      <c r="H2403" s="270">
        <f t="shared" si="2"/>
        <v>-0.01486596158</v>
      </c>
    </row>
    <row r="2404" ht="14.25" customHeight="1">
      <c r="B2404" s="277">
        <v>43752.0</v>
      </c>
      <c r="C2404" s="278">
        <v>697.22168</v>
      </c>
      <c r="D2404" s="279">
        <f t="shared" si="1"/>
        <v>-0.4891971169</v>
      </c>
      <c r="E2404" s="264">
        <v>-0.03522340599664375</v>
      </c>
      <c r="F2404" s="264"/>
      <c r="G2404" s="271">
        <v>2401.0</v>
      </c>
      <c r="H2404" s="270">
        <f t="shared" si="2"/>
        <v>-0.02707602452</v>
      </c>
    </row>
    <row r="2405" ht="14.25" customHeight="1">
      <c r="B2405" s="277">
        <v>44725.0</v>
      </c>
      <c r="C2405" s="278">
        <v>1364.952515</v>
      </c>
      <c r="D2405" s="279">
        <f t="shared" si="1"/>
        <v>2.228334312</v>
      </c>
      <c r="E2405" s="264">
        <v>-0.035414349057129195</v>
      </c>
      <c r="F2405" s="264"/>
      <c r="G2405" s="271">
        <v>2402.0</v>
      </c>
      <c r="H2405" s="270">
        <f t="shared" si="2"/>
        <v>0.0103650743</v>
      </c>
    </row>
    <row r="2406" ht="14.25" customHeight="1">
      <c r="B2406" s="277">
        <v>42031.0</v>
      </c>
      <c r="C2406" s="278">
        <v>422.803955</v>
      </c>
      <c r="D2406" s="279">
        <f t="shared" si="1"/>
        <v>-0.659914162</v>
      </c>
      <c r="E2406" s="264">
        <v>-0.03546210619287677</v>
      </c>
      <c r="F2406" s="264"/>
      <c r="G2406" s="271">
        <v>2403.0</v>
      </c>
      <c r="H2406" s="270">
        <f t="shared" si="2"/>
        <v>-0.006266028718</v>
      </c>
    </row>
    <row r="2407" ht="14.25" customHeight="1">
      <c r="B2407" s="277">
        <v>44273.0</v>
      </c>
      <c r="C2407" s="278">
        <v>1243.227173</v>
      </c>
      <c r="D2407" s="279">
        <f t="shared" si="1"/>
        <v>-0.1160988296</v>
      </c>
      <c r="E2407" s="264">
        <v>-0.03597685368051826</v>
      </c>
      <c r="F2407" s="264"/>
      <c r="G2407" s="271">
        <v>2404.0</v>
      </c>
      <c r="H2407" s="270">
        <f t="shared" si="2"/>
        <v>-0.0153357698</v>
      </c>
    </row>
    <row r="2408" ht="14.25" customHeight="1">
      <c r="B2408" s="277">
        <v>45398.0</v>
      </c>
      <c r="C2408" s="278">
        <v>1406.522827</v>
      </c>
      <c r="D2408" s="279">
        <f t="shared" si="1"/>
        <v>-0.05030119457</v>
      </c>
      <c r="E2408" s="264">
        <v>-0.036576728146935314</v>
      </c>
      <c r="F2408" s="264"/>
      <c r="G2408" s="271">
        <v>2405.0</v>
      </c>
      <c r="H2408" s="270">
        <f t="shared" si="2"/>
        <v>0.003667004267</v>
      </c>
    </row>
    <row r="2409" ht="14.25" customHeight="1">
      <c r="B2409" s="277">
        <v>44670.0</v>
      </c>
      <c r="C2409" s="278">
        <v>1481.019897</v>
      </c>
      <c r="D2409" s="279">
        <f t="shared" si="1"/>
        <v>-0.06921309812</v>
      </c>
      <c r="E2409" s="264">
        <v>-0.036635058196419525</v>
      </c>
      <c r="F2409" s="264"/>
      <c r="G2409" s="271">
        <v>2406.0</v>
      </c>
      <c r="H2409" s="270">
        <f t="shared" si="2"/>
        <v>-0.004526294821</v>
      </c>
    </row>
    <row r="2410" ht="14.25" customHeight="1">
      <c r="B2410" s="277">
        <v>44616.0</v>
      </c>
      <c r="C2410" s="278">
        <v>1591.148193</v>
      </c>
      <c r="D2410" s="279">
        <f t="shared" si="1"/>
        <v>2.281340431</v>
      </c>
      <c r="E2410" s="264">
        <v>-0.03712317581465328</v>
      </c>
      <c r="F2410" s="264"/>
      <c r="G2410" s="271">
        <v>2407.0</v>
      </c>
      <c r="H2410" s="270">
        <f t="shared" si="2"/>
        <v>0.006350688685</v>
      </c>
    </row>
    <row r="2411" ht="14.25" customHeight="1">
      <c r="B2411" s="277">
        <v>43908.0</v>
      </c>
      <c r="C2411" s="278">
        <v>484.90799</v>
      </c>
      <c r="D2411" s="279">
        <f t="shared" si="1"/>
        <v>0.07964039541</v>
      </c>
      <c r="E2411" s="264">
        <v>-0.0372106664443638</v>
      </c>
      <c r="F2411" s="264"/>
      <c r="G2411" s="271">
        <v>2408.0</v>
      </c>
      <c r="H2411" s="270">
        <f t="shared" si="2"/>
        <v>-0.01538391538</v>
      </c>
    </row>
    <row r="2412" ht="14.25" customHeight="1">
      <c r="B2412" s="277">
        <v>42409.0</v>
      </c>
      <c r="C2412" s="278">
        <v>449.138428</v>
      </c>
      <c r="D2412" s="279">
        <f t="shared" si="1"/>
        <v>-0.004509055157</v>
      </c>
      <c r="E2412" s="264">
        <v>-0.03749565857354926</v>
      </c>
      <c r="F2412" s="264"/>
      <c r="G2412" s="271">
        <v>2409.0</v>
      </c>
      <c r="H2412" s="270">
        <f t="shared" si="2"/>
        <v>-0.01691071464</v>
      </c>
    </row>
    <row r="2413" ht="14.25" customHeight="1">
      <c r="B2413" s="277">
        <v>42289.0</v>
      </c>
      <c r="C2413" s="278">
        <v>451.172791</v>
      </c>
      <c r="D2413" s="279">
        <f t="shared" si="1"/>
        <v>0.1683378254</v>
      </c>
      <c r="E2413" s="264">
        <v>-0.038119073129281936</v>
      </c>
      <c r="F2413" s="264"/>
      <c r="G2413" s="271">
        <v>2410.0</v>
      </c>
      <c r="H2413" s="270">
        <f t="shared" si="2"/>
        <v>-0.001494172732</v>
      </c>
    </row>
    <row r="2414" ht="14.25" customHeight="1">
      <c r="B2414" s="277">
        <v>42838.0</v>
      </c>
      <c r="C2414" s="278">
        <v>386.166382</v>
      </c>
      <c r="D2414" s="279">
        <f t="shared" si="1"/>
        <v>-0.333473866</v>
      </c>
      <c r="E2414" s="264">
        <v>-0.03865409755056498</v>
      </c>
      <c r="F2414" s="264"/>
      <c r="G2414" s="271">
        <v>2411.0</v>
      </c>
      <c r="H2414" s="270">
        <f t="shared" si="2"/>
        <v>-0.008244756246</v>
      </c>
    </row>
    <row r="2415" ht="14.25" customHeight="1">
      <c r="B2415" s="277">
        <v>43384.0</v>
      </c>
      <c r="C2415" s="278">
        <v>579.371704</v>
      </c>
      <c r="D2415" s="279">
        <f t="shared" si="1"/>
        <v>-0.5609110512</v>
      </c>
      <c r="E2415" s="264">
        <v>-0.0386892977868228</v>
      </c>
      <c r="F2415" s="264"/>
      <c r="G2415" s="271">
        <v>2412.0</v>
      </c>
      <c r="H2415" s="270">
        <f t="shared" si="2"/>
        <v>0.01815560021</v>
      </c>
    </row>
    <row r="2416" ht="14.25" customHeight="1">
      <c r="B2416" s="277">
        <v>44820.0</v>
      </c>
      <c r="C2416" s="278">
        <v>1319.485962</v>
      </c>
      <c r="D2416" s="279">
        <f t="shared" si="1"/>
        <v>2.190266486</v>
      </c>
      <c r="E2416" s="264">
        <v>-0.03890985599491199</v>
      </c>
      <c r="F2416" s="264"/>
      <c r="G2416" s="271">
        <v>2413.0</v>
      </c>
      <c r="H2416" s="270">
        <f t="shared" si="2"/>
        <v>0.03776013286</v>
      </c>
    </row>
    <row r="2417" ht="14.25" customHeight="1">
      <c r="B2417" s="277">
        <v>42326.0</v>
      </c>
      <c r="C2417" s="278">
        <v>413.597412</v>
      </c>
      <c r="D2417" s="279">
        <f t="shared" si="1"/>
        <v>-0.7047093517</v>
      </c>
      <c r="E2417" s="264">
        <v>-0.03909573361621081</v>
      </c>
      <c r="F2417" s="264"/>
      <c r="G2417" s="271">
        <v>2414.0</v>
      </c>
      <c r="H2417" s="270">
        <f t="shared" si="2"/>
        <v>-0.006146621462</v>
      </c>
    </row>
    <row r="2418" ht="14.25" customHeight="1">
      <c r="B2418" s="277">
        <v>44802.0</v>
      </c>
      <c r="C2418" s="278">
        <v>1400.645142</v>
      </c>
      <c r="D2418" s="279">
        <f t="shared" si="1"/>
        <v>1.462602218</v>
      </c>
      <c r="E2418" s="264">
        <v>-0.03930216373641991</v>
      </c>
      <c r="F2418" s="264"/>
      <c r="G2418" s="271">
        <v>2415.0</v>
      </c>
      <c r="H2418" s="270">
        <f t="shared" si="2"/>
        <v>0.0137506907</v>
      </c>
    </row>
    <row r="2419" ht="14.25" customHeight="1">
      <c r="B2419" s="277">
        <v>43920.0</v>
      </c>
      <c r="C2419" s="278">
        <v>568.766296</v>
      </c>
      <c r="D2419" s="279">
        <f t="shared" si="1"/>
        <v>-0.4393360577</v>
      </c>
      <c r="E2419" s="264">
        <v>-0.03983453599524101</v>
      </c>
      <c r="F2419" s="264"/>
      <c r="G2419" s="271">
        <v>2416.0</v>
      </c>
      <c r="H2419" s="270">
        <f t="shared" si="2"/>
        <v>0.009481267268</v>
      </c>
    </row>
    <row r="2420" ht="14.25" customHeight="1">
      <c r="B2420" s="277">
        <v>44145.0</v>
      </c>
      <c r="C2420" s="278">
        <v>1014.451355</v>
      </c>
      <c r="D2420" s="279">
        <f t="shared" si="1"/>
        <v>0.1305830153</v>
      </c>
      <c r="E2420" s="264">
        <v>-0.04003353826595612</v>
      </c>
      <c r="F2420" s="264"/>
      <c r="G2420" s="271">
        <v>2417.0</v>
      </c>
      <c r="H2420" s="270">
        <f t="shared" si="2"/>
        <v>0.0009429665144</v>
      </c>
    </row>
    <row r="2421" ht="14.25" customHeight="1">
      <c r="B2421" s="277">
        <v>44098.0</v>
      </c>
      <c r="C2421" s="278">
        <v>897.281616</v>
      </c>
      <c r="D2421" s="279">
        <f t="shared" si="1"/>
        <v>-0.3653066992</v>
      </c>
      <c r="E2421" s="264">
        <v>-0.04349095155134978</v>
      </c>
      <c r="F2421" s="264"/>
      <c r="G2421" s="271">
        <v>2418.0</v>
      </c>
      <c r="H2421" s="270">
        <f t="shared" si="2"/>
        <v>-0.003718424831</v>
      </c>
    </row>
    <row r="2422" ht="14.25" customHeight="1">
      <c r="B2422" s="277">
        <v>44818.0</v>
      </c>
      <c r="C2422" s="278">
        <v>1413.724731</v>
      </c>
      <c r="D2422" s="279">
        <f t="shared" si="1"/>
        <v>1.559254463</v>
      </c>
      <c r="E2422" s="264">
        <v>-0.04501751831586794</v>
      </c>
      <c r="F2422" s="264"/>
      <c r="G2422" s="271">
        <v>2419.0</v>
      </c>
      <c r="H2422" s="270">
        <f t="shared" si="2"/>
        <v>-0.009452921513</v>
      </c>
    </row>
    <row r="2423" ht="14.25" customHeight="1">
      <c r="B2423" s="277">
        <v>43286.0</v>
      </c>
      <c r="C2423" s="278">
        <v>552.397095</v>
      </c>
      <c r="D2423" s="279">
        <f t="shared" si="1"/>
        <v>-0.1359734682</v>
      </c>
      <c r="E2423" s="264">
        <v>-0.04549532072528082</v>
      </c>
      <c r="F2423" s="264"/>
      <c r="G2423" s="271">
        <v>2420.0</v>
      </c>
      <c r="H2423" s="270">
        <f t="shared" si="2"/>
        <v>0.025897979</v>
      </c>
    </row>
    <row r="2424" ht="14.25" customHeight="1">
      <c r="B2424" s="277">
        <v>43899.0</v>
      </c>
      <c r="C2424" s="278">
        <v>639.328857</v>
      </c>
      <c r="D2424" s="279">
        <f t="shared" si="1"/>
        <v>0.7837964449</v>
      </c>
      <c r="E2424" s="264">
        <v>-0.04668795096349567</v>
      </c>
      <c r="F2424" s="264"/>
      <c r="G2424" s="271">
        <v>2421.0</v>
      </c>
      <c r="H2424" s="270">
        <f t="shared" si="2"/>
        <v>-0.007427301536</v>
      </c>
    </row>
    <row r="2425" ht="14.25" customHeight="1">
      <c r="B2425" s="277">
        <v>41920.0</v>
      </c>
      <c r="C2425" s="278">
        <v>358.409088</v>
      </c>
      <c r="D2425" s="279">
        <f t="shared" si="1"/>
        <v>-0.2883754154</v>
      </c>
      <c r="E2425" s="264">
        <v>-0.04728131497873765</v>
      </c>
      <c r="F2425" s="264"/>
      <c r="G2425" s="271">
        <v>2422.0</v>
      </c>
      <c r="H2425" s="270">
        <f t="shared" si="2"/>
        <v>-0.02785128265</v>
      </c>
    </row>
    <row r="2426" ht="14.25" customHeight="1">
      <c r="B2426" s="277">
        <v>43907.0</v>
      </c>
      <c r="C2426" s="278">
        <v>503.649109</v>
      </c>
      <c r="D2426" s="279">
        <f t="shared" si="1"/>
        <v>0.2917918857</v>
      </c>
      <c r="E2426" s="264">
        <v>-0.048357860689267916</v>
      </c>
      <c r="F2426" s="264"/>
      <c r="G2426" s="271">
        <v>2423.0</v>
      </c>
      <c r="H2426" s="270">
        <f t="shared" si="2"/>
        <v>-0.001980381744</v>
      </c>
    </row>
    <row r="2427" ht="14.25" customHeight="1">
      <c r="B2427" s="277">
        <v>41981.0</v>
      </c>
      <c r="C2427" s="278">
        <v>389.884094</v>
      </c>
      <c r="D2427" s="279">
        <f t="shared" si="1"/>
        <v>-0.1114311563</v>
      </c>
      <c r="E2427" s="264">
        <v>-0.04837476574517074</v>
      </c>
      <c r="F2427" s="264"/>
      <c r="G2427" s="271">
        <v>2424.0</v>
      </c>
      <c r="H2427" s="270">
        <f t="shared" si="2"/>
        <v>0.01989959975</v>
      </c>
    </row>
    <row r="2428" ht="14.25" customHeight="1">
      <c r="B2428" s="277">
        <v>42240.0</v>
      </c>
      <c r="C2428" s="278">
        <v>438.777588</v>
      </c>
      <c r="D2428" s="279">
        <f t="shared" si="1"/>
        <v>-0.352769343</v>
      </c>
      <c r="E2428" s="264">
        <v>-0.05030868589597909</v>
      </c>
      <c r="F2428" s="264"/>
      <c r="G2428" s="271">
        <v>2425.0</v>
      </c>
      <c r="H2428" s="270">
        <f t="shared" si="2"/>
        <v>0.0106943686</v>
      </c>
    </row>
    <row r="2429" ht="14.25" customHeight="1">
      <c r="B2429" s="277">
        <v>43731.0</v>
      </c>
      <c r="C2429" s="278">
        <v>677.930786</v>
      </c>
      <c r="D2429" s="279">
        <f t="shared" si="1"/>
        <v>0.1349750822</v>
      </c>
      <c r="E2429" s="264">
        <v>-0.05049681446903635</v>
      </c>
      <c r="F2429" s="264"/>
      <c r="G2429" s="271">
        <v>2426.0</v>
      </c>
      <c r="H2429" s="270">
        <f t="shared" si="2"/>
        <v>-0.001855822695</v>
      </c>
    </row>
    <row r="2430" ht="14.25" customHeight="1">
      <c r="B2430" s="277">
        <v>43965.0</v>
      </c>
      <c r="C2430" s="278">
        <v>597.30896</v>
      </c>
      <c r="D2430" s="279">
        <f t="shared" si="1"/>
        <v>0.6245808268</v>
      </c>
      <c r="E2430" s="264">
        <v>-0.05186206393986011</v>
      </c>
      <c r="F2430" s="264"/>
      <c r="G2430" s="271">
        <v>2427.0</v>
      </c>
      <c r="H2430" s="270">
        <f t="shared" si="2"/>
        <v>0.009830152221</v>
      </c>
    </row>
    <row r="2431" ht="14.25" customHeight="1">
      <c r="B2431" s="277">
        <v>42968.0</v>
      </c>
      <c r="C2431" s="278">
        <v>367.669586</v>
      </c>
      <c r="D2431" s="279">
        <f t="shared" si="1"/>
        <v>-0.728288393</v>
      </c>
      <c r="E2431" s="264">
        <v>-0.0539941469838998</v>
      </c>
      <c r="F2431" s="264"/>
      <c r="G2431" s="271">
        <v>2428.0</v>
      </c>
      <c r="H2431" s="270">
        <f t="shared" si="2"/>
        <v>0.01247216406</v>
      </c>
    </row>
    <row r="2432" ht="14.25" customHeight="1">
      <c r="B2432" s="277">
        <v>44700.0</v>
      </c>
      <c r="C2432" s="278">
        <v>1353.161133</v>
      </c>
      <c r="D2432" s="279">
        <f t="shared" si="1"/>
        <v>1.213139345</v>
      </c>
      <c r="E2432" s="264">
        <v>-0.05436658293468386</v>
      </c>
      <c r="F2432" s="264"/>
      <c r="G2432" s="271">
        <v>2429.0</v>
      </c>
      <c r="H2432" s="270">
        <f t="shared" si="2"/>
        <v>-0.01297891308</v>
      </c>
    </row>
    <row r="2433" ht="14.25" customHeight="1">
      <c r="B2433" s="277">
        <v>43955.0</v>
      </c>
      <c r="C2433" s="278">
        <v>611.42157</v>
      </c>
      <c r="D2433" s="279">
        <f t="shared" si="1"/>
        <v>-0.07926749389</v>
      </c>
      <c r="E2433" s="264">
        <v>-0.05842069121116146</v>
      </c>
      <c r="F2433" s="264"/>
      <c r="G2433" s="271">
        <v>2430.0</v>
      </c>
      <c r="H2433" s="270">
        <f t="shared" si="2"/>
        <v>-0.008481018074</v>
      </c>
    </row>
    <row r="2434" ht="14.25" customHeight="1">
      <c r="B2434" s="277">
        <v>43889.0</v>
      </c>
      <c r="C2434" s="278">
        <v>664.059937</v>
      </c>
      <c r="D2434" s="279">
        <f t="shared" si="1"/>
        <v>0.681839688</v>
      </c>
      <c r="E2434" s="264">
        <v>-0.05933004671007694</v>
      </c>
      <c r="F2434" s="264"/>
      <c r="G2434" s="271">
        <v>2431.0</v>
      </c>
      <c r="H2434" s="270">
        <f t="shared" si="2"/>
        <v>0.002286089226</v>
      </c>
    </row>
    <row r="2435" ht="14.25" customHeight="1">
      <c r="B2435" s="277">
        <v>42118.0</v>
      </c>
      <c r="C2435" s="278">
        <v>394.8414</v>
      </c>
      <c r="D2435" s="279">
        <f t="shared" si="1"/>
        <v>-0.2782691471</v>
      </c>
      <c r="E2435" s="264">
        <v>-0.0597548846541654</v>
      </c>
      <c r="F2435" s="264"/>
      <c r="G2435" s="271">
        <v>2432.0</v>
      </c>
      <c r="H2435" s="270">
        <f t="shared" si="2"/>
        <v>-0.01888887298</v>
      </c>
    </row>
    <row r="2436" ht="14.25" customHeight="1">
      <c r="B2436" s="277">
        <v>43922.0</v>
      </c>
      <c r="C2436" s="278">
        <v>547.075684</v>
      </c>
      <c r="D2436" s="279">
        <f t="shared" si="1"/>
        <v>-0.6441414896</v>
      </c>
      <c r="E2436" s="264">
        <v>-0.06032739047668023</v>
      </c>
      <c r="F2436" s="264"/>
      <c r="G2436" s="271">
        <v>2433.0</v>
      </c>
      <c r="H2436" s="270">
        <f t="shared" si="2"/>
        <v>-0.01683038967</v>
      </c>
    </row>
    <row r="2437" ht="14.25" customHeight="1">
      <c r="B2437" s="277">
        <v>44669.0</v>
      </c>
      <c r="C2437" s="278">
        <v>1537.340454</v>
      </c>
      <c r="D2437" s="279">
        <f t="shared" si="1"/>
        <v>1.683668849</v>
      </c>
      <c r="E2437" s="264">
        <v>-0.0727173518212821</v>
      </c>
      <c r="F2437" s="264"/>
      <c r="G2437" s="271">
        <v>2434.0</v>
      </c>
      <c r="H2437" s="270">
        <f t="shared" si="2"/>
        <v>-0.02873430917</v>
      </c>
    </row>
    <row r="2438" ht="14.25" customHeight="1">
      <c r="B2438" s="277">
        <v>43902.0</v>
      </c>
      <c r="C2438" s="278">
        <v>572.850281</v>
      </c>
      <c r="D2438" s="279">
        <f t="shared" si="1"/>
        <v>-0.5617787945</v>
      </c>
      <c r="E2438" s="264">
        <v>-0.07988335403424789</v>
      </c>
      <c r="F2438" s="264"/>
      <c r="G2438" s="271">
        <v>2435.0</v>
      </c>
      <c r="H2438" s="270">
        <f t="shared" si="2"/>
        <v>0.01976116171</v>
      </c>
    </row>
    <row r="2439" ht="14.25" customHeight="1">
      <c r="B2439" s="277">
        <v>45128.0</v>
      </c>
      <c r="C2439" s="278">
        <v>1307.217163</v>
      </c>
      <c r="D2439" s="279">
        <f t="shared" si="1"/>
        <v>1.971152932</v>
      </c>
      <c r="E2439" s="264">
        <v>-0.08133843766254825</v>
      </c>
      <c r="F2439" s="264"/>
      <c r="G2439" s="271">
        <v>2436.0</v>
      </c>
      <c r="H2439" s="270">
        <f t="shared" si="2"/>
        <v>0.005480921036</v>
      </c>
    </row>
    <row r="2440" ht="14.25" customHeight="1">
      <c r="B2440" s="277">
        <v>42566.0</v>
      </c>
      <c r="C2440" s="278">
        <v>439.969666</v>
      </c>
      <c r="D2440" s="279">
        <f t="shared" si="1"/>
        <v>-0.1686798076</v>
      </c>
      <c r="E2440" s="264">
        <v>-0.08816168790487618</v>
      </c>
      <c r="F2440" s="264"/>
      <c r="G2440" s="271">
        <v>2437.0</v>
      </c>
      <c r="H2440" s="270">
        <f t="shared" si="2"/>
        <v>-0.01447272828</v>
      </c>
    </row>
    <row r="2441" ht="14.25" customHeight="1">
      <c r="B2441" s="277">
        <v>43906.0</v>
      </c>
      <c r="C2441" s="278">
        <v>529.242126</v>
      </c>
      <c r="D2441" s="279">
        <f t="shared" si="1"/>
        <v>-0.5657951497</v>
      </c>
      <c r="E2441" s="264">
        <v>-0.09216171414659215</v>
      </c>
      <c r="F2441" s="264"/>
      <c r="G2441" s="271">
        <v>2438.0</v>
      </c>
      <c r="H2441" s="270">
        <f t="shared" si="2"/>
        <v>0.03222777261</v>
      </c>
    </row>
    <row r="2442" ht="14.25" customHeight="1">
      <c r="B2442" s="277">
        <v>45033.0</v>
      </c>
      <c r="C2442" s="278">
        <v>1218.876587</v>
      </c>
      <c r="D2442" s="279">
        <f t="shared" si="1"/>
        <v>2.136142965</v>
      </c>
      <c r="E2442" s="264">
        <v>-0.09422682177460476</v>
      </c>
      <c r="F2442" s="264"/>
      <c r="G2442" s="271">
        <v>2439.0</v>
      </c>
      <c r="H2442" s="270">
        <f t="shared" si="2"/>
        <v>-0.003974373346</v>
      </c>
    </row>
    <row r="2443" ht="14.25" customHeight="1">
      <c r="B2443" s="277">
        <v>42965.0</v>
      </c>
      <c r="C2443" s="278">
        <v>388.654663</v>
      </c>
      <c r="D2443" s="279">
        <f t="shared" si="1"/>
        <v>-0.1865468196</v>
      </c>
      <c r="E2443" s="264">
        <v>-0.09560643103351328</v>
      </c>
      <c r="F2443" s="264"/>
      <c r="G2443" s="271">
        <v>2440.0</v>
      </c>
      <c r="H2443" s="270">
        <f t="shared" si="2"/>
        <v>0.01221927064</v>
      </c>
    </row>
    <row r="2444" ht="14.25" customHeight="1">
      <c r="B2444" s="277">
        <v>43913.0</v>
      </c>
      <c r="C2444" s="278">
        <v>477.783691</v>
      </c>
      <c r="D2444" s="279">
        <f t="shared" si="1"/>
        <v>-0.1716623317</v>
      </c>
      <c r="E2444" s="264">
        <v>-0.10039275673656685</v>
      </c>
      <c r="F2444" s="264"/>
      <c r="G2444" s="271">
        <v>2441.0</v>
      </c>
      <c r="H2444" s="270">
        <f t="shared" si="2"/>
        <v>-0.008204063802</v>
      </c>
    </row>
    <row r="2445" ht="14.25" customHeight="1">
      <c r="B2445" s="277">
        <v>43760.0</v>
      </c>
      <c r="C2445" s="278">
        <v>576.798218</v>
      </c>
      <c r="D2445" s="279" t="str">
        <f t="shared" si="1"/>
        <v>#DIV/0!</v>
      </c>
      <c r="E2445" s="264">
        <v>-0.15305654255600432</v>
      </c>
      <c r="F2445" s="264"/>
      <c r="G2445" s="271">
        <v>2442.0</v>
      </c>
      <c r="H2445" s="270">
        <f t="shared" si="2"/>
        <v>0.01657257255</v>
      </c>
    </row>
    <row r="2446" ht="14.25" customHeight="1">
      <c r="D2446" s="264"/>
      <c r="E2446" s="264"/>
      <c r="F2446" s="264"/>
      <c r="G2446" s="271">
        <v>2443.0</v>
      </c>
      <c r="H2446" s="270">
        <f t="shared" si="2"/>
        <v>0.01924641336</v>
      </c>
    </row>
    <row r="2447" ht="14.25" customHeight="1">
      <c r="D2447" s="264"/>
      <c r="E2447" s="264"/>
      <c r="F2447" s="264"/>
      <c r="G2447" s="271">
        <v>2444.0</v>
      </c>
      <c r="H2447" s="270">
        <f t="shared" si="2"/>
        <v>0.0009873040848</v>
      </c>
    </row>
    <row r="2448" ht="14.25" customHeight="1">
      <c r="D2448" s="264"/>
      <c r="E2448" s="264"/>
      <c r="F2448" s="264"/>
      <c r="G2448" s="271">
        <v>2445.0</v>
      </c>
      <c r="H2448" s="270">
        <f t="shared" si="2"/>
        <v>0.02097222647</v>
      </c>
    </row>
    <row r="2449" ht="14.25" customHeight="1">
      <c r="D2449" s="264"/>
      <c r="E2449" s="264"/>
      <c r="F2449" s="264"/>
      <c r="G2449" s="271">
        <v>2446.0</v>
      </c>
      <c r="H2449" s="270">
        <f t="shared" si="2"/>
        <v>0.003731775239</v>
      </c>
    </row>
    <row r="2450" ht="14.25" customHeight="1">
      <c r="D2450" s="264"/>
      <c r="E2450" s="264"/>
      <c r="F2450" s="264"/>
      <c r="G2450" s="271">
        <v>2447.0</v>
      </c>
      <c r="H2450" s="270">
        <f t="shared" si="2"/>
        <v>-0.00153926442</v>
      </c>
    </row>
    <row r="2451" ht="14.25" customHeight="1">
      <c r="D2451" s="264"/>
      <c r="E2451" s="264"/>
      <c r="F2451" s="264"/>
      <c r="G2451" s="271">
        <v>2448.0</v>
      </c>
      <c r="H2451" s="270">
        <f t="shared" si="2"/>
        <v>0.007155335721</v>
      </c>
    </row>
    <row r="2452" ht="14.25" customHeight="1">
      <c r="D2452" s="264"/>
      <c r="E2452" s="264"/>
      <c r="F2452" s="264"/>
      <c r="G2452" s="271">
        <v>2449.0</v>
      </c>
      <c r="H2452" s="270">
        <f t="shared" si="2"/>
        <v>0.03145224607</v>
      </c>
    </row>
    <row r="2453" ht="14.25" customHeight="1">
      <c r="D2453" s="264"/>
      <c r="E2453" s="264"/>
      <c r="F2453" s="264"/>
      <c r="G2453" s="271">
        <v>2450.0</v>
      </c>
      <c r="H2453" s="270">
        <f t="shared" si="2"/>
        <v>-0.005462021572</v>
      </c>
    </row>
    <row r="2454" ht="14.25" customHeight="1">
      <c r="D2454" s="264"/>
      <c r="E2454" s="264"/>
      <c r="F2454" s="264"/>
      <c r="G2454" s="271">
        <v>2451.0</v>
      </c>
      <c r="H2454" s="270">
        <f t="shared" si="2"/>
        <v>-0.002240779433</v>
      </c>
    </row>
    <row r="2455" ht="14.25" customHeight="1">
      <c r="D2455" s="264"/>
      <c r="E2455" s="264"/>
      <c r="F2455" s="264"/>
      <c r="G2455" s="271">
        <v>2452.0</v>
      </c>
      <c r="H2455" s="270">
        <f t="shared" si="2"/>
        <v>0.03103839732</v>
      </c>
    </row>
    <row r="2456" ht="14.25" customHeight="1">
      <c r="D2456" s="264"/>
      <c r="E2456" s="264"/>
      <c r="F2456" s="264"/>
      <c r="G2456" s="271">
        <v>2453.0</v>
      </c>
      <c r="H2456" s="270">
        <f t="shared" si="2"/>
        <v>0.0126934597</v>
      </c>
    </row>
    <row r="2457" ht="14.25" customHeight="1">
      <c r="D2457" s="264"/>
      <c r="E2457" s="264"/>
      <c r="F2457" s="264"/>
      <c r="G2457" s="271">
        <v>2454.0</v>
      </c>
      <c r="H2457" s="270">
        <f t="shared" si="2"/>
        <v>0.002205431822</v>
      </c>
    </row>
    <row r="2458" ht="14.25" customHeight="1">
      <c r="D2458" s="264"/>
      <c r="E2458" s="264"/>
      <c r="F2458" s="264"/>
      <c r="G2458" s="271">
        <v>2455.0</v>
      </c>
      <c r="H2458" s="270">
        <f t="shared" si="2"/>
        <v>0.008435414935</v>
      </c>
    </row>
    <row r="2459" ht="14.25" customHeight="1">
      <c r="D2459" s="264"/>
      <c r="E2459" s="264"/>
      <c r="F2459" s="264"/>
      <c r="G2459" s="271">
        <v>2456.0</v>
      </c>
      <c r="H2459" s="270">
        <f t="shared" si="2"/>
        <v>0.02083282946</v>
      </c>
    </row>
    <row r="2460" ht="14.25" customHeight="1">
      <c r="D2460" s="264"/>
      <c r="E2460" s="264"/>
      <c r="F2460" s="264"/>
      <c r="G2460" s="271">
        <v>2457.0</v>
      </c>
      <c r="H2460" s="270">
        <f t="shared" si="2"/>
        <v>0.03721298329</v>
      </c>
    </row>
    <row r="2461" ht="14.25" customHeight="1">
      <c r="D2461" s="264"/>
      <c r="E2461" s="264"/>
      <c r="F2461" s="264"/>
      <c r="G2461" s="271">
        <v>2458.0</v>
      </c>
      <c r="H2461" s="270">
        <f t="shared" si="2"/>
        <v>-0.001649021514</v>
      </c>
    </row>
    <row r="2462" ht="14.25" customHeight="1">
      <c r="D2462" s="264"/>
      <c r="E2462" s="264"/>
      <c r="F2462" s="264"/>
      <c r="G2462" s="271">
        <v>2459.0</v>
      </c>
      <c r="H2462" s="270">
        <f t="shared" si="2"/>
        <v>0.007772825559</v>
      </c>
    </row>
    <row r="2463" ht="14.25" customHeight="1">
      <c r="D2463" s="264"/>
      <c r="E2463" s="264"/>
      <c r="F2463" s="264"/>
      <c r="G2463" s="271">
        <v>2460.0</v>
      </c>
      <c r="H2463" s="270">
        <f t="shared" si="2"/>
        <v>0.01430298242</v>
      </c>
    </row>
    <row r="2464" ht="14.25" customHeight="1">
      <c r="D2464" s="264"/>
      <c r="E2464" s="264"/>
      <c r="F2464" s="264"/>
      <c r="G2464" s="271">
        <v>2461.0</v>
      </c>
      <c r="H2464" s="270">
        <f t="shared" si="2"/>
        <v>-0.01259928417</v>
      </c>
    </row>
    <row r="2465" ht="14.25" customHeight="1">
      <c r="D2465" s="264"/>
      <c r="E2465" s="264"/>
      <c r="F2465" s="264"/>
      <c r="G2465" s="271">
        <v>2462.0</v>
      </c>
      <c r="H2465" s="270">
        <f t="shared" si="2"/>
        <v>-0.03997492116</v>
      </c>
    </row>
    <row r="2466" ht="14.25" customHeight="1">
      <c r="D2466" s="264"/>
      <c r="E2466" s="264"/>
      <c r="F2466" s="264"/>
      <c r="G2466" s="271">
        <v>2463.0</v>
      </c>
      <c r="H2466" s="270">
        <f t="shared" si="2"/>
        <v>0.009797856602</v>
      </c>
    </row>
    <row r="2467" ht="14.25" customHeight="1">
      <c r="D2467" s="264"/>
      <c r="E2467" s="264"/>
      <c r="F2467" s="264"/>
      <c r="G2467" s="271">
        <v>2464.0</v>
      </c>
      <c r="H2467" s="270">
        <f t="shared" si="2"/>
        <v>-0.001818166662</v>
      </c>
    </row>
    <row r="2468" ht="14.25" customHeight="1">
      <c r="D2468" s="264"/>
      <c r="E2468" s="264"/>
      <c r="F2468" s="264"/>
      <c r="G2468" s="271">
        <v>2465.0</v>
      </c>
      <c r="H2468" s="270">
        <f t="shared" si="2"/>
        <v>0.02090971623</v>
      </c>
    </row>
    <row r="2469" ht="14.25" customHeight="1">
      <c r="D2469" s="264"/>
      <c r="E2469" s="264"/>
      <c r="F2469" s="264"/>
      <c r="G2469" s="271">
        <v>2466.0</v>
      </c>
      <c r="H2469" s="270">
        <f t="shared" si="2"/>
        <v>0.01337379549</v>
      </c>
    </row>
    <row r="2470" ht="14.25" customHeight="1">
      <c r="D2470" s="264"/>
      <c r="E2470" s="264"/>
      <c r="F2470" s="264"/>
      <c r="G2470" s="271">
        <v>2467.0</v>
      </c>
      <c r="H2470" s="270">
        <f t="shared" si="2"/>
        <v>0.02716388194</v>
      </c>
    </row>
    <row r="2471" ht="14.25" customHeight="1">
      <c r="D2471" s="264"/>
      <c r="E2471" s="264"/>
      <c r="F2471" s="264"/>
      <c r="G2471" s="271">
        <v>2468.0</v>
      </c>
      <c r="H2471" s="270">
        <f t="shared" si="2"/>
        <v>-0.03128064548</v>
      </c>
    </row>
    <row r="2472" ht="14.25" customHeight="1">
      <c r="D2472" s="264"/>
      <c r="E2472" s="264"/>
      <c r="F2472" s="264"/>
      <c r="G2472" s="271">
        <v>2469.0</v>
      </c>
      <c r="H2472" s="270">
        <f t="shared" si="2"/>
        <v>0.007807260563</v>
      </c>
    </row>
    <row r="2473" ht="14.25" customHeight="1">
      <c r="D2473" s="264"/>
      <c r="E2473" s="264"/>
      <c r="F2473" s="264"/>
      <c r="G2473" s="271">
        <v>2470.0</v>
      </c>
      <c r="H2473" s="270">
        <f t="shared" si="2"/>
        <v>0.01244139461</v>
      </c>
    </row>
    <row r="2474" ht="14.25" customHeight="1">
      <c r="D2474" s="264"/>
      <c r="E2474" s="264"/>
      <c r="F2474" s="264"/>
      <c r="G2474" s="271">
        <v>2471.0</v>
      </c>
      <c r="H2474" s="270">
        <f t="shared" si="2"/>
        <v>-0.01650864121</v>
      </c>
    </row>
    <row r="2475" ht="14.25" customHeight="1">
      <c r="D2475" s="264"/>
      <c r="E2475" s="264"/>
      <c r="F2475" s="264"/>
      <c r="G2475" s="271">
        <v>2472.0</v>
      </c>
      <c r="H2475" s="270">
        <f t="shared" si="2"/>
        <v>-0.008395826348</v>
      </c>
    </row>
    <row r="2476" ht="14.25" customHeight="1">
      <c r="D2476" s="264"/>
      <c r="E2476" s="264"/>
      <c r="F2476" s="264"/>
      <c r="G2476" s="271">
        <v>2473.0</v>
      </c>
      <c r="H2476" s="270">
        <f t="shared" si="2"/>
        <v>-0.04272412325</v>
      </c>
    </row>
    <row r="2477" ht="14.25" customHeight="1">
      <c r="D2477" s="264"/>
      <c r="E2477" s="264"/>
      <c r="F2477" s="264"/>
      <c r="G2477" s="271">
        <v>2474.0</v>
      </c>
      <c r="H2477" s="270">
        <f t="shared" si="2"/>
        <v>0.007136731035</v>
      </c>
    </row>
    <row r="2478" ht="14.25" customHeight="1">
      <c r="D2478" s="264"/>
      <c r="E2478" s="264"/>
      <c r="F2478" s="264"/>
      <c r="G2478" s="271">
        <v>2475.0</v>
      </c>
      <c r="H2478" s="270">
        <f t="shared" si="2"/>
        <v>0.00576820631</v>
      </c>
    </row>
    <row r="2479" ht="14.25" customHeight="1">
      <c r="D2479" s="264"/>
      <c r="E2479" s="264"/>
      <c r="F2479" s="264"/>
      <c r="G2479" s="271">
        <v>2476.0</v>
      </c>
      <c r="H2479" s="270">
        <f t="shared" si="2"/>
        <v>0.005424242924</v>
      </c>
    </row>
    <row r="2480" ht="14.25" customHeight="1">
      <c r="D2480" s="264"/>
      <c r="E2480" s="264"/>
      <c r="F2480" s="264"/>
      <c r="G2480" s="271">
        <v>2477.0</v>
      </c>
      <c r="H2480" s="270">
        <f t="shared" si="2"/>
        <v>-0.01772599752</v>
      </c>
    </row>
    <row r="2481" ht="14.25" customHeight="1">
      <c r="D2481" s="264"/>
      <c r="E2481" s="264"/>
      <c r="F2481" s="264"/>
      <c r="G2481" s="271">
        <v>2478.0</v>
      </c>
      <c r="H2481" s="270">
        <f t="shared" si="2"/>
        <v>-0.008224589555</v>
      </c>
    </row>
    <row r="2482" ht="14.25" customHeight="1">
      <c r="D2482" s="264"/>
      <c r="E2482" s="264"/>
      <c r="F2482" s="264"/>
      <c r="G2482" s="271">
        <v>2479.0</v>
      </c>
      <c r="H2482" s="270">
        <f t="shared" si="2"/>
        <v>0.02020542925</v>
      </c>
    </row>
    <row r="2483" ht="14.25" customHeight="1">
      <c r="D2483" s="264"/>
      <c r="E2483" s="264"/>
      <c r="F2483" s="264"/>
      <c r="G2483" s="271">
        <v>2480.0</v>
      </c>
      <c r="H2483" s="270">
        <f t="shared" si="2"/>
        <v>0.002544484056</v>
      </c>
    </row>
    <row r="2484" ht="14.25" customHeight="1">
      <c r="D2484" s="264"/>
      <c r="E2484" s="264"/>
      <c r="F2484" s="264"/>
      <c r="G2484" s="271">
        <v>2481.0</v>
      </c>
      <c r="H2484" s="270">
        <f t="shared" si="2"/>
        <v>0.01244505281</v>
      </c>
    </row>
    <row r="2485" ht="14.25" customHeight="1">
      <c r="D2485" s="264"/>
      <c r="E2485" s="264"/>
      <c r="F2485" s="264"/>
      <c r="G2485" s="271">
        <v>2482.0</v>
      </c>
      <c r="H2485" s="270">
        <f t="shared" si="2"/>
        <v>-0.02728888896</v>
      </c>
    </row>
    <row r="2486" ht="14.25" customHeight="1">
      <c r="D2486" s="264"/>
      <c r="E2486" s="264"/>
      <c r="F2486" s="264"/>
      <c r="G2486" s="271">
        <v>2483.0</v>
      </c>
      <c r="H2486" s="270">
        <f t="shared" si="2"/>
        <v>-0.008631209015</v>
      </c>
    </row>
    <row r="2487" ht="14.25" customHeight="1">
      <c r="D2487" s="264"/>
      <c r="E2487" s="264"/>
      <c r="F2487" s="264"/>
      <c r="G2487" s="271">
        <v>2484.0</v>
      </c>
      <c r="H2487" s="270">
        <f t="shared" si="2"/>
        <v>-0.003671262798</v>
      </c>
    </row>
    <row r="2488" ht="14.25" customHeight="1">
      <c r="D2488" s="264"/>
      <c r="E2488" s="264"/>
      <c r="F2488" s="264"/>
      <c r="G2488" s="271">
        <v>2485.0</v>
      </c>
      <c r="H2488" s="270">
        <f t="shared" si="2"/>
        <v>-0.0124100967</v>
      </c>
    </row>
    <row r="2489" ht="14.25" customHeight="1">
      <c r="D2489" s="264"/>
      <c r="E2489" s="264"/>
      <c r="F2489" s="264"/>
      <c r="G2489" s="271">
        <v>2486.0</v>
      </c>
      <c r="H2489" s="270">
        <f t="shared" si="2"/>
        <v>0.0007456633478</v>
      </c>
    </row>
    <row r="2490" ht="14.25" customHeight="1">
      <c r="D2490" s="264"/>
      <c r="E2490" s="264"/>
      <c r="F2490" s="264"/>
      <c r="G2490" s="271">
        <v>2487.0</v>
      </c>
      <c r="H2490" s="270">
        <f t="shared" si="2"/>
        <v>-0.02300812239</v>
      </c>
    </row>
    <row r="2491" ht="14.25" customHeight="1">
      <c r="D2491" s="264"/>
      <c r="E2491" s="264"/>
      <c r="F2491" s="264"/>
      <c r="G2491" s="271">
        <v>2488.0</v>
      </c>
      <c r="H2491" s="270">
        <f t="shared" si="2"/>
        <v>-0.005037203427</v>
      </c>
    </row>
    <row r="2492" ht="14.25" customHeight="1">
      <c r="D2492" s="264"/>
      <c r="E2492" s="264"/>
      <c r="F2492" s="264"/>
      <c r="G2492" s="271">
        <v>2489.0</v>
      </c>
      <c r="H2492" s="270">
        <f t="shared" si="2"/>
        <v>-0.02220952721</v>
      </c>
    </row>
    <row r="2493" ht="14.25" customHeight="1">
      <c r="D2493" s="264"/>
      <c r="E2493" s="264"/>
      <c r="F2493" s="264"/>
      <c r="G2493" s="271">
        <v>2490.0</v>
      </c>
      <c r="H2493" s="270">
        <f t="shared" si="2"/>
        <v>-0.001877885759</v>
      </c>
    </row>
    <row r="2494" ht="14.25" customHeight="1">
      <c r="D2494" s="264"/>
      <c r="E2494" s="264"/>
      <c r="F2494" s="264"/>
      <c r="G2494" s="271">
        <v>2491.0</v>
      </c>
      <c r="H2494" s="270">
        <f t="shared" si="2"/>
        <v>0.01193765347</v>
      </c>
    </row>
    <row r="2495" ht="14.25" customHeight="1">
      <c r="D2495" s="264"/>
      <c r="E2495" s="264"/>
      <c r="F2495" s="264"/>
      <c r="G2495" s="271">
        <v>2492.0</v>
      </c>
      <c r="H2495" s="270">
        <f t="shared" si="2"/>
        <v>0.004295409303</v>
      </c>
    </row>
    <row r="2496" ht="14.25" customHeight="1">
      <c r="D2496" s="264"/>
      <c r="E2496" s="264"/>
      <c r="F2496" s="264"/>
      <c r="G2496" s="271">
        <v>2493.0</v>
      </c>
      <c r="H2496" s="270">
        <f t="shared" si="2"/>
        <v>0.003137110964</v>
      </c>
    </row>
    <row r="2497" ht="14.25" customHeight="1">
      <c r="D2497" s="264"/>
      <c r="E2497" s="264"/>
      <c r="F2497" s="264"/>
      <c r="G2497" s="271">
        <v>2494.0</v>
      </c>
      <c r="H2497" s="270">
        <f t="shared" si="2"/>
        <v>-0.01029618062</v>
      </c>
    </row>
    <row r="2498" ht="14.25" customHeight="1">
      <c r="D2498" s="264"/>
      <c r="E2498" s="264"/>
      <c r="F2498" s="264"/>
      <c r="G2498" s="271">
        <v>2495.0</v>
      </c>
      <c r="H2498" s="270">
        <f t="shared" si="2"/>
        <v>-0.003457467518</v>
      </c>
    </row>
    <row r="2499" ht="14.25" customHeight="1">
      <c r="D2499" s="264"/>
      <c r="E2499" s="264"/>
      <c r="F2499" s="264"/>
      <c r="G2499" s="271">
        <v>2496.0</v>
      </c>
      <c r="H2499" s="270">
        <f t="shared" si="2"/>
        <v>0.0248875594</v>
      </c>
    </row>
    <row r="2500" ht="14.25" customHeight="1">
      <c r="D2500" s="264"/>
      <c r="E2500" s="264"/>
      <c r="F2500" s="264"/>
      <c r="G2500" s="271">
        <v>2497.0</v>
      </c>
      <c r="H2500" s="270">
        <f t="shared" si="2"/>
        <v>-0.005973647746</v>
      </c>
    </row>
    <row r="2501" ht="14.25" customHeight="1">
      <c r="D2501" s="264"/>
      <c r="E2501" s="264"/>
      <c r="F2501" s="264"/>
      <c r="G2501" s="271">
        <v>2498.0</v>
      </c>
      <c r="H2501" s="270">
        <f t="shared" si="2"/>
        <v>0.02932525905</v>
      </c>
    </row>
    <row r="2502" ht="14.25" customHeight="1">
      <c r="D2502" s="264"/>
      <c r="E2502" s="264"/>
      <c r="F2502" s="264"/>
      <c r="G2502" s="271">
        <v>2499.0</v>
      </c>
      <c r="H2502" s="270">
        <f t="shared" si="2"/>
        <v>0.02241935564</v>
      </c>
    </row>
    <row r="2503" ht="14.25" customHeight="1">
      <c r="D2503" s="264"/>
      <c r="E2503" s="264"/>
      <c r="F2503" s="264"/>
      <c r="G2503" s="271">
        <v>2500.0</v>
      </c>
      <c r="H2503" s="270">
        <f t="shared" si="2"/>
        <v>0.01013679399</v>
      </c>
    </row>
    <row r="2504" ht="14.25" customHeight="1">
      <c r="D2504" s="264"/>
      <c r="E2504" s="264"/>
      <c r="F2504" s="264"/>
      <c r="G2504" s="271">
        <v>2501.0</v>
      </c>
      <c r="H2504" s="270">
        <f t="shared" si="2"/>
        <v>-0.009507406903</v>
      </c>
    </row>
    <row r="2505" ht="14.25" customHeight="1">
      <c r="D2505" s="264"/>
      <c r="E2505" s="264"/>
      <c r="F2505" s="264"/>
      <c r="G2505" s="271">
        <v>2502.0</v>
      </c>
      <c r="H2505" s="270">
        <f t="shared" si="2"/>
        <v>0.02346584833</v>
      </c>
    </row>
    <row r="2506" ht="14.25" customHeight="1">
      <c r="D2506" s="264"/>
      <c r="E2506" s="264"/>
      <c r="F2506" s="264"/>
      <c r="G2506" s="271">
        <v>2503.0</v>
      </c>
      <c r="H2506" s="270">
        <f t="shared" si="2"/>
        <v>0.002545103379</v>
      </c>
    </row>
    <row r="2507" ht="14.25" customHeight="1">
      <c r="D2507" s="264"/>
      <c r="E2507" s="264"/>
      <c r="F2507" s="264"/>
      <c r="G2507" s="271">
        <v>2504.0</v>
      </c>
      <c r="H2507" s="270">
        <f t="shared" si="2"/>
        <v>0.004769004484</v>
      </c>
    </row>
    <row r="2508" ht="14.25" customHeight="1">
      <c r="D2508" s="264"/>
      <c r="E2508" s="264"/>
      <c r="F2508" s="264"/>
      <c r="G2508" s="271">
        <v>2505.0</v>
      </c>
      <c r="H2508" s="270">
        <f t="shared" si="2"/>
        <v>-0.01864800131</v>
      </c>
    </row>
    <row r="2509" ht="14.25" customHeight="1">
      <c r="D2509" s="264"/>
      <c r="E2509" s="264"/>
      <c r="F2509" s="264"/>
      <c r="G2509" s="271">
        <v>2506.0</v>
      </c>
      <c r="H2509" s="270">
        <f t="shared" si="2"/>
        <v>0.02210555159</v>
      </c>
    </row>
    <row r="2510" ht="14.25" customHeight="1">
      <c r="D2510" s="264"/>
      <c r="E2510" s="264"/>
      <c r="F2510" s="264"/>
      <c r="G2510" s="271">
        <v>2507.0</v>
      </c>
      <c r="H2510" s="270">
        <f t="shared" si="2"/>
        <v>-0.01242092021</v>
      </c>
    </row>
    <row r="2511" ht="14.25" customHeight="1">
      <c r="D2511" s="264"/>
      <c r="E2511" s="264"/>
      <c r="F2511" s="264"/>
      <c r="G2511" s="271">
        <v>2508.0</v>
      </c>
      <c r="H2511" s="270">
        <f t="shared" si="2"/>
        <v>0.01101135847</v>
      </c>
    </row>
    <row r="2512" ht="14.25" customHeight="1">
      <c r="D2512" s="264"/>
      <c r="E2512" s="264"/>
      <c r="F2512" s="264"/>
      <c r="G2512" s="271">
        <v>2509.0</v>
      </c>
      <c r="H2512" s="270">
        <f t="shared" si="2"/>
        <v>0.01916847548</v>
      </c>
    </row>
    <row r="2513" ht="14.25" customHeight="1">
      <c r="D2513" s="264"/>
      <c r="E2513" s="264"/>
      <c r="F2513" s="264"/>
      <c r="G2513" s="271">
        <v>2510.0</v>
      </c>
      <c r="H2513" s="270">
        <f t="shared" si="2"/>
        <v>0.00492596143</v>
      </c>
    </row>
    <row r="2514" ht="14.25" customHeight="1">
      <c r="D2514" s="264"/>
      <c r="E2514" s="264"/>
      <c r="F2514" s="264"/>
      <c r="G2514" s="271">
        <v>2511.0</v>
      </c>
      <c r="H2514" s="270">
        <f t="shared" si="2"/>
        <v>-0.03561898977</v>
      </c>
    </row>
    <row r="2515" ht="14.25" customHeight="1">
      <c r="D2515" s="264"/>
      <c r="E2515" s="264"/>
      <c r="F2515" s="264"/>
      <c r="G2515" s="271">
        <v>2512.0</v>
      </c>
      <c r="H2515" s="270">
        <f t="shared" si="2"/>
        <v>-0.02668049049</v>
      </c>
    </row>
    <row r="2516" ht="14.25" customHeight="1">
      <c r="D2516" s="264"/>
      <c r="E2516" s="264"/>
      <c r="F2516" s="264"/>
      <c r="G2516" s="271">
        <v>2513.0</v>
      </c>
      <c r="H2516" s="270">
        <f t="shared" si="2"/>
        <v>0.01270371223</v>
      </c>
    </row>
    <row r="2517" ht="14.25" customHeight="1">
      <c r="D2517" s="264"/>
      <c r="E2517" s="264"/>
      <c r="F2517" s="264"/>
      <c r="G2517" s="271">
        <v>2514.0</v>
      </c>
      <c r="H2517" s="270">
        <f t="shared" si="2"/>
        <v>0.007836244891</v>
      </c>
    </row>
    <row r="2518" ht="14.25" customHeight="1">
      <c r="D2518" s="264"/>
      <c r="E2518" s="264"/>
      <c r="F2518" s="264"/>
      <c r="G2518" s="271">
        <v>2515.0</v>
      </c>
      <c r="H2518" s="270">
        <f t="shared" si="2"/>
        <v>0.001739596861</v>
      </c>
    </row>
    <row r="2519" ht="14.25" customHeight="1">
      <c r="D2519" s="264"/>
      <c r="E2519" s="264"/>
      <c r="F2519" s="264"/>
      <c r="G2519" s="271">
        <v>2516.0</v>
      </c>
      <c r="H2519" s="270">
        <f t="shared" si="2"/>
        <v>0.01815048671</v>
      </c>
    </row>
    <row r="2520" ht="14.25" customHeight="1">
      <c r="D2520" s="264"/>
      <c r="E2520" s="264"/>
      <c r="F2520" s="264"/>
      <c r="G2520" s="271">
        <v>2517.0</v>
      </c>
      <c r="H2520" s="270">
        <f t="shared" si="2"/>
        <v>0.004465024953</v>
      </c>
    </row>
    <row r="2521" ht="14.25" customHeight="1">
      <c r="D2521" s="264"/>
      <c r="E2521" s="264"/>
      <c r="F2521" s="264"/>
      <c r="G2521" s="271">
        <v>2518.0</v>
      </c>
      <c r="H2521" s="270">
        <f t="shared" si="2"/>
        <v>0.007004420912</v>
      </c>
    </row>
    <row r="2522" ht="14.25" customHeight="1">
      <c r="D2522" s="264"/>
      <c r="E2522" s="264"/>
      <c r="F2522" s="264"/>
      <c r="G2522" s="271">
        <v>2519.0</v>
      </c>
      <c r="H2522" s="270">
        <f t="shared" si="2"/>
        <v>-0.03532417478</v>
      </c>
    </row>
    <row r="2523" ht="14.25" customHeight="1">
      <c r="D2523" s="264"/>
      <c r="E2523" s="264"/>
      <c r="F2523" s="264"/>
      <c r="G2523" s="271">
        <v>2520.0</v>
      </c>
      <c r="H2523" s="270">
        <f t="shared" si="2"/>
        <v>-0.01790630814</v>
      </c>
    </row>
    <row r="2524" ht="14.25" customHeight="1">
      <c r="D2524" s="264"/>
      <c r="E2524" s="264"/>
      <c r="F2524" s="264"/>
      <c r="G2524" s="271">
        <v>2521.0</v>
      </c>
      <c r="H2524" s="270">
        <f t="shared" si="2"/>
        <v>0.00305857256</v>
      </c>
    </row>
    <row r="2525" ht="14.25" customHeight="1">
      <c r="D2525" s="264"/>
      <c r="E2525" s="264"/>
      <c r="F2525" s="264"/>
      <c r="G2525" s="271">
        <v>2522.0</v>
      </c>
      <c r="H2525" s="270">
        <f t="shared" si="2"/>
        <v>0.003558632828</v>
      </c>
    </row>
    <row r="2526" ht="14.25" customHeight="1">
      <c r="D2526" s="264"/>
      <c r="E2526" s="264"/>
      <c r="F2526" s="264"/>
      <c r="G2526" s="271">
        <v>2523.0</v>
      </c>
      <c r="H2526" s="270">
        <f t="shared" si="2"/>
        <v>-0.009841262032</v>
      </c>
    </row>
    <row r="2527" ht="14.25" customHeight="1">
      <c r="D2527" s="264"/>
      <c r="E2527" s="264"/>
      <c r="F2527" s="264"/>
      <c r="G2527" s="271">
        <v>2524.0</v>
      </c>
      <c r="H2527" s="270">
        <f t="shared" si="2"/>
        <v>-0.01502363207</v>
      </c>
    </row>
    <row r="2528" ht="14.25" customHeight="1">
      <c r="D2528" s="264"/>
      <c r="E2528" s="264"/>
      <c r="F2528" s="264"/>
      <c r="G2528" s="271">
        <v>2525.0</v>
      </c>
      <c r="H2528" s="270">
        <f t="shared" si="2"/>
        <v>-0.007489274013</v>
      </c>
    </row>
    <row r="2529" ht="14.25" customHeight="1">
      <c r="D2529" s="264"/>
      <c r="E2529" s="264"/>
      <c r="F2529" s="264"/>
      <c r="G2529" s="271">
        <v>2526.0</v>
      </c>
      <c r="H2529" s="270">
        <f t="shared" si="2"/>
        <v>0.009777588389</v>
      </c>
    </row>
    <row r="2530" ht="14.25" customHeight="1">
      <c r="D2530" s="264"/>
      <c r="E2530" s="264"/>
      <c r="F2530" s="264"/>
      <c r="G2530" s="271">
        <v>2527.0</v>
      </c>
      <c r="H2530" s="270">
        <f t="shared" si="2"/>
        <v>0.004910565638</v>
      </c>
    </row>
    <row r="2531" ht="14.25" customHeight="1">
      <c r="D2531" s="264"/>
      <c r="E2531" s="264"/>
      <c r="F2531" s="264"/>
      <c r="G2531" s="271">
        <v>2528.0</v>
      </c>
      <c r="H2531" s="270">
        <f t="shared" si="2"/>
        <v>0.001952894375</v>
      </c>
    </row>
    <row r="2532" ht="14.25" customHeight="1">
      <c r="D2532" s="264"/>
      <c r="E2532" s="264"/>
      <c r="F2532" s="264"/>
      <c r="G2532" s="271">
        <v>2529.0</v>
      </c>
      <c r="H2532" s="270">
        <f t="shared" si="2"/>
        <v>0.02284397506</v>
      </c>
    </row>
    <row r="2533" ht="14.25" customHeight="1">
      <c r="D2533" s="264"/>
      <c r="E2533" s="264"/>
      <c r="F2533" s="264"/>
      <c r="G2533" s="271">
        <v>2530.0</v>
      </c>
      <c r="H2533" s="270">
        <f t="shared" si="2"/>
        <v>-0.01426911758</v>
      </c>
    </row>
    <row r="2534" ht="14.25" customHeight="1">
      <c r="D2534" s="264"/>
      <c r="E2534" s="264"/>
      <c r="F2534" s="264"/>
      <c r="G2534" s="271">
        <v>2531.0</v>
      </c>
      <c r="H2534" s="270">
        <f t="shared" si="2"/>
        <v>-0.001480058311</v>
      </c>
    </row>
    <row r="2535" ht="14.25" customHeight="1">
      <c r="D2535" s="264"/>
      <c r="E2535" s="264"/>
      <c r="F2535" s="264"/>
      <c r="G2535" s="271">
        <v>2532.0</v>
      </c>
      <c r="H2535" s="270">
        <f t="shared" si="2"/>
        <v>-0.008995784082</v>
      </c>
    </row>
    <row r="2536" ht="14.25" customHeight="1">
      <c r="D2536" s="264"/>
      <c r="E2536" s="264"/>
      <c r="F2536" s="264"/>
      <c r="G2536" s="271">
        <v>2533.0</v>
      </c>
      <c r="H2536" s="270">
        <f t="shared" si="2"/>
        <v>-0.006357359946</v>
      </c>
    </row>
    <row r="2537" ht="14.25" customHeight="1">
      <c r="D2537" s="264"/>
      <c r="E2537" s="264"/>
      <c r="F2537" s="264"/>
      <c r="G2537" s="271">
        <v>2534.0</v>
      </c>
      <c r="H2537" s="270">
        <f t="shared" si="2"/>
        <v>-0.007855897465</v>
      </c>
    </row>
    <row r="2538" ht="14.25" customHeight="1">
      <c r="D2538" s="264"/>
      <c r="E2538" s="264"/>
      <c r="F2538" s="264"/>
      <c r="G2538" s="271">
        <v>2535.0</v>
      </c>
      <c r="H2538" s="270">
        <f t="shared" si="2"/>
        <v>0.004262765538</v>
      </c>
    </row>
    <row r="2539" ht="14.25" customHeight="1">
      <c r="D2539" s="264"/>
      <c r="E2539" s="264"/>
      <c r="F2539" s="264"/>
      <c r="G2539" s="271">
        <v>2536.0</v>
      </c>
      <c r="H2539" s="270">
        <f t="shared" si="2"/>
        <v>0.007506483161</v>
      </c>
    </row>
    <row r="2540" ht="14.25" customHeight="1">
      <c r="D2540" s="264"/>
      <c r="E2540" s="264"/>
      <c r="F2540" s="264"/>
      <c r="G2540" s="271">
        <v>2537.0</v>
      </c>
      <c r="H2540" s="270">
        <f t="shared" si="2"/>
        <v>0.02770509696</v>
      </c>
    </row>
    <row r="2541" ht="14.25" customHeight="1">
      <c r="D2541" s="264"/>
      <c r="E2541" s="264"/>
      <c r="F2541" s="264"/>
      <c r="G2541" s="271">
        <v>2538.0</v>
      </c>
      <c r="H2541" s="270">
        <f t="shared" si="2"/>
        <v>-0.01715986611</v>
      </c>
    </row>
    <row r="2542" ht="14.25" customHeight="1">
      <c r="D2542" s="264"/>
      <c r="E2542" s="264"/>
      <c r="F2542" s="264"/>
      <c r="G2542" s="271">
        <v>2539.0</v>
      </c>
      <c r="H2542" s="270">
        <f t="shared" si="2"/>
        <v>0.02587031582</v>
      </c>
    </row>
    <row r="2543" ht="14.25" customHeight="1">
      <c r="D2543" s="264"/>
      <c r="E2543" s="264"/>
      <c r="F2543" s="264"/>
      <c r="G2543" s="271">
        <v>2540.0</v>
      </c>
      <c r="H2543" s="270">
        <f t="shared" si="2"/>
        <v>-0.008157255841</v>
      </c>
    </row>
    <row r="2544" ht="14.25" customHeight="1">
      <c r="D2544" s="264"/>
      <c r="E2544" s="264"/>
      <c r="F2544" s="264"/>
      <c r="G2544" s="271">
        <v>2541.0</v>
      </c>
      <c r="H2544" s="270">
        <f t="shared" si="2"/>
        <v>0.01162647267</v>
      </c>
    </row>
    <row r="2545" ht="14.25" customHeight="1">
      <c r="D2545" s="264"/>
      <c r="E2545" s="264"/>
      <c r="F2545" s="264"/>
      <c r="G2545" s="271">
        <v>2542.0</v>
      </c>
      <c r="H2545" s="270">
        <f t="shared" si="2"/>
        <v>0.02136890962</v>
      </c>
    </row>
    <row r="2546" ht="14.25" customHeight="1">
      <c r="D2546" s="264"/>
      <c r="E2546" s="264"/>
      <c r="F2546" s="264"/>
      <c r="G2546" s="271">
        <v>2543.0</v>
      </c>
      <c r="H2546" s="270">
        <f t="shared" si="2"/>
        <v>0.0226490623</v>
      </c>
    </row>
    <row r="2547" ht="14.25" customHeight="1">
      <c r="D2547" s="264"/>
      <c r="E2547" s="264"/>
      <c r="F2547" s="264"/>
      <c r="G2547" s="271">
        <v>2544.0</v>
      </c>
      <c r="H2547" s="270">
        <f t="shared" si="2"/>
        <v>-0.006576137838</v>
      </c>
    </row>
    <row r="2548" ht="14.25" customHeight="1">
      <c r="D2548" s="264"/>
      <c r="E2548" s="264"/>
      <c r="F2548" s="264"/>
      <c r="G2548" s="271">
        <v>2545.0</v>
      </c>
      <c r="H2548" s="270">
        <f t="shared" si="2"/>
        <v>-0.006155652543</v>
      </c>
    </row>
    <row r="2549" ht="14.25" customHeight="1">
      <c r="D2549" s="264"/>
      <c r="E2549" s="264"/>
      <c r="F2549" s="264"/>
      <c r="G2549" s="271">
        <v>2546.0</v>
      </c>
      <c r="H2549" s="270">
        <f t="shared" si="2"/>
        <v>0.0003956931463</v>
      </c>
    </row>
    <row r="2550" ht="14.25" customHeight="1">
      <c r="D2550" s="264"/>
      <c r="E2550" s="264"/>
      <c r="F2550" s="264"/>
      <c r="G2550" s="271">
        <v>2547.0</v>
      </c>
      <c r="H2550" s="270">
        <f t="shared" si="2"/>
        <v>0.01669665525</v>
      </c>
    </row>
    <row r="2551" ht="14.25" customHeight="1">
      <c r="D2551" s="264"/>
      <c r="E2551" s="264"/>
      <c r="F2551" s="264"/>
      <c r="G2551" s="271">
        <v>2548.0</v>
      </c>
      <c r="H2551" s="270">
        <f t="shared" si="2"/>
        <v>-0.01829939154</v>
      </c>
    </row>
    <row r="2552" ht="14.25" customHeight="1">
      <c r="D2552" s="264"/>
      <c r="E2552" s="264"/>
      <c r="F2552" s="264"/>
      <c r="G2552" s="271">
        <v>2549.0</v>
      </c>
      <c r="H2552" s="270">
        <f t="shared" si="2"/>
        <v>-0.0149867009</v>
      </c>
    </row>
    <row r="2553" ht="14.25" customHeight="1">
      <c r="D2553" s="264"/>
      <c r="E2553" s="264"/>
      <c r="F2553" s="264"/>
      <c r="G2553" s="271">
        <v>2550.0</v>
      </c>
      <c r="H2553" s="270">
        <f t="shared" si="2"/>
        <v>0.007799026336</v>
      </c>
    </row>
    <row r="2554" ht="14.25" customHeight="1">
      <c r="D2554" s="264"/>
      <c r="E2554" s="264"/>
      <c r="F2554" s="264"/>
      <c r="G2554" s="271">
        <v>2551.0</v>
      </c>
      <c r="H2554" s="270">
        <f t="shared" si="2"/>
        <v>-0.006740716266</v>
      </c>
    </row>
    <row r="2555" ht="14.25" customHeight="1">
      <c r="D2555" s="264"/>
      <c r="E2555" s="264"/>
      <c r="F2555" s="264"/>
      <c r="G2555" s="271">
        <v>2552.0</v>
      </c>
      <c r="H2555" s="270">
        <f t="shared" si="2"/>
        <v>-0.02544504145</v>
      </c>
    </row>
    <row r="2556" ht="14.25" customHeight="1">
      <c r="D2556" s="264"/>
      <c r="E2556" s="264"/>
      <c r="F2556" s="264"/>
      <c r="G2556" s="271">
        <v>2553.0</v>
      </c>
      <c r="H2556" s="270">
        <f t="shared" si="2"/>
        <v>-0.007258988768</v>
      </c>
    </row>
    <row r="2557" ht="14.25" customHeight="1">
      <c r="D2557" s="264"/>
      <c r="E2557" s="264"/>
      <c r="F2557" s="264"/>
      <c r="G2557" s="271">
        <v>2554.0</v>
      </c>
      <c r="H2557" s="270">
        <f t="shared" si="2"/>
        <v>-0.02019685812</v>
      </c>
    </row>
    <row r="2558" ht="14.25" customHeight="1">
      <c r="D2558" s="264"/>
      <c r="E2558" s="264"/>
      <c r="F2558" s="264"/>
      <c r="G2558" s="271">
        <v>2555.0</v>
      </c>
      <c r="H2558" s="270">
        <f t="shared" si="2"/>
        <v>-0.02358960074</v>
      </c>
    </row>
    <row r="2559" ht="14.25" customHeight="1">
      <c r="D2559" s="264"/>
      <c r="E2559" s="264"/>
      <c r="F2559" s="264"/>
      <c r="G2559" s="271">
        <v>2556.0</v>
      </c>
      <c r="H2559" s="270">
        <f t="shared" si="2"/>
        <v>0.01741494146</v>
      </c>
    </row>
    <row r="2560" ht="14.25" customHeight="1">
      <c r="D2560" s="264"/>
      <c r="E2560" s="264"/>
      <c r="F2560" s="264"/>
      <c r="G2560" s="271">
        <v>2557.0</v>
      </c>
      <c r="H2560" s="270">
        <f t="shared" si="2"/>
        <v>-0.01516602103</v>
      </c>
    </row>
    <row r="2561" ht="14.25" customHeight="1">
      <c r="D2561" s="264"/>
      <c r="E2561" s="264"/>
      <c r="F2561" s="264"/>
      <c r="G2561" s="271">
        <v>2558.0</v>
      </c>
      <c r="H2561" s="270">
        <f t="shared" si="2"/>
        <v>0.00901905054</v>
      </c>
    </row>
    <row r="2562" ht="14.25" customHeight="1">
      <c r="D2562" s="264"/>
      <c r="E2562" s="264"/>
      <c r="F2562" s="264"/>
      <c r="G2562" s="271">
        <v>2559.0</v>
      </c>
      <c r="H2562" s="270">
        <f t="shared" si="2"/>
        <v>0.01081717272</v>
      </c>
    </row>
    <row r="2563" ht="14.25" customHeight="1">
      <c r="D2563" s="264"/>
      <c r="E2563" s="264"/>
      <c r="F2563" s="264"/>
      <c r="G2563" s="271">
        <v>2560.0</v>
      </c>
      <c r="H2563" s="270">
        <f t="shared" si="2"/>
        <v>-0.02328304416</v>
      </c>
    </row>
    <row r="2564" ht="14.25" customHeight="1">
      <c r="D2564" s="264"/>
      <c r="E2564" s="264"/>
      <c r="F2564" s="264"/>
      <c r="G2564" s="271">
        <v>2561.0</v>
      </c>
      <c r="H2564" s="270">
        <f t="shared" si="2"/>
        <v>-0.01593144645</v>
      </c>
    </row>
    <row r="2565" ht="14.25" customHeight="1">
      <c r="D2565" s="264"/>
      <c r="E2565" s="264"/>
      <c r="F2565" s="264"/>
      <c r="G2565" s="271">
        <v>2562.0</v>
      </c>
      <c r="H2565" s="270">
        <f t="shared" si="2"/>
        <v>0.01173396316</v>
      </c>
    </row>
    <row r="2566" ht="14.25" customHeight="1">
      <c r="D2566" s="264"/>
      <c r="E2566" s="264"/>
      <c r="F2566" s="264"/>
      <c r="G2566" s="271">
        <v>2563.0</v>
      </c>
      <c r="H2566" s="270">
        <f t="shared" si="2"/>
        <v>0.001770488506</v>
      </c>
    </row>
    <row r="2567" ht="14.25" customHeight="1">
      <c r="D2567" s="264"/>
      <c r="E2567" s="264"/>
      <c r="F2567" s="264"/>
      <c r="G2567" s="271">
        <v>2564.0</v>
      </c>
      <c r="H2567" s="270">
        <f t="shared" si="2"/>
        <v>-0.002168875488</v>
      </c>
    </row>
    <row r="2568" ht="14.25" customHeight="1">
      <c r="D2568" s="264"/>
      <c r="E2568" s="264"/>
      <c r="F2568" s="264"/>
      <c r="G2568" s="271">
        <v>2565.0</v>
      </c>
      <c r="H2568" s="270">
        <f t="shared" si="2"/>
        <v>-0.001634032643</v>
      </c>
    </row>
    <row r="2569" ht="14.25" customHeight="1">
      <c r="D2569" s="264"/>
      <c r="E2569" s="264"/>
      <c r="F2569" s="264"/>
      <c r="G2569" s="271">
        <v>2566.0</v>
      </c>
      <c r="H2569" s="270">
        <f t="shared" si="2"/>
        <v>-0.01746979356</v>
      </c>
    </row>
    <row r="2570" ht="14.25" customHeight="1">
      <c r="D2570" s="264"/>
      <c r="E2570" s="264"/>
      <c r="F2570" s="264"/>
      <c r="G2570" s="271">
        <v>2567.0</v>
      </c>
      <c r="H2570" s="270">
        <f t="shared" si="2"/>
        <v>-0.004403431089</v>
      </c>
    </row>
    <row r="2571" ht="14.25" customHeight="1">
      <c r="D2571" s="264"/>
      <c r="E2571" s="264"/>
      <c r="F2571" s="264"/>
      <c r="G2571" s="271">
        <v>2568.0</v>
      </c>
      <c r="H2571" s="270">
        <f t="shared" si="2"/>
        <v>-0.001319805126</v>
      </c>
    </row>
    <row r="2572" ht="14.25" customHeight="1">
      <c r="D2572" s="264"/>
      <c r="E2572" s="264"/>
      <c r="F2572" s="264"/>
      <c r="G2572" s="271">
        <v>2569.0</v>
      </c>
      <c r="H2572" s="270">
        <f t="shared" si="2"/>
        <v>0.008062541418</v>
      </c>
    </row>
    <row r="2573" ht="14.25" customHeight="1">
      <c r="D2573" s="264"/>
      <c r="E2573" s="264"/>
      <c r="F2573" s="264"/>
      <c r="G2573" s="271">
        <v>2570.0</v>
      </c>
      <c r="H2573" s="270">
        <f t="shared" si="2"/>
        <v>0.009237390364</v>
      </c>
    </row>
    <row r="2574" ht="14.25" customHeight="1">
      <c r="D2574" s="264"/>
      <c r="E2574" s="264"/>
      <c r="F2574" s="264"/>
      <c r="G2574" s="271">
        <v>2571.0</v>
      </c>
      <c r="H2574" s="270">
        <f t="shared" si="2"/>
        <v>-0.01854133558</v>
      </c>
    </row>
    <row r="2575" ht="14.25" customHeight="1">
      <c r="D2575" s="264"/>
      <c r="E2575" s="264"/>
      <c r="F2575" s="264"/>
      <c r="G2575" s="271">
        <v>2572.0</v>
      </c>
      <c r="H2575" s="270">
        <f t="shared" si="2"/>
        <v>-0.002224628085</v>
      </c>
    </row>
    <row r="2576" ht="14.25" customHeight="1">
      <c r="D2576" s="264"/>
      <c r="E2576" s="264"/>
      <c r="F2576" s="264"/>
      <c r="G2576" s="271">
        <v>2573.0</v>
      </c>
      <c r="H2576" s="270">
        <f t="shared" si="2"/>
        <v>0.009738313564</v>
      </c>
    </row>
    <row r="2577" ht="14.25" customHeight="1">
      <c r="D2577" s="264"/>
      <c r="E2577" s="264"/>
      <c r="F2577" s="264"/>
      <c r="G2577" s="271">
        <v>2574.0</v>
      </c>
      <c r="H2577" s="270">
        <f t="shared" si="2"/>
        <v>0.006327786093</v>
      </c>
    </row>
    <row r="2578" ht="14.25" customHeight="1">
      <c r="D2578" s="264"/>
      <c r="E2578" s="264"/>
      <c r="F2578" s="264"/>
      <c r="G2578" s="271">
        <v>2575.0</v>
      </c>
      <c r="H2578" s="270">
        <f t="shared" si="2"/>
        <v>0.02841714097</v>
      </c>
    </row>
    <row r="2579" ht="14.25" customHeight="1">
      <c r="D2579" s="264"/>
      <c r="E2579" s="264"/>
      <c r="F2579" s="264"/>
      <c r="G2579" s="271">
        <v>2576.0</v>
      </c>
      <c r="H2579" s="270">
        <f t="shared" si="2"/>
        <v>0.02008986664</v>
      </c>
    </row>
    <row r="2580" ht="14.25" customHeight="1">
      <c r="D2580" s="264"/>
      <c r="E2580" s="264"/>
      <c r="F2580" s="264"/>
      <c r="G2580" s="271">
        <v>2577.0</v>
      </c>
      <c r="H2580" s="270">
        <f t="shared" si="2"/>
        <v>-0.006279045058</v>
      </c>
    </row>
    <row r="2581" ht="14.25" customHeight="1">
      <c r="D2581" s="264"/>
      <c r="E2581" s="264"/>
      <c r="F2581" s="264"/>
      <c r="G2581" s="271">
        <v>2578.0</v>
      </c>
      <c r="H2581" s="270">
        <f t="shared" si="2"/>
        <v>-0.01635477868</v>
      </c>
    </row>
    <row r="2582" ht="14.25" customHeight="1">
      <c r="D2582" s="264"/>
      <c r="E2582" s="264"/>
      <c r="F2582" s="264"/>
      <c r="G2582" s="271">
        <v>2579.0</v>
      </c>
      <c r="H2582" s="270">
        <f t="shared" si="2"/>
        <v>0.0279566806</v>
      </c>
    </row>
    <row r="2583" ht="14.25" customHeight="1">
      <c r="D2583" s="264"/>
      <c r="E2583" s="264"/>
      <c r="F2583" s="264"/>
      <c r="G2583" s="271">
        <v>2580.0</v>
      </c>
      <c r="H2583" s="270">
        <f t="shared" si="2"/>
        <v>-0.0228348099</v>
      </c>
    </row>
    <row r="2584" ht="14.25" customHeight="1">
      <c r="D2584" s="264"/>
      <c r="E2584" s="264"/>
      <c r="F2584" s="264"/>
      <c r="G2584" s="271">
        <v>2581.0</v>
      </c>
      <c r="H2584" s="270">
        <f t="shared" si="2"/>
        <v>0.02831438531</v>
      </c>
    </row>
    <row r="2585" ht="14.25" customHeight="1">
      <c r="D2585" s="264"/>
      <c r="E2585" s="264"/>
      <c r="F2585" s="264"/>
      <c r="G2585" s="271">
        <v>2582.0</v>
      </c>
      <c r="H2585" s="270">
        <f t="shared" si="2"/>
        <v>-0.04541043004</v>
      </c>
    </row>
    <row r="2586" ht="14.25" customHeight="1">
      <c r="D2586" s="264"/>
      <c r="E2586" s="264"/>
      <c r="F2586" s="264"/>
      <c r="G2586" s="271">
        <v>2583.0</v>
      </c>
      <c r="H2586" s="270">
        <f t="shared" si="2"/>
        <v>-0.01876054216</v>
      </c>
    </row>
    <row r="2587" ht="14.25" customHeight="1">
      <c r="D2587" s="264"/>
      <c r="E2587" s="264"/>
      <c r="F2587" s="264"/>
      <c r="G2587" s="271">
        <v>2584.0</v>
      </c>
      <c r="H2587" s="270">
        <f t="shared" si="2"/>
        <v>0.03467882236</v>
      </c>
    </row>
    <row r="2588" ht="14.25" customHeight="1">
      <c r="D2588" s="264"/>
      <c r="E2588" s="264"/>
      <c r="F2588" s="264"/>
      <c r="G2588" s="271">
        <v>2585.0</v>
      </c>
      <c r="H2588" s="270">
        <f t="shared" si="2"/>
        <v>-0.009947160588</v>
      </c>
    </row>
    <row r="2589" ht="14.25" customHeight="1">
      <c r="D2589" s="264"/>
      <c r="E2589" s="264"/>
      <c r="F2589" s="264"/>
      <c r="G2589" s="271">
        <v>2586.0</v>
      </c>
      <c r="H2589" s="270">
        <f t="shared" si="2"/>
        <v>0.01298798801</v>
      </c>
    </row>
    <row r="2590" ht="14.25" customHeight="1">
      <c r="D2590" s="264"/>
      <c r="E2590" s="264"/>
      <c r="F2590" s="264"/>
      <c r="G2590" s="271">
        <v>2587.0</v>
      </c>
      <c r="H2590" s="270">
        <f t="shared" si="2"/>
        <v>-0.01332544783</v>
      </c>
    </row>
    <row r="2591" ht="14.25" customHeight="1">
      <c r="D2591" s="264"/>
      <c r="E2591" s="264"/>
      <c r="F2591" s="264"/>
      <c r="G2591" s="271">
        <v>2588.0</v>
      </c>
      <c r="H2591" s="270">
        <f t="shared" si="2"/>
        <v>-0.02570690242</v>
      </c>
    </row>
    <row r="2592" ht="14.25" customHeight="1">
      <c r="D2592" s="264"/>
      <c r="E2592" s="264"/>
      <c r="F2592" s="264"/>
      <c r="G2592" s="271">
        <v>2589.0</v>
      </c>
      <c r="H2592" s="270">
        <f t="shared" si="2"/>
        <v>-0.007487861771</v>
      </c>
    </row>
    <row r="2593" ht="14.25" customHeight="1">
      <c r="D2593" s="264"/>
      <c r="E2593" s="264"/>
      <c r="F2593" s="264"/>
      <c r="G2593" s="271">
        <v>2590.0</v>
      </c>
      <c r="H2593" s="270">
        <f t="shared" si="2"/>
        <v>-0.03087328255</v>
      </c>
    </row>
    <row r="2594" ht="14.25" customHeight="1">
      <c r="D2594" s="264"/>
      <c r="E2594" s="264"/>
      <c r="F2594" s="264"/>
      <c r="G2594" s="271">
        <v>2591.0</v>
      </c>
      <c r="H2594" s="270">
        <f t="shared" si="2"/>
        <v>-0.02821509829</v>
      </c>
    </row>
    <row r="2595" ht="14.25" customHeight="1">
      <c r="D2595" s="264"/>
      <c r="E2595" s="264"/>
      <c r="F2595" s="264"/>
      <c r="G2595" s="271">
        <v>2592.0</v>
      </c>
      <c r="H2595" s="270">
        <f t="shared" si="2"/>
        <v>-0.01034290605</v>
      </c>
    </row>
    <row r="2596" ht="14.25" customHeight="1">
      <c r="D2596" s="264"/>
      <c r="E2596" s="264"/>
      <c r="F2596" s="264"/>
      <c r="G2596" s="271">
        <v>2593.0</v>
      </c>
      <c r="H2596" s="270">
        <f t="shared" si="2"/>
        <v>-0.03127568377</v>
      </c>
    </row>
    <row r="2597" ht="14.25" customHeight="1">
      <c r="D2597" s="264"/>
      <c r="E2597" s="264"/>
      <c r="F2597" s="264"/>
      <c r="G2597" s="271">
        <v>2594.0</v>
      </c>
      <c r="H2597" s="270">
        <f t="shared" si="2"/>
        <v>0.03224686433</v>
      </c>
    </row>
    <row r="2598" ht="14.25" customHeight="1">
      <c r="D2598" s="264"/>
      <c r="E2598" s="264"/>
      <c r="F2598" s="264"/>
      <c r="G2598" s="271">
        <v>2595.0</v>
      </c>
      <c r="H2598" s="270">
        <f t="shared" si="2"/>
        <v>0.0003719984809</v>
      </c>
    </row>
    <row r="2599" ht="14.25" customHeight="1">
      <c r="D2599" s="264"/>
      <c r="E2599" s="264"/>
      <c r="F2599" s="264"/>
      <c r="G2599" s="271">
        <v>2596.0</v>
      </c>
      <c r="H2599" s="270">
        <f t="shared" si="2"/>
        <v>0.02897187588</v>
      </c>
    </row>
    <row r="2600" ht="14.25" customHeight="1">
      <c r="D2600" s="264"/>
      <c r="E2600" s="264"/>
      <c r="F2600" s="264"/>
      <c r="G2600" s="271">
        <v>2597.0</v>
      </c>
      <c r="H2600" s="270">
        <f t="shared" si="2"/>
        <v>0.01806776064</v>
      </c>
    </row>
    <row r="2601" ht="14.25" customHeight="1">
      <c r="D2601" s="264"/>
      <c r="E2601" s="264"/>
      <c r="F2601" s="264"/>
      <c r="G2601" s="271">
        <v>2598.0</v>
      </c>
      <c r="H2601" s="270">
        <f t="shared" si="2"/>
        <v>0.01935737224</v>
      </c>
    </row>
    <row r="2602" ht="14.25" customHeight="1">
      <c r="D2602" s="264"/>
      <c r="E2602" s="264"/>
      <c r="F2602" s="264"/>
      <c r="G2602" s="271">
        <v>2599.0</v>
      </c>
      <c r="H2602" s="270">
        <f t="shared" si="2"/>
        <v>-0.02518452895</v>
      </c>
    </row>
    <row r="2603" ht="14.25" customHeight="1">
      <c r="D2603" s="264"/>
      <c r="E2603" s="264"/>
      <c r="F2603" s="264"/>
      <c r="G2603" s="271">
        <v>2600.0</v>
      </c>
      <c r="H2603" s="270">
        <f t="shared" si="2"/>
        <v>0.03115338089</v>
      </c>
    </row>
    <row r="2604" ht="14.25" customHeight="1">
      <c r="D2604" s="264"/>
      <c r="E2604" s="264"/>
      <c r="F2604" s="264"/>
      <c r="G2604" s="271">
        <v>2601.0</v>
      </c>
      <c r="H2604" s="270">
        <f t="shared" si="2"/>
        <v>-0.02207025569</v>
      </c>
    </row>
    <row r="2605" ht="14.25" customHeight="1">
      <c r="D2605" s="264"/>
      <c r="E2605" s="264"/>
      <c r="F2605" s="264"/>
      <c r="G2605" s="271">
        <v>2602.0</v>
      </c>
      <c r="H2605" s="270">
        <f t="shared" si="2"/>
        <v>-0.02651721219</v>
      </c>
    </row>
    <row r="2606" ht="14.25" customHeight="1">
      <c r="D2606" s="264"/>
      <c r="E2606" s="264"/>
      <c r="F2606" s="264"/>
      <c r="G2606" s="271">
        <v>2603.0</v>
      </c>
      <c r="H2606" s="270">
        <f t="shared" si="2"/>
        <v>0.02710535792</v>
      </c>
    </row>
    <row r="2607" ht="14.25" customHeight="1">
      <c r="D2607" s="264"/>
      <c r="E2607" s="264"/>
      <c r="F2607" s="264"/>
      <c r="G2607" s="271">
        <v>2604.0</v>
      </c>
      <c r="H2607" s="270">
        <f t="shared" si="2"/>
        <v>-0.05068286896</v>
      </c>
    </row>
    <row r="2608" ht="14.25" customHeight="1">
      <c r="D2608" s="264"/>
      <c r="E2608" s="264"/>
      <c r="F2608" s="264"/>
      <c r="G2608" s="271">
        <v>2605.0</v>
      </c>
      <c r="H2608" s="270">
        <f t="shared" si="2"/>
        <v>0.02718227869</v>
      </c>
    </row>
    <row r="2609" ht="14.25" customHeight="1">
      <c r="D2609" s="264"/>
      <c r="E2609" s="264"/>
      <c r="F2609" s="264"/>
      <c r="G2609" s="271">
        <v>2606.0</v>
      </c>
      <c r="H2609" s="270">
        <f t="shared" si="2"/>
        <v>-0.009154591136</v>
      </c>
    </row>
    <row r="2610" ht="14.25" customHeight="1">
      <c r="D2610" s="264"/>
      <c r="E2610" s="264"/>
      <c r="F2610" s="264"/>
      <c r="G2610" s="271">
        <v>2607.0</v>
      </c>
      <c r="H2610" s="270">
        <f t="shared" si="2"/>
        <v>-0.002634270352</v>
      </c>
    </row>
    <row r="2611" ht="14.25" customHeight="1">
      <c r="D2611" s="264"/>
      <c r="E2611" s="264"/>
      <c r="F2611" s="264"/>
      <c r="G2611" s="271">
        <v>2608.0</v>
      </c>
      <c r="H2611" s="270">
        <f t="shared" si="2"/>
        <v>0.005959907284</v>
      </c>
    </row>
    <row r="2612" ht="14.25" customHeight="1">
      <c r="D2612" s="264"/>
      <c r="E2612" s="264"/>
      <c r="F2612" s="264"/>
      <c r="G2612" s="271">
        <v>2609.0</v>
      </c>
      <c r="H2612" s="270">
        <f t="shared" si="2"/>
        <v>-0.005394597139</v>
      </c>
    </row>
    <row r="2613" ht="14.25" customHeight="1">
      <c r="D2613" s="264"/>
      <c r="E2613" s="264"/>
      <c r="F2613" s="264"/>
      <c r="G2613" s="271">
        <v>2610.0</v>
      </c>
      <c r="H2613" s="270">
        <f t="shared" si="2"/>
        <v>-0.0203379946</v>
      </c>
    </row>
    <row r="2614" ht="14.25" customHeight="1">
      <c r="D2614" s="264"/>
      <c r="E2614" s="264"/>
      <c r="F2614" s="264"/>
      <c r="G2614" s="271">
        <v>2611.0</v>
      </c>
      <c r="H2614" s="270">
        <f t="shared" si="2"/>
        <v>0.02858418234</v>
      </c>
    </row>
    <row r="2615" ht="14.25" customHeight="1">
      <c r="D2615" s="264"/>
      <c r="E2615" s="264"/>
      <c r="F2615" s="264"/>
      <c r="G2615" s="271">
        <v>2612.0</v>
      </c>
      <c r="H2615" s="270">
        <f t="shared" si="2"/>
        <v>0.01201204819</v>
      </c>
    </row>
    <row r="2616" ht="14.25" customHeight="1">
      <c r="D2616" s="264"/>
      <c r="E2616" s="264"/>
      <c r="F2616" s="264"/>
      <c r="G2616" s="271">
        <v>2613.0</v>
      </c>
      <c r="H2616" s="270">
        <f t="shared" si="2"/>
        <v>-0.01871559467</v>
      </c>
    </row>
    <row r="2617" ht="14.25" customHeight="1">
      <c r="D2617" s="264"/>
      <c r="E2617" s="264"/>
      <c r="F2617" s="264"/>
      <c r="G2617" s="271">
        <v>2614.0</v>
      </c>
      <c r="H2617" s="270">
        <f t="shared" si="2"/>
        <v>0.02238616854</v>
      </c>
    </row>
    <row r="2618" ht="14.25" customHeight="1">
      <c r="D2618" s="264"/>
      <c r="E2618" s="264"/>
      <c r="F2618" s="264"/>
      <c r="G2618" s="271">
        <v>2615.0</v>
      </c>
      <c r="H2618" s="270">
        <f t="shared" si="2"/>
        <v>0.01796205325</v>
      </c>
    </row>
    <row r="2619" ht="14.25" customHeight="1">
      <c r="D2619" s="264"/>
      <c r="E2619" s="264"/>
      <c r="F2619" s="264"/>
      <c r="G2619" s="271">
        <v>2616.0</v>
      </c>
      <c r="H2619" s="270">
        <f t="shared" si="2"/>
        <v>0.01865644052</v>
      </c>
    </row>
    <row r="2620" ht="14.25" customHeight="1">
      <c r="D2620" s="264"/>
      <c r="E2620" s="264"/>
      <c r="F2620" s="264"/>
      <c r="G2620" s="271">
        <v>2617.0</v>
      </c>
      <c r="H2620" s="270">
        <f t="shared" si="2"/>
        <v>-0.02270703257</v>
      </c>
    </row>
    <row r="2621" ht="14.25" customHeight="1">
      <c r="D2621" s="264"/>
      <c r="E2621" s="264"/>
      <c r="F2621" s="264"/>
      <c r="G2621" s="271">
        <v>2618.0</v>
      </c>
      <c r="H2621" s="270">
        <f t="shared" si="2"/>
        <v>-0.01014650588</v>
      </c>
    </row>
    <row r="2622" ht="14.25" customHeight="1">
      <c r="D2622" s="264"/>
      <c r="E2622" s="264"/>
      <c r="F2622" s="264"/>
      <c r="G2622" s="271">
        <v>2619.0</v>
      </c>
      <c r="H2622" s="270">
        <f t="shared" si="2"/>
        <v>0.008141954247</v>
      </c>
    </row>
    <row r="2623" ht="14.25" customHeight="1">
      <c r="D2623" s="264"/>
      <c r="E2623" s="264"/>
      <c r="F2623" s="264"/>
      <c r="G2623" s="271">
        <v>2620.0</v>
      </c>
      <c r="H2623" s="270">
        <f t="shared" si="2"/>
        <v>0.008732708398</v>
      </c>
    </row>
    <row r="2624" ht="14.25" customHeight="1">
      <c r="D2624" s="264"/>
      <c r="E2624" s="264"/>
      <c r="F2624" s="264"/>
      <c r="G2624" s="271">
        <v>2621.0</v>
      </c>
      <c r="H2624" s="270">
        <f t="shared" si="2"/>
        <v>0.0007231853785</v>
      </c>
    </row>
    <row r="2625" ht="14.25" customHeight="1">
      <c r="D2625" s="264"/>
      <c r="E2625" s="264"/>
      <c r="F2625" s="264"/>
      <c r="G2625" s="271">
        <v>2622.0</v>
      </c>
      <c r="H2625" s="270">
        <f t="shared" si="2"/>
        <v>-0.01819355873</v>
      </c>
    </row>
    <row r="2626" ht="14.25" customHeight="1">
      <c r="D2626" s="264"/>
      <c r="E2626" s="264"/>
      <c r="F2626" s="264"/>
      <c r="G2626" s="271">
        <v>2623.0</v>
      </c>
      <c r="H2626" s="270">
        <f t="shared" si="2"/>
        <v>-0.01014613392</v>
      </c>
    </row>
    <row r="2627" ht="14.25" customHeight="1">
      <c r="D2627" s="264"/>
      <c r="E2627" s="264"/>
      <c r="F2627" s="264"/>
      <c r="G2627" s="271">
        <v>2624.0</v>
      </c>
      <c r="H2627" s="270">
        <f t="shared" si="2"/>
        <v>0.01697758765</v>
      </c>
    </row>
    <row r="2628" ht="14.25" customHeight="1">
      <c r="D2628" s="264"/>
      <c r="E2628" s="264"/>
      <c r="F2628" s="264"/>
      <c r="G2628" s="271">
        <v>2625.0</v>
      </c>
      <c r="H2628" s="270">
        <f t="shared" si="2"/>
        <v>-0.01517520235</v>
      </c>
    </row>
    <row r="2629" ht="14.25" customHeight="1">
      <c r="D2629" s="264"/>
      <c r="E2629" s="264"/>
      <c r="F2629" s="264"/>
      <c r="G2629" s="271">
        <v>2626.0</v>
      </c>
      <c r="H2629" s="270">
        <f t="shared" si="2"/>
        <v>0.01965676671</v>
      </c>
    </row>
    <row r="2630" ht="14.25" customHeight="1">
      <c r="D2630" s="264"/>
      <c r="E2630" s="264"/>
      <c r="F2630" s="264"/>
      <c r="G2630" s="271">
        <v>2627.0</v>
      </c>
      <c r="H2630" s="270">
        <f t="shared" si="2"/>
        <v>0.001569743574</v>
      </c>
    </row>
    <row r="2631" ht="14.25" customHeight="1">
      <c r="D2631" s="264"/>
      <c r="E2631" s="264"/>
      <c r="F2631" s="264"/>
      <c r="G2631" s="271">
        <v>2628.0</v>
      </c>
      <c r="H2631" s="270">
        <f t="shared" si="2"/>
        <v>0.04095504417</v>
      </c>
    </row>
    <row r="2632" ht="14.25" customHeight="1">
      <c r="D2632" s="264"/>
      <c r="E2632" s="264"/>
      <c r="F2632" s="264"/>
      <c r="G2632" s="271">
        <v>2629.0</v>
      </c>
      <c r="H2632" s="270">
        <f t="shared" si="2"/>
        <v>-0.01612167379</v>
      </c>
    </row>
    <row r="2633" ht="14.25" customHeight="1">
      <c r="D2633" s="264"/>
      <c r="E2633" s="264"/>
      <c r="F2633" s="264"/>
      <c r="G2633" s="271">
        <v>2630.0</v>
      </c>
      <c r="H2633" s="270">
        <f t="shared" si="2"/>
        <v>-0.006644058633</v>
      </c>
    </row>
    <row r="2634" ht="14.25" customHeight="1">
      <c r="D2634" s="264"/>
      <c r="E2634" s="264"/>
      <c r="F2634" s="264"/>
      <c r="G2634" s="271">
        <v>2631.0</v>
      </c>
      <c r="H2634" s="270">
        <f t="shared" si="2"/>
        <v>0.03258901986</v>
      </c>
    </row>
    <row r="2635" ht="14.25" customHeight="1">
      <c r="D2635" s="264"/>
      <c r="E2635" s="264"/>
      <c r="F2635" s="264"/>
      <c r="G2635" s="271">
        <v>2632.0</v>
      </c>
      <c r="H2635" s="270">
        <f t="shared" si="2"/>
        <v>0.0006332161645</v>
      </c>
    </row>
    <row r="2636" ht="14.25" customHeight="1">
      <c r="D2636" s="264"/>
      <c r="E2636" s="264"/>
      <c r="F2636" s="264"/>
      <c r="G2636" s="271">
        <v>2633.0</v>
      </c>
      <c r="H2636" s="270">
        <f t="shared" si="2"/>
        <v>0.003024220117</v>
      </c>
    </row>
    <row r="2637" ht="14.25" customHeight="1">
      <c r="D2637" s="264"/>
      <c r="E2637" s="264"/>
      <c r="F2637" s="264"/>
      <c r="G2637" s="271">
        <v>2634.0</v>
      </c>
      <c r="H2637" s="270">
        <f t="shared" si="2"/>
        <v>0.004131505453</v>
      </c>
    </row>
    <row r="2638" ht="14.25" customHeight="1">
      <c r="D2638" s="264"/>
      <c r="E2638" s="264"/>
      <c r="F2638" s="264"/>
      <c r="G2638" s="271">
        <v>2635.0</v>
      </c>
      <c r="H2638" s="270">
        <f t="shared" si="2"/>
        <v>-0.007570786624</v>
      </c>
    </row>
    <row r="2639" ht="14.25" customHeight="1">
      <c r="D2639" s="264"/>
      <c r="E2639" s="264"/>
      <c r="F2639" s="264"/>
      <c r="G2639" s="271">
        <v>2636.0</v>
      </c>
      <c r="H2639" s="270">
        <f t="shared" si="2"/>
        <v>0.03173083828</v>
      </c>
    </row>
    <row r="2640" ht="14.25" customHeight="1">
      <c r="D2640" s="264"/>
      <c r="E2640" s="264"/>
      <c r="F2640" s="264"/>
      <c r="G2640" s="271">
        <v>2637.0</v>
      </c>
      <c r="H2640" s="270">
        <f t="shared" si="2"/>
        <v>-0.01727056918</v>
      </c>
    </row>
    <row r="2641" ht="14.25" customHeight="1">
      <c r="D2641" s="264"/>
      <c r="E2641" s="264"/>
      <c r="F2641" s="264"/>
      <c r="G2641" s="271">
        <v>2638.0</v>
      </c>
      <c r="H2641" s="270">
        <f t="shared" si="2"/>
        <v>0.001121746281</v>
      </c>
    </row>
    <row r="2642" ht="14.25" customHeight="1">
      <c r="D2642" s="264"/>
      <c r="E2642" s="264"/>
      <c r="F2642" s="264"/>
      <c r="G2642" s="271">
        <v>2639.0</v>
      </c>
      <c r="H2642" s="270">
        <f t="shared" si="2"/>
        <v>-0.01411873048</v>
      </c>
    </row>
    <row r="2643" ht="14.25" customHeight="1">
      <c r="D2643" s="264"/>
      <c r="E2643" s="264"/>
      <c r="F2643" s="264"/>
      <c r="G2643" s="271">
        <v>2640.0</v>
      </c>
      <c r="H2643" s="270">
        <f t="shared" si="2"/>
        <v>-0.008209822575</v>
      </c>
    </row>
    <row r="2644" ht="14.25" customHeight="1">
      <c r="D2644" s="264"/>
      <c r="E2644" s="264"/>
      <c r="F2644" s="264"/>
      <c r="G2644" s="271">
        <v>2641.0</v>
      </c>
      <c r="H2644" s="270">
        <f t="shared" si="2"/>
        <v>-0.009373929032</v>
      </c>
    </row>
    <row r="2645" ht="14.25" customHeight="1">
      <c r="D2645" s="264"/>
      <c r="E2645" s="264"/>
      <c r="F2645" s="264"/>
      <c r="G2645" s="271">
        <v>2642.0</v>
      </c>
      <c r="H2645" s="270">
        <f t="shared" si="2"/>
        <v>-0.004798025565</v>
      </c>
    </row>
    <row r="2646" ht="14.25" customHeight="1">
      <c r="D2646" s="264"/>
      <c r="E2646" s="264"/>
      <c r="F2646" s="264"/>
      <c r="G2646" s="271">
        <v>2643.0</v>
      </c>
      <c r="H2646" s="270">
        <f t="shared" si="2"/>
        <v>0.0135381319</v>
      </c>
    </row>
    <row r="2647" ht="14.25" customHeight="1">
      <c r="D2647" s="264"/>
      <c r="E2647" s="264"/>
      <c r="F2647" s="264"/>
      <c r="G2647" s="271">
        <v>2644.0</v>
      </c>
      <c r="H2647" s="270">
        <f t="shared" si="2"/>
        <v>0.01219846414</v>
      </c>
    </row>
    <row r="2648" ht="14.25" customHeight="1">
      <c r="D2648" s="264"/>
      <c r="E2648" s="264"/>
      <c r="F2648" s="264"/>
      <c r="G2648" s="271">
        <v>2645.0</v>
      </c>
      <c r="H2648" s="270">
        <f t="shared" si="2"/>
        <v>0.02431024648</v>
      </c>
    </row>
    <row r="2649" ht="14.25" customHeight="1">
      <c r="D2649" s="264"/>
      <c r="E2649" s="264"/>
      <c r="F2649" s="264"/>
      <c r="G2649" s="271">
        <v>2646.0</v>
      </c>
      <c r="H2649" s="270">
        <f t="shared" si="2"/>
        <v>0.007360856966</v>
      </c>
    </row>
    <row r="2650" ht="14.25" customHeight="1">
      <c r="D2650" s="264"/>
      <c r="E2650" s="264"/>
      <c r="F2650" s="264"/>
      <c r="G2650" s="271">
        <v>2647.0</v>
      </c>
      <c r="H2650" s="270">
        <f t="shared" si="2"/>
        <v>0.005140268617</v>
      </c>
    </row>
    <row r="2651" ht="14.25" customHeight="1">
      <c r="D2651" s="264"/>
      <c r="E2651" s="264"/>
      <c r="F2651" s="264"/>
      <c r="G2651" s="271">
        <v>2648.0</v>
      </c>
      <c r="H2651" s="270">
        <f t="shared" si="2"/>
        <v>-0.01301416993</v>
      </c>
    </row>
    <row r="2652" ht="14.25" customHeight="1">
      <c r="D2652" s="264"/>
      <c r="E2652" s="264"/>
      <c r="F2652" s="264"/>
      <c r="G2652" s="271">
        <v>2649.0</v>
      </c>
      <c r="H2652" s="270">
        <f t="shared" si="2"/>
        <v>-0.006043888322</v>
      </c>
    </row>
    <row r="2653" ht="14.25" customHeight="1">
      <c r="D2653" s="264"/>
      <c r="E2653" s="264"/>
      <c r="F2653" s="264"/>
      <c r="G2653" s="271">
        <v>2650.0</v>
      </c>
      <c r="H2653" s="270">
        <f t="shared" si="2"/>
        <v>-0.02294890156</v>
      </c>
    </row>
    <row r="2654" ht="14.25" customHeight="1">
      <c r="D2654" s="264"/>
      <c r="E2654" s="264"/>
      <c r="F2654" s="264"/>
      <c r="G2654" s="271">
        <v>2651.0</v>
      </c>
      <c r="H2654" s="270">
        <f t="shared" si="2"/>
        <v>0.005334282301</v>
      </c>
    </row>
    <row r="2655" ht="14.25" customHeight="1">
      <c r="D2655" s="264"/>
      <c r="E2655" s="264"/>
      <c r="F2655" s="264"/>
      <c r="G2655" s="271">
        <v>2652.0</v>
      </c>
      <c r="H2655" s="270">
        <f t="shared" si="2"/>
        <v>-0.00303988544</v>
      </c>
    </row>
    <row r="2656" ht="14.25" customHeight="1">
      <c r="D2656" s="264"/>
      <c r="E2656" s="264"/>
      <c r="F2656" s="264"/>
      <c r="G2656" s="271">
        <v>2653.0</v>
      </c>
      <c r="H2656" s="270">
        <f t="shared" si="2"/>
        <v>-0.001184916019</v>
      </c>
    </row>
    <row r="2657" ht="14.25" customHeight="1">
      <c r="D2657" s="264"/>
      <c r="E2657" s="264"/>
      <c r="F2657" s="264"/>
      <c r="G2657" s="271">
        <v>2654.0</v>
      </c>
      <c r="H2657" s="270">
        <f t="shared" si="2"/>
        <v>-0.007758192412</v>
      </c>
    </row>
    <row r="2658" ht="14.25" customHeight="1">
      <c r="D2658" s="264"/>
      <c r="E2658" s="264"/>
      <c r="F2658" s="264"/>
      <c r="G2658" s="271">
        <v>2655.0</v>
      </c>
      <c r="H2658" s="270">
        <f t="shared" si="2"/>
        <v>-0.002871197783</v>
      </c>
    </row>
    <row r="2659" ht="14.25" customHeight="1">
      <c r="D2659" s="264"/>
      <c r="E2659" s="264"/>
      <c r="F2659" s="264"/>
      <c r="G2659" s="271">
        <v>2656.0</v>
      </c>
      <c r="H2659" s="270">
        <f t="shared" si="2"/>
        <v>-0.01655217699</v>
      </c>
    </row>
    <row r="2660" ht="14.25" customHeight="1">
      <c r="D2660" s="264"/>
      <c r="E2660" s="264"/>
      <c r="F2660" s="264"/>
      <c r="G2660" s="271">
        <v>2657.0</v>
      </c>
      <c r="H2660" s="270">
        <f t="shared" si="2"/>
        <v>0.005841109393</v>
      </c>
    </row>
    <row r="2661" ht="14.25" customHeight="1">
      <c r="D2661" s="264"/>
      <c r="E2661" s="264"/>
      <c r="F2661" s="264"/>
      <c r="G2661" s="271">
        <v>2658.0</v>
      </c>
      <c r="H2661" s="270">
        <f t="shared" si="2"/>
        <v>0.03982276012</v>
      </c>
    </row>
    <row r="2662" ht="14.25" customHeight="1">
      <c r="D2662" s="264"/>
      <c r="E2662" s="264"/>
      <c r="F2662" s="264"/>
      <c r="G2662" s="271">
        <v>2659.0</v>
      </c>
      <c r="H2662" s="270">
        <f t="shared" si="2"/>
        <v>-0.01026249709</v>
      </c>
    </row>
    <row r="2663" ht="14.25" customHeight="1">
      <c r="D2663" s="264"/>
      <c r="E2663" s="264"/>
      <c r="F2663" s="264"/>
      <c r="G2663" s="271">
        <v>2660.0</v>
      </c>
      <c r="H2663" s="270">
        <f t="shared" si="2"/>
        <v>0.002611329252</v>
      </c>
    </row>
    <row r="2664" ht="14.25" customHeight="1">
      <c r="D2664" s="264"/>
      <c r="E2664" s="264"/>
      <c r="F2664" s="264"/>
      <c r="G2664" s="271">
        <v>2661.0</v>
      </c>
      <c r="H2664" s="270">
        <f t="shared" si="2"/>
        <v>-0.01130714187</v>
      </c>
    </row>
    <row r="2665" ht="14.25" customHeight="1">
      <c r="D2665" s="264"/>
      <c r="E2665" s="264"/>
      <c r="F2665" s="264"/>
      <c r="G2665" s="271">
        <v>2662.0</v>
      </c>
      <c r="H2665" s="270">
        <f t="shared" si="2"/>
        <v>-0.01625331018</v>
      </c>
    </row>
    <row r="2666" ht="14.25" customHeight="1">
      <c r="D2666" s="264"/>
      <c r="E2666" s="264"/>
      <c r="F2666" s="264"/>
      <c r="G2666" s="271">
        <v>2663.0</v>
      </c>
      <c r="H2666" s="270">
        <f t="shared" si="2"/>
        <v>-0.02023157772</v>
      </c>
    </row>
    <row r="2667" ht="14.25" customHeight="1">
      <c r="D2667" s="264"/>
      <c r="E2667" s="264"/>
      <c r="F2667" s="264"/>
      <c r="G2667" s="271">
        <v>2664.0</v>
      </c>
      <c r="H2667" s="270">
        <f t="shared" si="2"/>
        <v>-0.01416693443</v>
      </c>
    </row>
    <row r="2668" ht="14.25" customHeight="1">
      <c r="D2668" s="264"/>
      <c r="E2668" s="264"/>
      <c r="F2668" s="264"/>
      <c r="G2668" s="271">
        <v>2665.0</v>
      </c>
      <c r="H2668" s="270">
        <f t="shared" si="2"/>
        <v>-0.01426955244</v>
      </c>
    </row>
    <row r="2669" ht="14.25" customHeight="1">
      <c r="D2669" s="264"/>
      <c r="E2669" s="264"/>
      <c r="F2669" s="264"/>
      <c r="G2669" s="271">
        <v>2666.0</v>
      </c>
      <c r="H2669" s="270">
        <f t="shared" si="2"/>
        <v>-0.001979053004</v>
      </c>
    </row>
    <row r="2670" ht="14.25" customHeight="1">
      <c r="D2670" s="264"/>
      <c r="E2670" s="264"/>
      <c r="F2670" s="264"/>
      <c r="G2670" s="271">
        <v>2667.0</v>
      </c>
      <c r="H2670" s="270">
        <f t="shared" si="2"/>
        <v>-0.01757765554</v>
      </c>
    </row>
    <row r="2671" ht="14.25" customHeight="1">
      <c r="D2671" s="264"/>
      <c r="E2671" s="264"/>
      <c r="F2671" s="264"/>
      <c r="G2671" s="271">
        <v>2668.0</v>
      </c>
      <c r="H2671" s="270">
        <f t="shared" si="2"/>
        <v>0.02594094956</v>
      </c>
    </row>
    <row r="2672" ht="14.25" customHeight="1">
      <c r="D2672" s="264"/>
      <c r="E2672" s="264"/>
      <c r="F2672" s="264"/>
      <c r="G2672" s="271">
        <v>2669.0</v>
      </c>
      <c r="H2672" s="270">
        <f t="shared" si="2"/>
        <v>0.02927900227</v>
      </c>
    </row>
    <row r="2673" ht="14.25" customHeight="1">
      <c r="D2673" s="264"/>
      <c r="E2673" s="264"/>
      <c r="F2673" s="264"/>
      <c r="G2673" s="271">
        <v>2670.0</v>
      </c>
      <c r="H2673" s="270">
        <f t="shared" si="2"/>
        <v>0.008669281308</v>
      </c>
    </row>
    <row r="2674" ht="14.25" customHeight="1">
      <c r="D2674" s="264"/>
      <c r="E2674" s="264"/>
      <c r="F2674" s="264"/>
      <c r="G2674" s="271">
        <v>2671.0</v>
      </c>
      <c r="H2674" s="270">
        <f t="shared" si="2"/>
        <v>0.01165035329</v>
      </c>
    </row>
    <row r="2675" ht="14.25" customHeight="1">
      <c r="D2675" s="264"/>
      <c r="E2675" s="264"/>
      <c r="F2675" s="264"/>
      <c r="G2675" s="271">
        <v>2672.0</v>
      </c>
      <c r="H2675" s="270">
        <f t="shared" si="2"/>
        <v>-0.03314233875</v>
      </c>
    </row>
    <row r="2676" ht="14.25" customHeight="1">
      <c r="D2676" s="264"/>
      <c r="E2676" s="264"/>
      <c r="F2676" s="264"/>
      <c r="G2676" s="271">
        <v>2673.0</v>
      </c>
      <c r="H2676" s="270">
        <f t="shared" si="2"/>
        <v>0.04736243732</v>
      </c>
    </row>
    <row r="2677" ht="14.25" customHeight="1">
      <c r="D2677" s="264"/>
      <c r="E2677" s="264"/>
      <c r="F2677" s="264"/>
      <c r="G2677" s="271">
        <v>2674.0</v>
      </c>
      <c r="H2677" s="270">
        <f t="shared" si="2"/>
        <v>0.002646283002</v>
      </c>
    </row>
    <row r="2678" ht="14.25" customHeight="1">
      <c r="D2678" s="264"/>
      <c r="E2678" s="264"/>
      <c r="F2678" s="264"/>
      <c r="G2678" s="271">
        <v>2675.0</v>
      </c>
      <c r="H2678" s="270">
        <f t="shared" si="2"/>
        <v>-0.0416332784</v>
      </c>
    </row>
    <row r="2679" ht="14.25" customHeight="1">
      <c r="D2679" s="264"/>
      <c r="E2679" s="264"/>
      <c r="F2679" s="264"/>
      <c r="G2679" s="271">
        <v>2676.0</v>
      </c>
      <c r="H2679" s="270">
        <f t="shared" si="2"/>
        <v>0.02354310979</v>
      </c>
    </row>
    <row r="2680" ht="14.25" customHeight="1">
      <c r="D2680" s="264"/>
      <c r="E2680" s="264"/>
      <c r="F2680" s="264"/>
      <c r="G2680" s="271">
        <v>2677.0</v>
      </c>
      <c r="H2680" s="270">
        <f t="shared" si="2"/>
        <v>0.007141334395</v>
      </c>
    </row>
    <row r="2681" ht="14.25" customHeight="1">
      <c r="D2681" s="264"/>
      <c r="E2681" s="264"/>
      <c r="F2681" s="264"/>
      <c r="G2681" s="271">
        <v>2678.0</v>
      </c>
      <c r="H2681" s="270">
        <f t="shared" si="2"/>
        <v>-0.01773907539</v>
      </c>
    </row>
    <row r="2682" ht="14.25" customHeight="1">
      <c r="D2682" s="264"/>
      <c r="E2682" s="264"/>
      <c r="F2682" s="264"/>
      <c r="G2682" s="271">
        <v>2679.0</v>
      </c>
      <c r="H2682" s="270">
        <f t="shared" si="2"/>
        <v>0.009502237151</v>
      </c>
    </row>
    <row r="2683" ht="14.25" customHeight="1">
      <c r="D2683" s="264"/>
      <c r="E2683" s="264"/>
      <c r="F2683" s="264"/>
      <c r="G2683" s="271">
        <v>2680.0</v>
      </c>
      <c r="H2683" s="270">
        <f t="shared" si="2"/>
        <v>0.01168114351</v>
      </c>
    </row>
    <row r="2684" ht="14.25" customHeight="1">
      <c r="D2684" s="264"/>
      <c r="E2684" s="264"/>
      <c r="F2684" s="264"/>
      <c r="G2684" s="271">
        <v>2681.0</v>
      </c>
      <c r="H2684" s="270">
        <f t="shared" si="2"/>
        <v>0.0160996969</v>
      </c>
    </row>
    <row r="2685" ht="14.25" customHeight="1">
      <c r="D2685" s="264"/>
      <c r="E2685" s="264"/>
      <c r="F2685" s="264"/>
      <c r="G2685" s="271">
        <v>2682.0</v>
      </c>
      <c r="H2685" s="270">
        <f t="shared" si="2"/>
        <v>0.004489803952</v>
      </c>
    </row>
    <row r="2686" ht="14.25" customHeight="1">
      <c r="D2686" s="264"/>
      <c r="E2686" s="264"/>
      <c r="F2686" s="264"/>
      <c r="G2686" s="271">
        <v>2683.0</v>
      </c>
      <c r="H2686" s="270">
        <f t="shared" si="2"/>
        <v>0.004074007024</v>
      </c>
    </row>
    <row r="2687" ht="14.25" customHeight="1">
      <c r="D2687" s="264"/>
      <c r="E2687" s="264"/>
      <c r="F2687" s="264"/>
      <c r="G2687" s="271">
        <v>2684.0</v>
      </c>
      <c r="H2687" s="270">
        <f t="shared" si="2"/>
        <v>-0.0008880216185</v>
      </c>
    </row>
    <row r="2688" ht="14.25" customHeight="1">
      <c r="D2688" s="264"/>
      <c r="E2688" s="264"/>
      <c r="F2688" s="264"/>
      <c r="G2688" s="271">
        <v>2685.0</v>
      </c>
      <c r="H2688" s="270">
        <f t="shared" si="2"/>
        <v>-0.001072995265</v>
      </c>
    </row>
    <row r="2689" ht="14.25" customHeight="1">
      <c r="D2689" s="264"/>
      <c r="E2689" s="264"/>
      <c r="F2689" s="264"/>
      <c r="G2689" s="271">
        <v>2686.0</v>
      </c>
      <c r="H2689" s="270">
        <f t="shared" si="2"/>
        <v>-0.00429830303</v>
      </c>
    </row>
    <row r="2690" ht="14.25" customHeight="1">
      <c r="D2690" s="264"/>
      <c r="E2690" s="264"/>
      <c r="F2690" s="264"/>
      <c r="G2690" s="271">
        <v>2687.0</v>
      </c>
      <c r="H2690" s="270">
        <f t="shared" si="2"/>
        <v>-0.03812968111</v>
      </c>
    </row>
    <row r="2691" ht="14.25" customHeight="1">
      <c r="D2691" s="264"/>
      <c r="E2691" s="264"/>
      <c r="F2691" s="264"/>
      <c r="G2691" s="271">
        <v>2688.0</v>
      </c>
      <c r="H2691" s="270">
        <f t="shared" si="2"/>
        <v>0.0166933434</v>
      </c>
    </row>
    <row r="2692" ht="14.25" customHeight="1">
      <c r="D2692" s="264"/>
      <c r="E2692" s="264"/>
      <c r="F2692" s="264"/>
      <c r="G2692" s="271">
        <v>2689.0</v>
      </c>
      <c r="H2692" s="270">
        <f t="shared" si="2"/>
        <v>0.008186215911</v>
      </c>
    </row>
    <row r="2693" ht="14.25" customHeight="1">
      <c r="D2693" s="264"/>
      <c r="E2693" s="264"/>
      <c r="F2693" s="264"/>
      <c r="G2693" s="271">
        <v>2690.0</v>
      </c>
      <c r="H2693" s="270">
        <f t="shared" si="2"/>
        <v>0.002116862496</v>
      </c>
    </row>
    <row r="2694" ht="14.25" customHeight="1">
      <c r="D2694" s="264"/>
      <c r="E2694" s="264"/>
      <c r="F2694" s="264"/>
      <c r="G2694" s="271">
        <v>2691.0</v>
      </c>
      <c r="H2694" s="270">
        <f t="shared" si="2"/>
        <v>0.01073678131</v>
      </c>
    </row>
    <row r="2695" ht="14.25" customHeight="1">
      <c r="D2695" s="264"/>
      <c r="E2695" s="264"/>
      <c r="F2695" s="264"/>
      <c r="G2695" s="271">
        <v>2692.0</v>
      </c>
      <c r="H2695" s="270">
        <f t="shared" si="2"/>
        <v>-0.01175861853</v>
      </c>
    </row>
    <row r="2696" ht="14.25" customHeight="1">
      <c r="D2696" s="264"/>
      <c r="E2696" s="264"/>
      <c r="F2696" s="264"/>
      <c r="G2696" s="271">
        <v>2693.0</v>
      </c>
      <c r="H2696" s="270">
        <f t="shared" si="2"/>
        <v>-0.003560878985</v>
      </c>
    </row>
    <row r="2697" ht="14.25" customHeight="1">
      <c r="D2697" s="264"/>
      <c r="E2697" s="264"/>
      <c r="F2697" s="264"/>
      <c r="G2697" s="271">
        <v>2694.0</v>
      </c>
      <c r="H2697" s="270">
        <f t="shared" si="2"/>
        <v>-0.002923611287</v>
      </c>
    </row>
    <row r="2698" ht="14.25" customHeight="1">
      <c r="D2698" s="264"/>
      <c r="E2698" s="264"/>
      <c r="F2698" s="264"/>
      <c r="G2698" s="271">
        <v>2695.0</v>
      </c>
      <c r="H2698" s="270">
        <f t="shared" si="2"/>
        <v>0.01452008546</v>
      </c>
    </row>
    <row r="2699" ht="14.25" customHeight="1">
      <c r="D2699" s="264"/>
      <c r="E2699" s="264"/>
      <c r="F2699" s="264"/>
      <c r="G2699" s="271">
        <v>2696.0</v>
      </c>
      <c r="H2699" s="270">
        <f t="shared" si="2"/>
        <v>0.01558569554</v>
      </c>
    </row>
    <row r="2700" ht="14.25" customHeight="1">
      <c r="D2700" s="264"/>
      <c r="E2700" s="264"/>
      <c r="F2700" s="264"/>
      <c r="G2700" s="271">
        <v>2697.0</v>
      </c>
      <c r="H2700" s="270">
        <f t="shared" si="2"/>
        <v>-0.007588069835</v>
      </c>
    </row>
    <row r="2701" ht="14.25" customHeight="1">
      <c r="D2701" s="264"/>
      <c r="E2701" s="264"/>
      <c r="F2701" s="264"/>
      <c r="G2701" s="271">
        <v>2698.0</v>
      </c>
      <c r="H2701" s="270">
        <f t="shared" si="2"/>
        <v>0.01207922136</v>
      </c>
    </row>
    <row r="2702" ht="14.25" customHeight="1">
      <c r="D2702" s="264"/>
      <c r="E2702" s="264"/>
      <c r="F2702" s="264"/>
      <c r="G2702" s="271">
        <v>2699.0</v>
      </c>
      <c r="H2702" s="270">
        <f t="shared" si="2"/>
        <v>0.01454641918</v>
      </c>
    </row>
    <row r="2703" ht="14.25" customHeight="1">
      <c r="D2703" s="264"/>
      <c r="E2703" s="264"/>
      <c r="F2703" s="264"/>
      <c r="G2703" s="271">
        <v>2700.0</v>
      </c>
      <c r="H2703" s="270">
        <f t="shared" si="2"/>
        <v>0.03350826332</v>
      </c>
    </row>
    <row r="2704" ht="14.25" customHeight="1">
      <c r="D2704" s="264"/>
      <c r="E2704" s="264"/>
      <c r="F2704" s="264"/>
      <c r="G2704" s="271">
        <v>2701.0</v>
      </c>
      <c r="H2704" s="270">
        <f t="shared" si="2"/>
        <v>0.01247166637</v>
      </c>
    </row>
    <row r="2705" ht="14.25" customHeight="1">
      <c r="D2705" s="264"/>
      <c r="E2705" s="264"/>
      <c r="F2705" s="264"/>
      <c r="G2705" s="271">
        <v>2702.0</v>
      </c>
      <c r="H2705" s="270">
        <f t="shared" si="2"/>
        <v>0.002575310368</v>
      </c>
    </row>
    <row r="2706" ht="14.25" customHeight="1">
      <c r="D2706" s="264"/>
      <c r="E2706" s="264"/>
      <c r="F2706" s="264"/>
      <c r="G2706" s="271">
        <v>2703.0</v>
      </c>
      <c r="H2706" s="270">
        <f t="shared" si="2"/>
        <v>-0.001889844611</v>
      </c>
    </row>
    <row r="2707" ht="14.25" customHeight="1">
      <c r="D2707" s="264"/>
      <c r="E2707" s="264"/>
      <c r="F2707" s="264"/>
      <c r="G2707" s="271">
        <v>2704.0</v>
      </c>
      <c r="H2707" s="270">
        <f t="shared" si="2"/>
        <v>-0.01520048636</v>
      </c>
    </row>
    <row r="2708" ht="14.25" customHeight="1">
      <c r="D2708" s="264"/>
      <c r="E2708" s="264"/>
      <c r="F2708" s="264"/>
      <c r="G2708" s="271">
        <v>2705.0</v>
      </c>
      <c r="H2708" s="270">
        <f t="shared" si="2"/>
        <v>0.0007577047386</v>
      </c>
    </row>
    <row r="2709" ht="14.25" customHeight="1">
      <c r="D2709" s="264"/>
      <c r="E2709" s="264"/>
      <c r="F2709" s="264"/>
      <c r="G2709" s="271">
        <v>2706.0</v>
      </c>
      <c r="H2709" s="270">
        <f t="shared" si="2"/>
        <v>-0.03036567442</v>
      </c>
    </row>
    <row r="2710" ht="14.25" customHeight="1">
      <c r="D2710" s="264"/>
      <c r="E2710" s="264"/>
      <c r="F2710" s="264"/>
      <c r="G2710" s="271">
        <v>2707.0</v>
      </c>
      <c r="H2710" s="270">
        <f t="shared" si="2"/>
        <v>0.02193864038</v>
      </c>
    </row>
    <row r="2711" ht="14.25" customHeight="1">
      <c r="D2711" s="264"/>
      <c r="E2711" s="264"/>
      <c r="F2711" s="264"/>
      <c r="G2711" s="271">
        <v>2708.0</v>
      </c>
      <c r="H2711" s="270">
        <f t="shared" si="2"/>
        <v>-0.01694057325</v>
      </c>
    </row>
    <row r="2712" ht="14.25" customHeight="1">
      <c r="D2712" s="264"/>
      <c r="E2712" s="264"/>
      <c r="F2712" s="264"/>
      <c r="G2712" s="271">
        <v>2709.0</v>
      </c>
      <c r="H2712" s="270">
        <f t="shared" si="2"/>
        <v>0.0358657645</v>
      </c>
    </row>
    <row r="2713" ht="14.25" customHeight="1">
      <c r="D2713" s="264"/>
      <c r="E2713" s="264"/>
      <c r="F2713" s="264"/>
      <c r="G2713" s="271">
        <v>2710.0</v>
      </c>
      <c r="H2713" s="270">
        <f t="shared" si="2"/>
        <v>0.004198844142</v>
      </c>
    </row>
    <row r="2714" ht="14.25" customHeight="1">
      <c r="D2714" s="264"/>
      <c r="E2714" s="264"/>
      <c r="F2714" s="264"/>
      <c r="G2714" s="271">
        <v>2711.0</v>
      </c>
      <c r="H2714" s="270">
        <f t="shared" si="2"/>
        <v>-0.0002648864881</v>
      </c>
    </row>
    <row r="2715" ht="14.25" customHeight="1">
      <c r="D2715" s="264"/>
      <c r="E2715" s="264"/>
      <c r="F2715" s="264"/>
      <c r="G2715" s="271">
        <v>2712.0</v>
      </c>
      <c r="H2715" s="270">
        <f t="shared" si="2"/>
        <v>-0.0072530482</v>
      </c>
    </row>
    <row r="2716" ht="14.25" customHeight="1">
      <c r="D2716" s="264"/>
      <c r="E2716" s="264"/>
      <c r="F2716" s="264"/>
      <c r="G2716" s="271">
        <v>2713.0</v>
      </c>
      <c r="H2716" s="270">
        <f t="shared" si="2"/>
        <v>-0.02331024811</v>
      </c>
    </row>
    <row r="2717" ht="14.25" customHeight="1">
      <c r="D2717" s="264"/>
      <c r="E2717" s="264"/>
      <c r="F2717" s="264"/>
      <c r="G2717" s="271">
        <v>2714.0</v>
      </c>
      <c r="H2717" s="270">
        <f t="shared" si="2"/>
        <v>-0.007893501751</v>
      </c>
    </row>
    <row r="2718" ht="14.25" customHeight="1">
      <c r="D2718" s="264"/>
      <c r="E2718" s="264"/>
      <c r="F2718" s="264"/>
      <c r="G2718" s="271">
        <v>2715.0</v>
      </c>
      <c r="H2718" s="270">
        <f t="shared" si="2"/>
        <v>-0.01415856178</v>
      </c>
    </row>
    <row r="2719" ht="14.25" customHeight="1">
      <c r="D2719" s="264"/>
      <c r="E2719" s="264"/>
      <c r="F2719" s="264"/>
      <c r="G2719" s="271">
        <v>2716.0</v>
      </c>
      <c r="H2719" s="270">
        <f t="shared" si="2"/>
        <v>0.002139741764</v>
      </c>
    </row>
    <row r="2720" ht="14.25" customHeight="1">
      <c r="D2720" s="264"/>
      <c r="E2720" s="264"/>
      <c r="F2720" s="264"/>
      <c r="G2720" s="271">
        <v>2717.0</v>
      </c>
      <c r="H2720" s="270">
        <f t="shared" si="2"/>
        <v>-0.01268709254</v>
      </c>
    </row>
    <row r="2721" ht="14.25" customHeight="1">
      <c r="D2721" s="264"/>
      <c r="E2721" s="264"/>
      <c r="F2721" s="264"/>
      <c r="G2721" s="271">
        <v>2718.0</v>
      </c>
      <c r="H2721" s="270">
        <f t="shared" si="2"/>
        <v>0.001543295243</v>
      </c>
    </row>
    <row r="2722" ht="14.25" customHeight="1">
      <c r="D2722" s="264"/>
      <c r="E2722" s="264"/>
      <c r="F2722" s="264"/>
      <c r="G2722" s="271">
        <v>2719.0</v>
      </c>
      <c r="H2722" s="270">
        <f t="shared" si="2"/>
        <v>-0.004481649848</v>
      </c>
    </row>
    <row r="2723" ht="14.25" customHeight="1">
      <c r="D2723" s="264"/>
      <c r="E2723" s="264"/>
      <c r="F2723" s="264"/>
      <c r="G2723" s="271">
        <v>2720.0</v>
      </c>
      <c r="H2723" s="270">
        <f t="shared" si="2"/>
        <v>0.01276590614</v>
      </c>
    </row>
    <row r="2724" ht="14.25" customHeight="1">
      <c r="D2724" s="264"/>
      <c r="E2724" s="264"/>
      <c r="F2724" s="264"/>
      <c r="G2724" s="271">
        <v>2721.0</v>
      </c>
      <c r="H2724" s="270">
        <f t="shared" si="2"/>
        <v>-0.03037948302</v>
      </c>
    </row>
    <row r="2725" ht="14.25" customHeight="1">
      <c r="D2725" s="264"/>
      <c r="E2725" s="264"/>
      <c r="F2725" s="264"/>
      <c r="G2725" s="271">
        <v>2722.0</v>
      </c>
      <c r="H2725" s="270">
        <f t="shared" si="2"/>
        <v>0.01067211528</v>
      </c>
    </row>
    <row r="2726" ht="14.25" customHeight="1">
      <c r="D2726" s="264"/>
      <c r="E2726" s="264"/>
      <c r="F2726" s="264"/>
      <c r="G2726" s="271">
        <v>2723.0</v>
      </c>
      <c r="H2726" s="270">
        <f t="shared" si="2"/>
        <v>0.0003597444049</v>
      </c>
    </row>
    <row r="2727" ht="14.25" customHeight="1">
      <c r="D2727" s="264"/>
      <c r="E2727" s="264"/>
      <c r="F2727" s="264"/>
      <c r="G2727" s="271">
        <v>2724.0</v>
      </c>
      <c r="H2727" s="270">
        <f t="shared" si="2"/>
        <v>-0.008676622993</v>
      </c>
    </row>
    <row r="2728" ht="14.25" customHeight="1">
      <c r="D2728" s="264"/>
      <c r="E2728" s="264"/>
      <c r="F2728" s="264"/>
      <c r="G2728" s="271">
        <v>2725.0</v>
      </c>
      <c r="H2728" s="270">
        <f t="shared" si="2"/>
        <v>0.01613824548</v>
      </c>
    </row>
    <row r="2729" ht="14.25" customHeight="1">
      <c r="D2729" s="264"/>
      <c r="E2729" s="264"/>
      <c r="F2729" s="264"/>
      <c r="G2729" s="271">
        <v>2726.0</v>
      </c>
      <c r="H2729" s="270">
        <f t="shared" si="2"/>
        <v>0.001206296033</v>
      </c>
    </row>
    <row r="2730" ht="14.25" customHeight="1">
      <c r="D2730" s="264"/>
      <c r="E2730" s="264"/>
      <c r="F2730" s="264"/>
      <c r="G2730" s="271">
        <v>2727.0</v>
      </c>
      <c r="H2730" s="270">
        <f t="shared" si="2"/>
        <v>0.007257938583</v>
      </c>
    </row>
    <row r="2731" ht="14.25" customHeight="1">
      <c r="D2731" s="264"/>
      <c r="E2731" s="264"/>
      <c r="F2731" s="264"/>
      <c r="G2731" s="271">
        <v>2728.0</v>
      </c>
      <c r="H2731" s="270">
        <f t="shared" si="2"/>
        <v>0.01666132307</v>
      </c>
    </row>
    <row r="2732" ht="14.25" customHeight="1">
      <c r="D2732" s="264"/>
      <c r="E2732" s="264"/>
      <c r="F2732" s="264"/>
      <c r="G2732" s="271">
        <v>2729.0</v>
      </c>
      <c r="H2732" s="270">
        <f t="shared" si="2"/>
        <v>-0.01488548248</v>
      </c>
    </row>
    <row r="2733" ht="14.25" customHeight="1">
      <c r="D2733" s="264"/>
      <c r="E2733" s="264"/>
      <c r="F2733" s="264"/>
      <c r="G2733" s="271">
        <v>2730.0</v>
      </c>
      <c r="H2733" s="270">
        <f t="shared" si="2"/>
        <v>-0.02454075126</v>
      </c>
    </row>
    <row r="2734" ht="14.25" customHeight="1">
      <c r="D2734" s="264"/>
      <c r="E2734" s="264"/>
      <c r="F2734" s="264"/>
      <c r="G2734" s="271">
        <v>2731.0</v>
      </c>
      <c r="H2734" s="270">
        <f t="shared" si="2"/>
        <v>0.01688548187</v>
      </c>
    </row>
    <row r="2735" ht="14.25" customHeight="1">
      <c r="D2735" s="264"/>
      <c r="E2735" s="264"/>
      <c r="F2735" s="264"/>
      <c r="G2735" s="271">
        <v>2732.0</v>
      </c>
      <c r="H2735" s="270">
        <f t="shared" si="2"/>
        <v>0.01005010502</v>
      </c>
    </row>
    <row r="2736" ht="14.25" customHeight="1">
      <c r="D2736" s="264"/>
      <c r="E2736" s="264"/>
      <c r="F2736" s="264"/>
      <c r="G2736" s="271">
        <v>2733.0</v>
      </c>
      <c r="H2736" s="270">
        <f t="shared" si="2"/>
        <v>0.005553156935</v>
      </c>
    </row>
    <row r="2737" ht="14.25" customHeight="1">
      <c r="D2737" s="264"/>
      <c r="E2737" s="264"/>
      <c r="F2737" s="264"/>
      <c r="G2737" s="271">
        <v>2734.0</v>
      </c>
      <c r="H2737" s="270">
        <f t="shared" si="2"/>
        <v>-0.01380217037</v>
      </c>
    </row>
    <row r="2738" ht="14.25" customHeight="1">
      <c r="D2738" s="264"/>
      <c r="E2738" s="264"/>
      <c r="F2738" s="264"/>
      <c r="G2738" s="271">
        <v>2735.0</v>
      </c>
      <c r="H2738" s="270">
        <f t="shared" si="2"/>
        <v>0.03803410932</v>
      </c>
    </row>
    <row r="2739" ht="14.25" customHeight="1">
      <c r="D2739" s="264"/>
      <c r="E2739" s="264"/>
      <c r="F2739" s="264"/>
      <c r="G2739" s="271">
        <v>2736.0</v>
      </c>
      <c r="H2739" s="270">
        <f t="shared" si="2"/>
        <v>-0.0007639665191</v>
      </c>
    </row>
    <row r="2740" ht="14.25" customHeight="1">
      <c r="D2740" s="264"/>
      <c r="E2740" s="264"/>
      <c r="F2740" s="264"/>
      <c r="G2740" s="271">
        <v>2737.0</v>
      </c>
      <c r="H2740" s="270">
        <f t="shared" si="2"/>
        <v>-0.02413645965</v>
      </c>
    </row>
    <row r="2741" ht="14.25" customHeight="1">
      <c r="D2741" s="264"/>
      <c r="E2741" s="264"/>
      <c r="F2741" s="264"/>
      <c r="G2741" s="271">
        <v>2738.0</v>
      </c>
      <c r="H2741" s="270">
        <f t="shared" si="2"/>
        <v>0.002309665398</v>
      </c>
    </row>
    <row r="2742" ht="14.25" customHeight="1">
      <c r="D2742" s="264"/>
      <c r="E2742" s="264"/>
      <c r="F2742" s="264"/>
      <c r="G2742" s="271">
        <v>2739.0</v>
      </c>
      <c r="H2742" s="270">
        <f t="shared" si="2"/>
        <v>0.008146094535</v>
      </c>
    </row>
    <row r="2743" ht="14.25" customHeight="1">
      <c r="D2743" s="264"/>
      <c r="E2743" s="264"/>
      <c r="F2743" s="264"/>
      <c r="G2743" s="271">
        <v>2740.0</v>
      </c>
      <c r="H2743" s="270">
        <f t="shared" si="2"/>
        <v>0.004460081732</v>
      </c>
    </row>
    <row r="2744" ht="14.25" customHeight="1">
      <c r="D2744" s="264"/>
      <c r="E2744" s="264"/>
      <c r="F2744" s="264"/>
      <c r="G2744" s="271">
        <v>2741.0</v>
      </c>
      <c r="H2744" s="270">
        <f t="shared" si="2"/>
        <v>0.001492750511</v>
      </c>
    </row>
    <row r="2745" ht="14.25" customHeight="1">
      <c r="D2745" s="264"/>
      <c r="E2745" s="264"/>
      <c r="F2745" s="264"/>
      <c r="G2745" s="271">
        <v>2742.0</v>
      </c>
      <c r="H2745" s="270">
        <f t="shared" si="2"/>
        <v>0.005447749022</v>
      </c>
    </row>
    <row r="2746" ht="14.25" customHeight="1">
      <c r="D2746" s="264"/>
      <c r="E2746" s="264"/>
      <c r="F2746" s="264"/>
      <c r="G2746" s="271">
        <v>2743.0</v>
      </c>
      <c r="H2746" s="270">
        <f t="shared" si="2"/>
        <v>-0.005136500384</v>
      </c>
    </row>
    <row r="2747" ht="14.25" customHeight="1">
      <c r="D2747" s="264"/>
      <c r="E2747" s="264"/>
      <c r="F2747" s="264"/>
      <c r="G2747" s="271">
        <v>2744.0</v>
      </c>
      <c r="H2747" s="270">
        <f t="shared" si="2"/>
        <v>-0.02516221392</v>
      </c>
    </row>
    <row r="2748" ht="14.25" customHeight="1">
      <c r="D2748" s="264"/>
      <c r="E2748" s="264"/>
      <c r="F2748" s="264"/>
      <c r="G2748" s="271">
        <v>2745.0</v>
      </c>
      <c r="H2748" s="270">
        <f t="shared" si="2"/>
        <v>-0.008854147442</v>
      </c>
    </row>
    <row r="2749" ht="14.25" customHeight="1">
      <c r="D2749" s="264"/>
      <c r="E2749" s="264"/>
      <c r="F2749" s="264"/>
      <c r="G2749" s="271">
        <v>2746.0</v>
      </c>
      <c r="H2749" s="270">
        <f t="shared" si="2"/>
        <v>-0.00117864006</v>
      </c>
    </row>
    <row r="2750" ht="14.25" customHeight="1">
      <c r="D2750" s="264"/>
      <c r="E2750" s="264"/>
      <c r="F2750" s="264"/>
      <c r="G2750" s="271">
        <v>2747.0</v>
      </c>
      <c r="H2750" s="270">
        <f t="shared" si="2"/>
        <v>0.02401285896</v>
      </c>
    </row>
    <row r="2751" ht="14.25" customHeight="1">
      <c r="D2751" s="264"/>
      <c r="E2751" s="264"/>
      <c r="F2751" s="264"/>
      <c r="G2751" s="271">
        <v>2748.0</v>
      </c>
      <c r="H2751" s="270">
        <f t="shared" si="2"/>
        <v>0.04558877968</v>
      </c>
    </row>
    <row r="2752" ht="14.25" customHeight="1">
      <c r="D2752" s="264"/>
      <c r="E2752" s="264"/>
      <c r="F2752" s="264"/>
      <c r="G2752" s="271">
        <v>2749.0</v>
      </c>
      <c r="H2752" s="270">
        <f t="shared" si="2"/>
        <v>0.0290184271</v>
      </c>
    </row>
    <row r="2753" ht="14.25" customHeight="1">
      <c r="D2753" s="264"/>
      <c r="E2753" s="264"/>
      <c r="F2753" s="264"/>
      <c r="G2753" s="271">
        <v>2750.0</v>
      </c>
      <c r="H2753" s="270">
        <f t="shared" si="2"/>
        <v>-0.007682781135</v>
      </c>
    </row>
    <row r="2754" ht="14.25" customHeight="1">
      <c r="D2754" s="264"/>
      <c r="E2754" s="264"/>
      <c r="F2754" s="264"/>
      <c r="G2754" s="271">
        <v>2751.0</v>
      </c>
      <c r="H2754" s="270">
        <f t="shared" si="2"/>
        <v>-0.007871035444</v>
      </c>
    </row>
    <row r="2755" ht="14.25" customHeight="1">
      <c r="D2755" s="264"/>
      <c r="E2755" s="264"/>
      <c r="F2755" s="264"/>
      <c r="G2755" s="271">
        <v>2752.0</v>
      </c>
      <c r="H2755" s="270">
        <f t="shared" si="2"/>
        <v>-0.006088918371</v>
      </c>
    </row>
    <row r="2756" ht="14.25" customHeight="1">
      <c r="D2756" s="264"/>
      <c r="E2756" s="264"/>
      <c r="F2756" s="264"/>
      <c r="G2756" s="271">
        <v>2753.0</v>
      </c>
      <c r="H2756" s="270">
        <f t="shared" si="2"/>
        <v>-0.01309967411</v>
      </c>
    </row>
    <row r="2757" ht="14.25" customHeight="1">
      <c r="D2757" s="264"/>
      <c r="E2757" s="264"/>
      <c r="F2757" s="264"/>
      <c r="G2757" s="271">
        <v>2754.0</v>
      </c>
      <c r="H2757" s="270">
        <f t="shared" si="2"/>
        <v>-0.00204034182</v>
      </c>
    </row>
    <row r="2758" ht="14.25" customHeight="1">
      <c r="D2758" s="264"/>
      <c r="E2758" s="264"/>
      <c r="F2758" s="264"/>
      <c r="G2758" s="271">
        <v>2755.0</v>
      </c>
      <c r="H2758" s="270">
        <f t="shared" si="2"/>
        <v>-0.0250990256</v>
      </c>
    </row>
    <row r="2759" ht="14.25" customHeight="1">
      <c r="D2759" s="264"/>
      <c r="E2759" s="264"/>
      <c r="F2759" s="264"/>
      <c r="G2759" s="271">
        <v>2756.0</v>
      </c>
      <c r="H2759" s="270">
        <f t="shared" si="2"/>
        <v>0.01817575421</v>
      </c>
    </row>
    <row r="2760" ht="14.25" customHeight="1">
      <c r="D2760" s="264"/>
      <c r="E2760" s="264"/>
      <c r="F2760" s="264"/>
      <c r="G2760" s="271">
        <v>2757.0</v>
      </c>
      <c r="H2760" s="270">
        <f t="shared" si="2"/>
        <v>-0.01230757862</v>
      </c>
    </row>
    <row r="2761" ht="14.25" customHeight="1">
      <c r="D2761" s="264"/>
      <c r="E2761" s="264"/>
      <c r="F2761" s="264"/>
      <c r="G2761" s="271">
        <v>2758.0</v>
      </c>
      <c r="H2761" s="270">
        <f t="shared" si="2"/>
        <v>-0.005990655826</v>
      </c>
    </row>
    <row r="2762" ht="14.25" customHeight="1">
      <c r="D2762" s="264"/>
      <c r="E2762" s="264"/>
      <c r="F2762" s="264"/>
      <c r="G2762" s="271">
        <v>2759.0</v>
      </c>
      <c r="H2762" s="270">
        <f t="shared" si="2"/>
        <v>0.01217019875</v>
      </c>
    </row>
    <row r="2763" ht="14.25" customHeight="1">
      <c r="D2763" s="264"/>
      <c r="E2763" s="264"/>
      <c r="F2763" s="264"/>
      <c r="G2763" s="271">
        <v>2760.0</v>
      </c>
      <c r="H2763" s="270">
        <f t="shared" si="2"/>
        <v>0.007584155015</v>
      </c>
    </row>
    <row r="2764" ht="14.25" customHeight="1">
      <c r="D2764" s="264"/>
      <c r="E2764" s="264"/>
      <c r="F2764" s="264"/>
      <c r="G2764" s="271">
        <v>2761.0</v>
      </c>
      <c r="H2764" s="270">
        <f t="shared" si="2"/>
        <v>0.02266435403</v>
      </c>
    </row>
    <row r="2765" ht="14.25" customHeight="1">
      <c r="D2765" s="264"/>
      <c r="E2765" s="264"/>
      <c r="F2765" s="264"/>
      <c r="G2765" s="271">
        <v>2762.0</v>
      </c>
      <c r="H2765" s="270">
        <f t="shared" si="2"/>
        <v>-0.04171840919</v>
      </c>
    </row>
    <row r="2766" ht="14.25" customHeight="1">
      <c r="D2766" s="264"/>
      <c r="E2766" s="264"/>
      <c r="F2766" s="264"/>
      <c r="G2766" s="271">
        <v>2763.0</v>
      </c>
      <c r="H2766" s="270">
        <f t="shared" si="2"/>
        <v>0.02761003856</v>
      </c>
    </row>
    <row r="2767" ht="14.25" customHeight="1">
      <c r="D2767" s="264"/>
      <c r="E2767" s="264"/>
      <c r="F2767" s="264"/>
      <c r="G2767" s="271">
        <v>2764.0</v>
      </c>
      <c r="H2767" s="270">
        <f t="shared" si="2"/>
        <v>0.006029307647</v>
      </c>
    </row>
    <row r="2768" ht="14.25" customHeight="1">
      <c r="D2768" s="264"/>
      <c r="E2768" s="264"/>
      <c r="F2768" s="264"/>
      <c r="G2768" s="271">
        <v>2765.0</v>
      </c>
      <c r="H2768" s="270">
        <f t="shared" si="2"/>
        <v>0.001522219312</v>
      </c>
    </row>
    <row r="2769" ht="14.25" customHeight="1">
      <c r="D2769" s="264"/>
      <c r="E2769" s="264"/>
      <c r="F2769" s="264"/>
      <c r="G2769" s="271">
        <v>2766.0</v>
      </c>
      <c r="H2769" s="270">
        <f t="shared" si="2"/>
        <v>-0.008361962542</v>
      </c>
    </row>
    <row r="2770" ht="14.25" customHeight="1">
      <c r="D2770" s="264"/>
      <c r="E2770" s="264"/>
      <c r="F2770" s="264"/>
      <c r="G2770" s="271">
        <v>2767.0</v>
      </c>
      <c r="H2770" s="270">
        <f t="shared" si="2"/>
        <v>-0.01193332662</v>
      </c>
    </row>
    <row r="2771" ht="14.25" customHeight="1">
      <c r="D2771" s="264"/>
      <c r="E2771" s="264"/>
      <c r="F2771" s="264"/>
      <c r="G2771" s="271">
        <v>2768.0</v>
      </c>
      <c r="H2771" s="270">
        <f t="shared" si="2"/>
        <v>-0.00674611747</v>
      </c>
    </row>
    <row r="2772" ht="14.25" customHeight="1">
      <c r="D2772" s="264"/>
      <c r="E2772" s="264"/>
      <c r="F2772" s="264"/>
      <c r="G2772" s="271">
        <v>2769.0</v>
      </c>
      <c r="H2772" s="270">
        <f t="shared" si="2"/>
        <v>0.01685790297</v>
      </c>
    </row>
    <row r="2773" ht="14.25" customHeight="1">
      <c r="D2773" s="264"/>
      <c r="E2773" s="264"/>
      <c r="F2773" s="264"/>
      <c r="G2773" s="271">
        <v>2770.0</v>
      </c>
      <c r="H2773" s="270">
        <f t="shared" si="2"/>
        <v>0.01556573565</v>
      </c>
    </row>
    <row r="2774" ht="14.25" customHeight="1">
      <c r="D2774" s="264"/>
      <c r="E2774" s="264"/>
      <c r="F2774" s="264"/>
      <c r="G2774" s="271">
        <v>2771.0</v>
      </c>
      <c r="H2774" s="270">
        <f t="shared" si="2"/>
        <v>-0.02918498184</v>
      </c>
    </row>
    <row r="2775" ht="14.25" customHeight="1">
      <c r="D2775" s="264"/>
      <c r="E2775" s="264"/>
      <c r="F2775" s="264"/>
      <c r="G2775" s="271">
        <v>2772.0</v>
      </c>
      <c r="H2775" s="270">
        <f t="shared" si="2"/>
        <v>0.03795823952</v>
      </c>
    </row>
    <row r="2776" ht="14.25" customHeight="1">
      <c r="D2776" s="264"/>
      <c r="E2776" s="264"/>
      <c r="F2776" s="264"/>
      <c r="G2776" s="271">
        <v>2773.0</v>
      </c>
      <c r="H2776" s="270">
        <f t="shared" si="2"/>
        <v>0.003558767598</v>
      </c>
    </row>
    <row r="2777" ht="14.25" customHeight="1">
      <c r="D2777" s="264"/>
      <c r="E2777" s="264"/>
      <c r="F2777" s="264"/>
      <c r="G2777" s="271">
        <v>2774.0</v>
      </c>
      <c r="H2777" s="270">
        <f t="shared" si="2"/>
        <v>0.0005505493886</v>
      </c>
    </row>
    <row r="2778" ht="14.25" customHeight="1">
      <c r="D2778" s="264"/>
      <c r="E2778" s="264"/>
      <c r="F2778" s="264"/>
      <c r="G2778" s="271">
        <v>2775.0</v>
      </c>
      <c r="H2778" s="270">
        <f t="shared" si="2"/>
        <v>-0.01368682074</v>
      </c>
    </row>
    <row r="2779" ht="14.25" customHeight="1">
      <c r="D2779" s="264"/>
      <c r="E2779" s="264"/>
      <c r="F2779" s="264"/>
      <c r="G2779" s="271">
        <v>2776.0</v>
      </c>
      <c r="H2779" s="270">
        <f t="shared" si="2"/>
        <v>0.01602415178</v>
      </c>
    </row>
    <row r="2780" ht="14.25" customHeight="1">
      <c r="D2780" s="264"/>
      <c r="E2780" s="264"/>
      <c r="F2780" s="264"/>
      <c r="G2780" s="271">
        <v>2777.0</v>
      </c>
      <c r="H2780" s="270">
        <f t="shared" si="2"/>
        <v>-0.007449574833</v>
      </c>
    </row>
    <row r="2781" ht="14.25" customHeight="1">
      <c r="D2781" s="264"/>
      <c r="E2781" s="264"/>
      <c r="F2781" s="264"/>
      <c r="G2781" s="271">
        <v>2778.0</v>
      </c>
      <c r="H2781" s="270">
        <f t="shared" si="2"/>
        <v>0.01451437761</v>
      </c>
    </row>
    <row r="2782" ht="14.25" customHeight="1">
      <c r="D2782" s="264"/>
      <c r="E2782" s="264"/>
      <c r="F2782" s="264"/>
      <c r="G2782" s="271">
        <v>2779.0</v>
      </c>
      <c r="H2782" s="270">
        <f t="shared" si="2"/>
        <v>-0.01134737649</v>
      </c>
    </row>
    <row r="2783" ht="14.25" customHeight="1">
      <c r="D2783" s="264"/>
      <c r="E2783" s="264"/>
      <c r="F2783" s="264"/>
      <c r="G2783" s="271">
        <v>2780.0</v>
      </c>
      <c r="H2783" s="270">
        <f t="shared" si="2"/>
        <v>-0.006091742164</v>
      </c>
    </row>
    <row r="2784" ht="14.25" customHeight="1">
      <c r="D2784" s="264"/>
      <c r="E2784" s="264"/>
      <c r="F2784" s="264"/>
      <c r="G2784" s="271">
        <v>2781.0</v>
      </c>
      <c r="H2784" s="270">
        <f t="shared" si="2"/>
        <v>0.01591110302</v>
      </c>
    </row>
    <row r="2785" ht="14.25" customHeight="1">
      <c r="D2785" s="264"/>
      <c r="E2785" s="264"/>
      <c r="F2785" s="264"/>
      <c r="G2785" s="271">
        <v>2782.0</v>
      </c>
      <c r="H2785" s="270">
        <f t="shared" si="2"/>
        <v>-0.02070683127</v>
      </c>
    </row>
    <row r="2786" ht="14.25" customHeight="1">
      <c r="D2786" s="264"/>
      <c r="E2786" s="264"/>
      <c r="F2786" s="264"/>
      <c r="G2786" s="271">
        <v>2783.0</v>
      </c>
      <c r="H2786" s="270">
        <f t="shared" si="2"/>
        <v>0.02337542986</v>
      </c>
    </row>
    <row r="2787" ht="14.25" customHeight="1">
      <c r="D2787" s="264"/>
      <c r="E2787" s="264"/>
      <c r="F2787" s="264"/>
      <c r="G2787" s="271">
        <v>2784.0</v>
      </c>
      <c r="H2787" s="270">
        <f t="shared" si="2"/>
        <v>0.02482109846</v>
      </c>
    </row>
    <row r="2788" ht="14.25" customHeight="1">
      <c r="D2788" s="264"/>
      <c r="E2788" s="264"/>
      <c r="F2788" s="264"/>
      <c r="G2788" s="271">
        <v>2785.0</v>
      </c>
      <c r="H2788" s="270">
        <f t="shared" si="2"/>
        <v>-0.01796889538</v>
      </c>
    </row>
    <row r="2789" ht="14.25" customHeight="1">
      <c r="D2789" s="264"/>
      <c r="E2789" s="264"/>
      <c r="F2789" s="264"/>
      <c r="G2789" s="271">
        <v>2786.0</v>
      </c>
      <c r="H2789" s="270">
        <f t="shared" si="2"/>
        <v>-0.02763106944</v>
      </c>
    </row>
    <row r="2790" ht="14.25" customHeight="1">
      <c r="D2790" s="264"/>
      <c r="E2790" s="264"/>
      <c r="F2790" s="264"/>
      <c r="G2790" s="271">
        <v>2787.0</v>
      </c>
      <c r="H2790" s="270">
        <f t="shared" si="2"/>
        <v>0.002774310863</v>
      </c>
    </row>
    <row r="2791" ht="14.25" customHeight="1">
      <c r="D2791" s="264"/>
      <c r="E2791" s="264"/>
      <c r="F2791" s="264"/>
      <c r="G2791" s="271">
        <v>2788.0</v>
      </c>
      <c r="H2791" s="270">
        <f t="shared" si="2"/>
        <v>-0.001567606993</v>
      </c>
    </row>
    <row r="2792" ht="14.25" customHeight="1">
      <c r="D2792" s="264"/>
      <c r="E2792" s="264"/>
      <c r="F2792" s="264"/>
      <c r="G2792" s="271">
        <v>2789.0</v>
      </c>
      <c r="H2792" s="270">
        <f t="shared" si="2"/>
        <v>0.01267526081</v>
      </c>
    </row>
    <row r="2793" ht="14.25" customHeight="1">
      <c r="D2793" s="264"/>
      <c r="E2793" s="264"/>
      <c r="F2793" s="264"/>
      <c r="G2793" s="271">
        <v>2790.0</v>
      </c>
      <c r="H2793" s="270">
        <f t="shared" si="2"/>
        <v>0.009253495179</v>
      </c>
    </row>
    <row r="2794" ht="14.25" customHeight="1">
      <c r="D2794" s="264"/>
      <c r="E2794" s="264"/>
      <c r="F2794" s="264"/>
      <c r="G2794" s="271">
        <v>2791.0</v>
      </c>
      <c r="H2794" s="270">
        <f t="shared" si="2"/>
        <v>-0.02270153296</v>
      </c>
    </row>
    <row r="2795" ht="14.25" customHeight="1">
      <c r="D2795" s="264"/>
      <c r="E2795" s="264"/>
      <c r="F2795" s="264"/>
      <c r="G2795" s="271">
        <v>2792.0</v>
      </c>
      <c r="H2795" s="270">
        <f t="shared" si="2"/>
        <v>-0.01174010362</v>
      </c>
    </row>
    <row r="2796" ht="14.25" customHeight="1">
      <c r="D2796" s="264"/>
      <c r="E2796" s="264"/>
      <c r="F2796" s="264"/>
      <c r="G2796" s="271">
        <v>2793.0</v>
      </c>
      <c r="H2796" s="270">
        <f t="shared" si="2"/>
        <v>0.009405302918</v>
      </c>
    </row>
    <row r="2797" ht="14.25" customHeight="1">
      <c r="D2797" s="264"/>
      <c r="E2797" s="264"/>
      <c r="F2797" s="264"/>
      <c r="G2797" s="271">
        <v>2794.0</v>
      </c>
      <c r="H2797" s="270">
        <f t="shared" si="2"/>
        <v>-0.01246674297</v>
      </c>
    </row>
    <row r="2798" ht="14.25" customHeight="1">
      <c r="D2798" s="264"/>
      <c r="E2798" s="264"/>
      <c r="F2798" s="264"/>
      <c r="G2798" s="271">
        <v>2795.0</v>
      </c>
      <c r="H2798" s="270">
        <f t="shared" si="2"/>
        <v>-0.01332927652</v>
      </c>
    </row>
    <row r="2799" ht="14.25" customHeight="1">
      <c r="D2799" s="264"/>
      <c r="E2799" s="264"/>
      <c r="F2799" s="264"/>
      <c r="G2799" s="271">
        <v>2796.0</v>
      </c>
      <c r="H2799" s="270">
        <f t="shared" si="2"/>
        <v>0.006430432181</v>
      </c>
    </row>
    <row r="2800" ht="14.25" customHeight="1">
      <c r="D2800" s="264"/>
      <c r="E2800" s="264"/>
      <c r="F2800" s="264"/>
      <c r="G2800" s="271">
        <v>2797.0</v>
      </c>
      <c r="H2800" s="270">
        <f t="shared" si="2"/>
        <v>0.02124001603</v>
      </c>
    </row>
    <row r="2801" ht="14.25" customHeight="1">
      <c r="D2801" s="264"/>
      <c r="E2801" s="264"/>
      <c r="F2801" s="264"/>
      <c r="G2801" s="271">
        <v>2798.0</v>
      </c>
      <c r="H2801" s="270">
        <f t="shared" si="2"/>
        <v>0.002239853662</v>
      </c>
    </row>
    <row r="2802" ht="14.25" customHeight="1">
      <c r="D2802" s="264"/>
      <c r="E2802" s="264"/>
      <c r="F2802" s="264"/>
      <c r="G2802" s="271">
        <v>2799.0</v>
      </c>
      <c r="H2802" s="270">
        <f t="shared" si="2"/>
        <v>-0.021213334</v>
      </c>
    </row>
    <row r="2803" ht="14.25" customHeight="1">
      <c r="D2803" s="264"/>
      <c r="E2803" s="264"/>
      <c r="F2803" s="264"/>
      <c r="G2803" s="271">
        <v>2800.0</v>
      </c>
      <c r="H2803" s="270">
        <f t="shared" si="2"/>
        <v>0.0003755908422</v>
      </c>
    </row>
    <row r="2804" ht="14.25" customHeight="1">
      <c r="D2804" s="264"/>
      <c r="E2804" s="264"/>
      <c r="F2804" s="264"/>
      <c r="G2804" s="271">
        <v>2801.0</v>
      </c>
      <c r="H2804" s="270">
        <f t="shared" si="2"/>
        <v>0.001700866399</v>
      </c>
    </row>
    <row r="2805" ht="14.25" customHeight="1">
      <c r="D2805" s="264"/>
      <c r="E2805" s="264"/>
      <c r="F2805" s="264"/>
      <c r="G2805" s="271">
        <v>2802.0</v>
      </c>
      <c r="H2805" s="270">
        <f t="shared" si="2"/>
        <v>0.00711556969</v>
      </c>
    </row>
    <row r="2806" ht="14.25" customHeight="1">
      <c r="D2806" s="264"/>
      <c r="E2806" s="264"/>
      <c r="F2806" s="264"/>
      <c r="G2806" s="271">
        <v>2803.0</v>
      </c>
      <c r="H2806" s="270">
        <f t="shared" si="2"/>
        <v>0.03618016462</v>
      </c>
    </row>
    <row r="2807" ht="14.25" customHeight="1">
      <c r="D2807" s="264"/>
      <c r="E2807" s="264"/>
      <c r="F2807" s="264"/>
      <c r="G2807" s="271">
        <v>2804.0</v>
      </c>
      <c r="H2807" s="270">
        <f t="shared" si="2"/>
        <v>-0.00640200784</v>
      </c>
    </row>
    <row r="2808" ht="14.25" customHeight="1">
      <c r="D2808" s="264"/>
      <c r="E2808" s="264"/>
      <c r="F2808" s="264"/>
      <c r="G2808" s="271">
        <v>2805.0</v>
      </c>
      <c r="H2808" s="270">
        <f t="shared" si="2"/>
        <v>-0.01292378073</v>
      </c>
    </row>
    <row r="2809" ht="14.25" customHeight="1">
      <c r="D2809" s="264"/>
      <c r="E2809" s="264"/>
      <c r="F2809" s="264"/>
      <c r="G2809" s="271">
        <v>2806.0</v>
      </c>
      <c r="H2809" s="270">
        <f t="shared" si="2"/>
        <v>0.009057174003</v>
      </c>
    </row>
    <row r="2810" ht="14.25" customHeight="1">
      <c r="D2810" s="264"/>
      <c r="E2810" s="264"/>
      <c r="F2810" s="264"/>
      <c r="G2810" s="271">
        <v>2807.0</v>
      </c>
      <c r="H2810" s="270">
        <f t="shared" si="2"/>
        <v>0.0133244758</v>
      </c>
    </row>
    <row r="2811" ht="14.25" customHeight="1">
      <c r="D2811" s="264"/>
      <c r="E2811" s="264"/>
      <c r="F2811" s="264"/>
      <c r="G2811" s="271">
        <v>2808.0</v>
      </c>
      <c r="H2811" s="270">
        <f t="shared" si="2"/>
        <v>0.01498628516</v>
      </c>
    </row>
    <row r="2812" ht="14.25" customHeight="1">
      <c r="D2812" s="264"/>
      <c r="E2812" s="264"/>
      <c r="F2812" s="264"/>
      <c r="G2812" s="271">
        <v>2809.0</v>
      </c>
      <c r="H2812" s="270">
        <f t="shared" si="2"/>
        <v>-0.0260421993</v>
      </c>
    </row>
    <row r="2813" ht="14.25" customHeight="1">
      <c r="D2813" s="264"/>
      <c r="E2813" s="264"/>
      <c r="F2813" s="264"/>
      <c r="G2813" s="271">
        <v>2810.0</v>
      </c>
      <c r="H2813" s="270">
        <f t="shared" si="2"/>
        <v>0.007362394546</v>
      </c>
    </row>
    <row r="2814" ht="14.25" customHeight="1">
      <c r="D2814" s="264"/>
      <c r="E2814" s="264"/>
      <c r="F2814" s="264"/>
      <c r="G2814" s="271">
        <v>2811.0</v>
      </c>
      <c r="H2814" s="270">
        <f t="shared" si="2"/>
        <v>0.02446118193</v>
      </c>
    </row>
    <row r="2815" ht="14.25" customHeight="1">
      <c r="D2815" s="264"/>
      <c r="E2815" s="264"/>
      <c r="F2815" s="264"/>
      <c r="G2815" s="271">
        <v>2812.0</v>
      </c>
      <c r="H2815" s="270">
        <f t="shared" si="2"/>
        <v>0.01960534758</v>
      </c>
    </row>
    <row r="2816" ht="14.25" customHeight="1">
      <c r="D2816" s="264"/>
      <c r="E2816" s="264"/>
      <c r="F2816" s="264"/>
      <c r="G2816" s="271">
        <v>2813.0</v>
      </c>
      <c r="H2816" s="270">
        <f t="shared" si="2"/>
        <v>-0.002045886061</v>
      </c>
    </row>
    <row r="2817" ht="14.25" customHeight="1">
      <c r="D2817" s="264"/>
      <c r="E2817" s="264"/>
      <c r="F2817" s="264"/>
      <c r="G2817" s="271">
        <v>2814.0</v>
      </c>
      <c r="H2817" s="270">
        <f t="shared" si="2"/>
        <v>0.00510306276</v>
      </c>
    </row>
    <row r="2818" ht="14.25" customHeight="1">
      <c r="D2818" s="264"/>
      <c r="E2818" s="264"/>
      <c r="F2818" s="264"/>
      <c r="G2818" s="271">
        <v>2815.0</v>
      </c>
      <c r="H2818" s="270">
        <f t="shared" si="2"/>
        <v>0.01408156183</v>
      </c>
    </row>
    <row r="2819" ht="14.25" customHeight="1">
      <c r="D2819" s="264"/>
      <c r="E2819" s="264"/>
      <c r="F2819" s="264"/>
      <c r="G2819" s="271">
        <v>2816.0</v>
      </c>
      <c r="H2819" s="270">
        <f t="shared" si="2"/>
        <v>0.004015678578</v>
      </c>
    </row>
    <row r="2820" ht="14.25" customHeight="1">
      <c r="D2820" s="264"/>
      <c r="E2820" s="264"/>
      <c r="F2820" s="264"/>
      <c r="G2820" s="271">
        <v>2817.0</v>
      </c>
      <c r="H2820" s="270">
        <f t="shared" si="2"/>
        <v>-0.02160451453</v>
      </c>
    </row>
    <row r="2821" ht="14.25" customHeight="1">
      <c r="D2821" s="264"/>
      <c r="E2821" s="264"/>
      <c r="F2821" s="264"/>
      <c r="G2821" s="271">
        <v>2818.0</v>
      </c>
      <c r="H2821" s="270">
        <f t="shared" si="2"/>
        <v>0.003687010431</v>
      </c>
    </row>
    <row r="2822" ht="14.25" customHeight="1">
      <c r="D2822" s="264"/>
      <c r="E2822" s="264"/>
      <c r="F2822" s="264"/>
      <c r="G2822" s="271">
        <v>2819.0</v>
      </c>
      <c r="H2822" s="270">
        <f t="shared" si="2"/>
        <v>0.003675947885</v>
      </c>
    </row>
    <row r="2823" ht="14.25" customHeight="1">
      <c r="D2823" s="264"/>
      <c r="E2823" s="264"/>
      <c r="F2823" s="264"/>
      <c r="G2823" s="271">
        <v>2820.0</v>
      </c>
      <c r="H2823" s="270">
        <f t="shared" si="2"/>
        <v>0.01174502472</v>
      </c>
    </row>
    <row r="2824" ht="14.25" customHeight="1">
      <c r="D2824" s="264"/>
      <c r="E2824" s="264"/>
      <c r="F2824" s="264"/>
      <c r="G2824" s="271">
        <v>2821.0</v>
      </c>
      <c r="H2824" s="270">
        <f t="shared" si="2"/>
        <v>-0.01002262874</v>
      </c>
    </row>
    <row r="2825" ht="14.25" customHeight="1">
      <c r="D2825" s="264"/>
      <c r="E2825" s="264"/>
      <c r="F2825" s="264"/>
      <c r="G2825" s="271">
        <v>2822.0</v>
      </c>
      <c r="H2825" s="270">
        <f t="shared" si="2"/>
        <v>0.02060161983</v>
      </c>
    </row>
    <row r="2826" ht="14.25" customHeight="1">
      <c r="D2826" s="264"/>
      <c r="E2826" s="264"/>
      <c r="F2826" s="264"/>
      <c r="G2826" s="271">
        <v>2823.0</v>
      </c>
      <c r="H2826" s="270">
        <f t="shared" si="2"/>
        <v>-0.012610521</v>
      </c>
    </row>
    <row r="2827" ht="14.25" customHeight="1">
      <c r="D2827" s="264"/>
      <c r="E2827" s="264"/>
      <c r="F2827" s="264"/>
      <c r="G2827" s="271">
        <v>2824.0</v>
      </c>
      <c r="H2827" s="270">
        <f t="shared" si="2"/>
        <v>0.01268869714</v>
      </c>
    </row>
    <row r="2828" ht="14.25" customHeight="1">
      <c r="D2828" s="264"/>
      <c r="E2828" s="264"/>
      <c r="F2828" s="264"/>
      <c r="G2828" s="271">
        <v>2825.0</v>
      </c>
      <c r="H2828" s="270">
        <f t="shared" si="2"/>
        <v>-0.008859952072</v>
      </c>
    </row>
    <row r="2829" ht="14.25" customHeight="1">
      <c r="D2829" s="264"/>
      <c r="E2829" s="264"/>
      <c r="F2829" s="264"/>
      <c r="G2829" s="271">
        <v>2826.0</v>
      </c>
      <c r="H2829" s="270">
        <f t="shared" si="2"/>
        <v>0.002170130062</v>
      </c>
    </row>
    <row r="2830" ht="14.25" customHeight="1">
      <c r="D2830" s="264"/>
      <c r="E2830" s="264"/>
      <c r="F2830" s="264"/>
      <c r="G2830" s="271">
        <v>2827.0</v>
      </c>
      <c r="H2830" s="270">
        <f t="shared" si="2"/>
        <v>0.0006490165713</v>
      </c>
    </row>
    <row r="2831" ht="14.25" customHeight="1">
      <c r="D2831" s="264"/>
      <c r="E2831" s="264"/>
      <c r="F2831" s="264"/>
      <c r="G2831" s="271">
        <v>2828.0</v>
      </c>
      <c r="H2831" s="270">
        <f t="shared" si="2"/>
        <v>0.02350313866</v>
      </c>
    </row>
    <row r="2832" ht="14.25" customHeight="1">
      <c r="D2832" s="264"/>
      <c r="E2832" s="264"/>
      <c r="F2832" s="264"/>
      <c r="G2832" s="271">
        <v>2829.0</v>
      </c>
      <c r="H2832" s="270">
        <f t="shared" si="2"/>
        <v>-0.008267823688</v>
      </c>
    </row>
    <row r="2833" ht="14.25" customHeight="1">
      <c r="D2833" s="264"/>
      <c r="E2833" s="264"/>
      <c r="F2833" s="264"/>
      <c r="G2833" s="271">
        <v>2830.0</v>
      </c>
      <c r="H2833" s="270">
        <f t="shared" si="2"/>
        <v>-0.00581107014</v>
      </c>
    </row>
    <row r="2834" ht="14.25" customHeight="1">
      <c r="D2834" s="264"/>
      <c r="E2834" s="264"/>
      <c r="F2834" s="264"/>
      <c r="G2834" s="271">
        <v>2831.0</v>
      </c>
      <c r="H2834" s="270">
        <f t="shared" si="2"/>
        <v>0.02354579629</v>
      </c>
    </row>
    <row r="2835" ht="14.25" customHeight="1">
      <c r="D2835" s="264"/>
      <c r="E2835" s="264"/>
      <c r="F2835" s="264"/>
      <c r="G2835" s="271">
        <v>2832.0</v>
      </c>
      <c r="H2835" s="270">
        <f t="shared" si="2"/>
        <v>0.01769055099</v>
      </c>
    </row>
    <row r="2836" ht="14.25" customHeight="1">
      <c r="D2836" s="264"/>
      <c r="E2836" s="264"/>
      <c r="F2836" s="264"/>
      <c r="G2836" s="271">
        <v>2833.0</v>
      </c>
      <c r="H2836" s="270">
        <f t="shared" si="2"/>
        <v>0.0005148296331</v>
      </c>
    </row>
    <row r="2837" ht="14.25" customHeight="1">
      <c r="D2837" s="264"/>
      <c r="E2837" s="264"/>
      <c r="F2837" s="264"/>
      <c r="G2837" s="271">
        <v>2834.0</v>
      </c>
      <c r="H2837" s="270">
        <f t="shared" si="2"/>
        <v>-0.01907071825</v>
      </c>
    </row>
    <row r="2838" ht="14.25" customHeight="1">
      <c r="D2838" s="264"/>
      <c r="E2838" s="264"/>
      <c r="F2838" s="264"/>
      <c r="G2838" s="271">
        <v>2835.0</v>
      </c>
      <c r="H2838" s="270">
        <f t="shared" si="2"/>
        <v>0.01490636647</v>
      </c>
    </row>
    <row r="2839" ht="14.25" customHeight="1">
      <c r="D2839" s="264"/>
      <c r="E2839" s="264"/>
      <c r="F2839" s="264"/>
      <c r="G2839" s="271">
        <v>2836.0</v>
      </c>
      <c r="H2839" s="270">
        <f t="shared" si="2"/>
        <v>0.01178248391</v>
      </c>
    </row>
    <row r="2840" ht="14.25" customHeight="1">
      <c r="D2840" s="264"/>
      <c r="E2840" s="264"/>
      <c r="F2840" s="264"/>
      <c r="G2840" s="271">
        <v>2837.0</v>
      </c>
      <c r="H2840" s="270">
        <f t="shared" si="2"/>
        <v>0.004142025531</v>
      </c>
    </row>
    <row r="2841" ht="14.25" customHeight="1">
      <c r="D2841" s="264"/>
      <c r="E2841" s="264"/>
      <c r="F2841" s="264"/>
      <c r="G2841" s="271">
        <v>2838.0</v>
      </c>
      <c r="H2841" s="270">
        <f t="shared" si="2"/>
        <v>0.005208986957</v>
      </c>
    </row>
    <row r="2842" ht="14.25" customHeight="1">
      <c r="D2842" s="264"/>
      <c r="E2842" s="264"/>
      <c r="F2842" s="264"/>
      <c r="G2842" s="271">
        <v>2839.0</v>
      </c>
      <c r="H2842" s="270">
        <f t="shared" si="2"/>
        <v>0.008795575881</v>
      </c>
    </row>
    <row r="2843" ht="14.25" customHeight="1">
      <c r="D2843" s="264"/>
      <c r="E2843" s="264"/>
      <c r="F2843" s="264"/>
      <c r="G2843" s="271">
        <v>2840.0</v>
      </c>
      <c r="H2843" s="270">
        <f t="shared" si="2"/>
        <v>0.001091979355</v>
      </c>
    </row>
    <row r="2844" ht="14.25" customHeight="1">
      <c r="D2844" s="264"/>
      <c r="E2844" s="264"/>
      <c r="F2844" s="264"/>
      <c r="G2844" s="271">
        <v>2841.0</v>
      </c>
      <c r="H2844" s="270">
        <f t="shared" si="2"/>
        <v>-0.04110485241</v>
      </c>
    </row>
    <row r="2845" ht="14.25" customHeight="1">
      <c r="D2845" s="264"/>
      <c r="E2845" s="264"/>
      <c r="F2845" s="264"/>
      <c r="G2845" s="271">
        <v>2842.0</v>
      </c>
      <c r="H2845" s="270">
        <f t="shared" si="2"/>
        <v>-0.01096893394</v>
      </c>
    </row>
    <row r="2846" ht="14.25" customHeight="1">
      <c r="D2846" s="264"/>
      <c r="E2846" s="264"/>
      <c r="F2846" s="264"/>
      <c r="G2846" s="271">
        <v>2843.0</v>
      </c>
      <c r="H2846" s="270">
        <f t="shared" si="2"/>
        <v>0.008544475543</v>
      </c>
    </row>
    <row r="2847" ht="14.25" customHeight="1">
      <c r="D2847" s="264"/>
      <c r="E2847" s="264"/>
      <c r="F2847" s="264"/>
      <c r="G2847" s="271">
        <v>2844.0</v>
      </c>
      <c r="H2847" s="270">
        <f t="shared" si="2"/>
        <v>0.007118897958</v>
      </c>
    </row>
    <row r="2848" ht="14.25" customHeight="1">
      <c r="D2848" s="264"/>
      <c r="E2848" s="264"/>
      <c r="F2848" s="264"/>
      <c r="G2848" s="271">
        <v>2845.0</v>
      </c>
      <c r="H2848" s="270">
        <f t="shared" si="2"/>
        <v>0.01488984595</v>
      </c>
    </row>
    <row r="2849" ht="14.25" customHeight="1">
      <c r="D2849" s="264"/>
      <c r="E2849" s="264"/>
      <c r="F2849" s="264"/>
      <c r="G2849" s="271">
        <v>2846.0</v>
      </c>
      <c r="H2849" s="270">
        <f t="shared" si="2"/>
        <v>0.009843473353</v>
      </c>
    </row>
    <row r="2850" ht="14.25" customHeight="1">
      <c r="D2850" s="264"/>
      <c r="E2850" s="264"/>
      <c r="F2850" s="264"/>
      <c r="G2850" s="271">
        <v>2847.0</v>
      </c>
      <c r="H2850" s="270">
        <f t="shared" si="2"/>
        <v>-0.005760435502</v>
      </c>
    </row>
    <row r="2851" ht="14.25" customHeight="1">
      <c r="D2851" s="264"/>
      <c r="E2851" s="264"/>
      <c r="F2851" s="264"/>
      <c r="G2851" s="271">
        <v>2848.0</v>
      </c>
      <c r="H2851" s="270">
        <f t="shared" si="2"/>
        <v>-0.02888569844</v>
      </c>
    </row>
    <row r="2852" ht="14.25" customHeight="1">
      <c r="D2852" s="264"/>
      <c r="E2852" s="264"/>
      <c r="F2852" s="264"/>
      <c r="G2852" s="271">
        <v>2849.0</v>
      </c>
      <c r="H2852" s="270">
        <f t="shared" si="2"/>
        <v>0.01678708766</v>
      </c>
    </row>
    <row r="2853" ht="14.25" customHeight="1">
      <c r="D2853" s="264"/>
      <c r="E2853" s="264"/>
      <c r="F2853" s="264"/>
      <c r="G2853" s="271">
        <v>2850.0</v>
      </c>
      <c r="H2853" s="270">
        <f t="shared" si="2"/>
        <v>-0.03584388631</v>
      </c>
    </row>
    <row r="2854" ht="14.25" customHeight="1">
      <c r="D2854" s="264"/>
      <c r="E2854" s="264"/>
      <c r="F2854" s="264"/>
      <c r="G2854" s="271">
        <v>2851.0</v>
      </c>
      <c r="H2854" s="270">
        <f t="shared" si="2"/>
        <v>-0.002994185113</v>
      </c>
    </row>
    <row r="2855" ht="14.25" customHeight="1">
      <c r="D2855" s="264"/>
      <c r="E2855" s="264"/>
      <c r="F2855" s="264"/>
      <c r="G2855" s="271">
        <v>2852.0</v>
      </c>
      <c r="H2855" s="270">
        <f t="shared" si="2"/>
        <v>0.004484776784</v>
      </c>
    </row>
    <row r="2856" ht="14.25" customHeight="1">
      <c r="D2856" s="264"/>
      <c r="E2856" s="264"/>
      <c r="F2856" s="264"/>
      <c r="G2856" s="271">
        <v>2853.0</v>
      </c>
      <c r="H2856" s="270">
        <f t="shared" si="2"/>
        <v>0.003883617739</v>
      </c>
    </row>
    <row r="2857" ht="14.25" customHeight="1">
      <c r="D2857" s="264"/>
      <c r="E2857" s="264"/>
      <c r="F2857" s="264"/>
      <c r="G2857" s="271">
        <v>2854.0</v>
      </c>
      <c r="H2857" s="270">
        <f t="shared" si="2"/>
        <v>0.007832194053</v>
      </c>
    </row>
    <row r="2858" ht="14.25" customHeight="1">
      <c r="D2858" s="264"/>
      <c r="E2858" s="264"/>
      <c r="F2858" s="264"/>
      <c r="G2858" s="271">
        <v>2855.0</v>
      </c>
      <c r="H2858" s="270">
        <f t="shared" si="2"/>
        <v>-0.01029138181</v>
      </c>
    </row>
    <row r="2859" ht="14.25" customHeight="1">
      <c r="D2859" s="264"/>
      <c r="E2859" s="264"/>
      <c r="F2859" s="264"/>
      <c r="G2859" s="271">
        <v>2856.0</v>
      </c>
      <c r="H2859" s="270">
        <f t="shared" si="2"/>
        <v>0.01622420121</v>
      </c>
    </row>
    <row r="2860" ht="14.25" customHeight="1">
      <c r="D2860" s="264"/>
      <c r="E2860" s="264"/>
      <c r="F2860" s="264"/>
      <c r="G2860" s="271">
        <v>2857.0</v>
      </c>
      <c r="H2860" s="270">
        <f t="shared" si="2"/>
        <v>0.006207684077</v>
      </c>
    </row>
    <row r="2861" ht="14.25" customHeight="1">
      <c r="D2861" s="264"/>
      <c r="E2861" s="264"/>
      <c r="F2861" s="264"/>
      <c r="G2861" s="271">
        <v>2858.0</v>
      </c>
      <c r="H2861" s="270">
        <f t="shared" si="2"/>
        <v>-0.002102343325</v>
      </c>
    </row>
    <row r="2862" ht="14.25" customHeight="1">
      <c r="D2862" s="264"/>
      <c r="E2862" s="264"/>
      <c r="F2862" s="264"/>
      <c r="G2862" s="271">
        <v>2859.0</v>
      </c>
      <c r="H2862" s="270">
        <f t="shared" si="2"/>
        <v>-0.008156494398</v>
      </c>
    </row>
    <row r="2863" ht="14.25" customHeight="1">
      <c r="D2863" s="264"/>
      <c r="E2863" s="264"/>
      <c r="F2863" s="264"/>
      <c r="G2863" s="271">
        <v>2860.0</v>
      </c>
      <c r="H2863" s="270">
        <f t="shared" si="2"/>
        <v>0.03176666045</v>
      </c>
    </row>
    <row r="2864" ht="14.25" customHeight="1">
      <c r="D2864" s="264"/>
      <c r="E2864" s="264"/>
      <c r="F2864" s="264"/>
      <c r="G2864" s="271">
        <v>2861.0</v>
      </c>
      <c r="H2864" s="270">
        <f t="shared" si="2"/>
        <v>-0.001772290406</v>
      </c>
    </row>
    <row r="2865" ht="14.25" customHeight="1">
      <c r="D2865" s="264"/>
      <c r="E2865" s="264"/>
      <c r="F2865" s="264"/>
      <c r="G2865" s="271">
        <v>2862.0</v>
      </c>
      <c r="H2865" s="270">
        <f t="shared" si="2"/>
        <v>0.01867530621</v>
      </c>
    </row>
    <row r="2866" ht="14.25" customHeight="1">
      <c r="D2866" s="264"/>
      <c r="E2866" s="264"/>
      <c r="F2866" s="264"/>
      <c r="G2866" s="271">
        <v>2863.0</v>
      </c>
      <c r="H2866" s="270">
        <f t="shared" si="2"/>
        <v>0.01900041006</v>
      </c>
    </row>
    <row r="2867" ht="14.25" customHeight="1">
      <c r="D2867" s="264"/>
      <c r="E2867" s="264"/>
      <c r="F2867" s="264"/>
      <c r="G2867" s="271">
        <v>2864.0</v>
      </c>
      <c r="H2867" s="270">
        <f t="shared" si="2"/>
        <v>0.002307740809</v>
      </c>
    </row>
    <row r="2868" ht="14.25" customHeight="1">
      <c r="D2868" s="264"/>
      <c r="E2868" s="264"/>
      <c r="F2868" s="264"/>
      <c r="G2868" s="271">
        <v>2865.0</v>
      </c>
      <c r="H2868" s="270">
        <f t="shared" si="2"/>
        <v>0.03921391369</v>
      </c>
    </row>
    <row r="2869" ht="14.25" customHeight="1">
      <c r="D2869" s="264"/>
      <c r="E2869" s="264"/>
      <c r="F2869" s="264"/>
      <c r="G2869" s="271">
        <v>2866.0</v>
      </c>
      <c r="H2869" s="270">
        <f t="shared" si="2"/>
        <v>-0.02375086179</v>
      </c>
    </row>
    <row r="2870" ht="14.25" customHeight="1">
      <c r="D2870" s="264"/>
      <c r="E2870" s="264"/>
      <c r="F2870" s="264"/>
      <c r="G2870" s="271">
        <v>2867.0</v>
      </c>
      <c r="H2870" s="270">
        <f t="shared" si="2"/>
        <v>-0.004701408389</v>
      </c>
    </row>
    <row r="2871" ht="14.25" customHeight="1">
      <c r="D2871" s="264"/>
      <c r="E2871" s="264"/>
      <c r="F2871" s="264"/>
      <c r="G2871" s="271">
        <v>2868.0</v>
      </c>
      <c r="H2871" s="270">
        <f t="shared" si="2"/>
        <v>0.004763405519</v>
      </c>
    </row>
    <row r="2872" ht="14.25" customHeight="1">
      <c r="D2872" s="264"/>
      <c r="E2872" s="264"/>
      <c r="F2872" s="264"/>
      <c r="G2872" s="271">
        <v>2869.0</v>
      </c>
      <c r="H2872" s="270">
        <f t="shared" si="2"/>
        <v>-0.001881262778</v>
      </c>
    </row>
    <row r="2873" ht="14.25" customHeight="1">
      <c r="D2873" s="264"/>
      <c r="E2873" s="264"/>
      <c r="F2873" s="264"/>
      <c r="G2873" s="271">
        <v>2870.0</v>
      </c>
      <c r="H2873" s="270">
        <f t="shared" si="2"/>
        <v>0.006263908016</v>
      </c>
    </row>
    <row r="2874" ht="14.25" customHeight="1">
      <c r="D2874" s="264"/>
      <c r="E2874" s="264"/>
      <c r="F2874" s="264"/>
      <c r="G2874" s="271">
        <v>2871.0</v>
      </c>
      <c r="H2874" s="270">
        <f t="shared" si="2"/>
        <v>-0.005454790407</v>
      </c>
    </row>
    <row r="2875" ht="14.25" customHeight="1">
      <c r="D2875" s="264"/>
      <c r="E2875" s="264"/>
      <c r="F2875" s="264"/>
      <c r="G2875" s="271">
        <v>2872.0</v>
      </c>
      <c r="H2875" s="270">
        <f t="shared" si="2"/>
        <v>0.02070199518</v>
      </c>
    </row>
    <row r="2876" ht="14.25" customHeight="1">
      <c r="D2876" s="264"/>
      <c r="E2876" s="264"/>
      <c r="F2876" s="264"/>
      <c r="G2876" s="271">
        <v>2873.0</v>
      </c>
      <c r="H2876" s="270">
        <f t="shared" si="2"/>
        <v>-0.02143585219</v>
      </c>
    </row>
    <row r="2877" ht="14.25" customHeight="1">
      <c r="D2877" s="264"/>
      <c r="E2877" s="264"/>
      <c r="F2877" s="264"/>
      <c r="G2877" s="271">
        <v>2874.0</v>
      </c>
      <c r="H2877" s="270">
        <f t="shared" si="2"/>
        <v>-0.01280890155</v>
      </c>
    </row>
    <row r="2878" ht="14.25" customHeight="1">
      <c r="D2878" s="264"/>
      <c r="E2878" s="264"/>
      <c r="F2878" s="264"/>
      <c r="G2878" s="271">
        <v>2875.0</v>
      </c>
      <c r="H2878" s="270">
        <f t="shared" si="2"/>
        <v>0.03166868222</v>
      </c>
    </row>
    <row r="2879" ht="14.25" customHeight="1">
      <c r="D2879" s="264"/>
      <c r="E2879" s="264"/>
      <c r="F2879" s="264"/>
      <c r="G2879" s="271">
        <v>2876.0</v>
      </c>
      <c r="H2879" s="270">
        <f t="shared" si="2"/>
        <v>0.009404385159</v>
      </c>
    </row>
    <row r="2880" ht="14.25" customHeight="1">
      <c r="D2880" s="264"/>
      <c r="E2880" s="264"/>
      <c r="F2880" s="264"/>
      <c r="G2880" s="271">
        <v>2877.0</v>
      </c>
      <c r="H2880" s="270">
        <f t="shared" si="2"/>
        <v>-0.003835614671</v>
      </c>
    </row>
    <row r="2881" ht="14.25" customHeight="1">
      <c r="D2881" s="264"/>
      <c r="E2881" s="264"/>
      <c r="F2881" s="264"/>
      <c r="G2881" s="271">
        <v>2878.0</v>
      </c>
      <c r="H2881" s="270">
        <f t="shared" si="2"/>
        <v>0.004115608695</v>
      </c>
    </row>
    <row r="2882" ht="14.25" customHeight="1">
      <c r="D2882" s="264"/>
      <c r="E2882" s="264"/>
      <c r="F2882" s="264"/>
      <c r="G2882" s="271">
        <v>2879.0</v>
      </c>
      <c r="H2882" s="270">
        <f t="shared" si="2"/>
        <v>-0.0001426413282</v>
      </c>
    </row>
    <row r="2883" ht="14.25" customHeight="1">
      <c r="D2883" s="264"/>
      <c r="E2883" s="264"/>
      <c r="F2883" s="264"/>
      <c r="G2883" s="271">
        <v>2880.0</v>
      </c>
      <c r="H2883" s="270">
        <f t="shared" si="2"/>
        <v>0.02928912321</v>
      </c>
    </row>
    <row r="2884" ht="14.25" customHeight="1">
      <c r="D2884" s="264"/>
      <c r="E2884" s="264"/>
      <c r="F2884" s="264"/>
      <c r="G2884" s="271">
        <v>2881.0</v>
      </c>
      <c r="H2884" s="270">
        <f t="shared" si="2"/>
        <v>0.03124328104</v>
      </c>
    </row>
    <row r="2885" ht="14.25" customHeight="1">
      <c r="D2885" s="264"/>
      <c r="E2885" s="264"/>
      <c r="F2885" s="264"/>
      <c r="G2885" s="271">
        <v>2882.0</v>
      </c>
      <c r="H2885" s="270">
        <f t="shared" si="2"/>
        <v>-0.04174601865</v>
      </c>
    </row>
    <row r="2886" ht="14.25" customHeight="1">
      <c r="D2886" s="264"/>
      <c r="E2886" s="264"/>
      <c r="F2886" s="264"/>
      <c r="G2886" s="271">
        <v>2883.0</v>
      </c>
      <c r="H2886" s="270">
        <f t="shared" si="2"/>
        <v>-0.002019857272</v>
      </c>
    </row>
    <row r="2887" ht="14.25" customHeight="1">
      <c r="D2887" s="264"/>
      <c r="E2887" s="264"/>
      <c r="F2887" s="264"/>
      <c r="G2887" s="271">
        <v>2884.0</v>
      </c>
      <c r="H2887" s="270">
        <f t="shared" si="2"/>
        <v>-0.01132994994</v>
      </c>
    </row>
    <row r="2888" ht="14.25" customHeight="1">
      <c r="D2888" s="264"/>
      <c r="E2888" s="264"/>
      <c r="F2888" s="264"/>
      <c r="G2888" s="271">
        <v>2885.0</v>
      </c>
      <c r="H2888" s="270">
        <f t="shared" si="2"/>
        <v>-0.008264008915</v>
      </c>
    </row>
    <row r="2889" ht="14.25" customHeight="1">
      <c r="D2889" s="264"/>
      <c r="E2889" s="264"/>
      <c r="F2889" s="264"/>
      <c r="G2889" s="271">
        <v>2886.0</v>
      </c>
      <c r="H2889" s="270">
        <f t="shared" si="2"/>
        <v>-0.004360048108</v>
      </c>
    </row>
    <row r="2890" ht="14.25" customHeight="1">
      <c r="D2890" s="264"/>
      <c r="E2890" s="264"/>
      <c r="F2890" s="264"/>
      <c r="G2890" s="271">
        <v>2887.0</v>
      </c>
      <c r="H2890" s="270">
        <f t="shared" si="2"/>
        <v>-0.02949011826</v>
      </c>
    </row>
    <row r="2891" ht="14.25" customHeight="1">
      <c r="D2891" s="264"/>
      <c r="E2891" s="264"/>
      <c r="F2891" s="264"/>
      <c r="G2891" s="271">
        <v>2888.0</v>
      </c>
      <c r="H2891" s="270">
        <f t="shared" si="2"/>
        <v>0.004852116066</v>
      </c>
    </row>
    <row r="2892" ht="14.25" customHeight="1">
      <c r="D2892" s="264"/>
      <c r="E2892" s="264"/>
      <c r="F2892" s="264"/>
      <c r="G2892" s="271">
        <v>2889.0</v>
      </c>
      <c r="H2892" s="270">
        <f t="shared" si="2"/>
        <v>0.02101955223</v>
      </c>
    </row>
    <row r="2893" ht="14.25" customHeight="1">
      <c r="D2893" s="264"/>
      <c r="E2893" s="264"/>
      <c r="F2893" s="264"/>
      <c r="G2893" s="271">
        <v>2890.0</v>
      </c>
      <c r="H2893" s="270">
        <f t="shared" si="2"/>
        <v>0.009057318558</v>
      </c>
    </row>
    <row r="2894" ht="14.25" customHeight="1">
      <c r="D2894" s="264"/>
      <c r="E2894" s="264"/>
      <c r="F2894" s="264"/>
      <c r="G2894" s="271">
        <v>2891.0</v>
      </c>
      <c r="H2894" s="270">
        <f t="shared" si="2"/>
        <v>0.004414187157</v>
      </c>
    </row>
    <row r="2895" ht="14.25" customHeight="1">
      <c r="D2895" s="264"/>
      <c r="E2895" s="264"/>
      <c r="F2895" s="264"/>
      <c r="G2895" s="271">
        <v>2892.0</v>
      </c>
      <c r="H2895" s="270">
        <f t="shared" si="2"/>
        <v>0.02840043116</v>
      </c>
    </row>
    <row r="2896" ht="14.25" customHeight="1">
      <c r="D2896" s="264"/>
      <c r="E2896" s="264"/>
      <c r="F2896" s="264"/>
      <c r="G2896" s="271">
        <v>2893.0</v>
      </c>
      <c r="H2896" s="270">
        <f t="shared" si="2"/>
        <v>-0.003321869552</v>
      </c>
    </row>
    <row r="2897" ht="14.25" customHeight="1">
      <c r="D2897" s="264"/>
      <c r="E2897" s="264"/>
      <c r="F2897" s="264"/>
      <c r="G2897" s="271">
        <v>2894.0</v>
      </c>
      <c r="H2897" s="270">
        <f t="shared" si="2"/>
        <v>-0.02003677295</v>
      </c>
    </row>
    <row r="2898" ht="14.25" customHeight="1">
      <c r="D2898" s="264"/>
      <c r="E2898" s="264"/>
      <c r="F2898" s="264"/>
      <c r="G2898" s="271">
        <v>2895.0</v>
      </c>
      <c r="H2898" s="270">
        <f t="shared" si="2"/>
        <v>0.0116445446</v>
      </c>
    </row>
    <row r="2899" ht="14.25" customHeight="1">
      <c r="D2899" s="264"/>
      <c r="E2899" s="264"/>
      <c r="F2899" s="264"/>
      <c r="G2899" s="271">
        <v>2896.0</v>
      </c>
      <c r="H2899" s="270">
        <f t="shared" si="2"/>
        <v>-0.006531900933</v>
      </c>
    </row>
    <row r="2900" ht="14.25" customHeight="1">
      <c r="D2900" s="264"/>
      <c r="E2900" s="264"/>
      <c r="F2900" s="264"/>
      <c r="G2900" s="271">
        <v>2897.0</v>
      </c>
      <c r="H2900" s="270">
        <f t="shared" si="2"/>
        <v>0.007466064955</v>
      </c>
    </row>
    <row r="2901" ht="14.25" customHeight="1">
      <c r="D2901" s="264"/>
      <c r="E2901" s="264"/>
      <c r="F2901" s="264"/>
      <c r="G2901" s="271">
        <v>2898.0</v>
      </c>
      <c r="H2901" s="270">
        <f t="shared" si="2"/>
        <v>0.02008155912</v>
      </c>
    </row>
    <row r="2902" ht="14.25" customHeight="1">
      <c r="D2902" s="264"/>
      <c r="E2902" s="264"/>
      <c r="F2902" s="264"/>
      <c r="G2902" s="271">
        <v>2899.0</v>
      </c>
      <c r="H2902" s="270">
        <f t="shared" si="2"/>
        <v>0.009481326392</v>
      </c>
    </row>
    <row r="2903" ht="14.25" customHeight="1">
      <c r="D2903" s="264"/>
      <c r="E2903" s="264"/>
      <c r="F2903" s="264"/>
      <c r="G2903" s="271">
        <v>2900.0</v>
      </c>
      <c r="H2903" s="270">
        <f t="shared" si="2"/>
        <v>0.02244183148</v>
      </c>
    </row>
    <row r="2904" ht="14.25" customHeight="1">
      <c r="D2904" s="264"/>
      <c r="E2904" s="264"/>
      <c r="F2904" s="264"/>
      <c r="G2904" s="271">
        <v>2901.0</v>
      </c>
      <c r="H2904" s="270">
        <f t="shared" si="2"/>
        <v>0.02663976107</v>
      </c>
    </row>
    <row r="2905" ht="14.25" customHeight="1">
      <c r="D2905" s="264"/>
      <c r="E2905" s="264"/>
      <c r="F2905" s="264"/>
      <c r="G2905" s="271">
        <v>2902.0</v>
      </c>
      <c r="H2905" s="270">
        <f t="shared" si="2"/>
        <v>-0.003241410051</v>
      </c>
    </row>
    <row r="2906" ht="14.25" customHeight="1">
      <c r="D2906" s="264"/>
      <c r="E2906" s="264"/>
      <c r="F2906" s="264"/>
      <c r="G2906" s="271">
        <v>2903.0</v>
      </c>
      <c r="H2906" s="270">
        <f t="shared" si="2"/>
        <v>-0.004659713775</v>
      </c>
    </row>
    <row r="2907" ht="14.25" customHeight="1">
      <c r="D2907" s="264"/>
      <c r="E2907" s="264"/>
      <c r="F2907" s="264"/>
      <c r="G2907" s="271">
        <v>2904.0</v>
      </c>
      <c r="H2907" s="270">
        <f t="shared" si="2"/>
        <v>0.01163442064</v>
      </c>
    </row>
    <row r="2908" ht="14.25" customHeight="1">
      <c r="D2908" s="264"/>
      <c r="E2908" s="264"/>
      <c r="F2908" s="264"/>
      <c r="G2908" s="271">
        <v>2905.0</v>
      </c>
      <c r="H2908" s="270">
        <f t="shared" si="2"/>
        <v>0.01202744152</v>
      </c>
    </row>
    <row r="2909" ht="14.25" customHeight="1">
      <c r="D2909" s="264"/>
      <c r="E2909" s="264"/>
      <c r="F2909" s="264"/>
      <c r="G2909" s="271">
        <v>2906.0</v>
      </c>
      <c r="H2909" s="270">
        <f t="shared" si="2"/>
        <v>-0.001467191266</v>
      </c>
    </row>
    <row r="2910" ht="14.25" customHeight="1">
      <c r="D2910" s="264"/>
      <c r="E2910" s="264"/>
      <c r="F2910" s="264"/>
      <c r="G2910" s="271">
        <v>2907.0</v>
      </c>
      <c r="H2910" s="270">
        <f t="shared" si="2"/>
        <v>-0.02021388427</v>
      </c>
    </row>
    <row r="2911" ht="14.25" customHeight="1">
      <c r="D2911" s="264"/>
      <c r="E2911" s="264"/>
      <c r="F2911" s="264"/>
      <c r="G2911" s="271">
        <v>2908.0</v>
      </c>
      <c r="H2911" s="270">
        <f t="shared" si="2"/>
        <v>-0.001611667926</v>
      </c>
    </row>
    <row r="2912" ht="14.25" customHeight="1">
      <c r="D2912" s="264"/>
      <c r="E2912" s="264"/>
      <c r="F2912" s="264"/>
      <c r="G2912" s="271">
        <v>2909.0</v>
      </c>
      <c r="H2912" s="270">
        <f t="shared" si="2"/>
        <v>0.001342291812</v>
      </c>
    </row>
    <row r="2913" ht="14.25" customHeight="1">
      <c r="D2913" s="264"/>
      <c r="E2913" s="264"/>
      <c r="F2913" s="264"/>
      <c r="G2913" s="271">
        <v>2910.0</v>
      </c>
      <c r="H2913" s="270">
        <f t="shared" si="2"/>
        <v>-0.05592484701</v>
      </c>
    </row>
    <row r="2914" ht="14.25" customHeight="1">
      <c r="D2914" s="264"/>
      <c r="E2914" s="264"/>
      <c r="F2914" s="264"/>
      <c r="G2914" s="271">
        <v>2911.0</v>
      </c>
      <c r="H2914" s="270">
        <f t="shared" si="2"/>
        <v>-0.003591630253</v>
      </c>
    </row>
    <row r="2915" ht="14.25" customHeight="1">
      <c r="D2915" s="264"/>
      <c r="E2915" s="264"/>
      <c r="F2915" s="264"/>
      <c r="G2915" s="271">
        <v>2912.0</v>
      </c>
      <c r="H2915" s="270">
        <f t="shared" si="2"/>
        <v>-0.005261504428</v>
      </c>
    </row>
    <row r="2916" ht="14.25" customHeight="1">
      <c r="D2916" s="264"/>
      <c r="E2916" s="264"/>
      <c r="F2916" s="264"/>
      <c r="G2916" s="271">
        <v>2913.0</v>
      </c>
      <c r="H2916" s="270">
        <f t="shared" si="2"/>
        <v>0.005761249818</v>
      </c>
    </row>
    <row r="2917" ht="14.25" customHeight="1">
      <c r="D2917" s="264"/>
      <c r="E2917" s="264"/>
      <c r="F2917" s="264"/>
      <c r="G2917" s="271">
        <v>2914.0</v>
      </c>
      <c r="H2917" s="270">
        <f t="shared" si="2"/>
        <v>0.007277386407</v>
      </c>
    </row>
    <row r="2918" ht="14.25" customHeight="1">
      <c r="D2918" s="264"/>
      <c r="E2918" s="264"/>
      <c r="F2918" s="264"/>
      <c r="G2918" s="271">
        <v>2915.0</v>
      </c>
      <c r="H2918" s="270">
        <f t="shared" si="2"/>
        <v>0.01092052827</v>
      </c>
    </row>
    <row r="2919" ht="14.25" customHeight="1">
      <c r="D2919" s="264"/>
      <c r="E2919" s="264"/>
      <c r="F2919" s="264"/>
      <c r="G2919" s="271">
        <v>2916.0</v>
      </c>
      <c r="H2919" s="270">
        <f t="shared" si="2"/>
        <v>0.01992147108</v>
      </c>
    </row>
    <row r="2920" ht="14.25" customHeight="1">
      <c r="D2920" s="264"/>
      <c r="E2920" s="264"/>
      <c r="F2920" s="264"/>
      <c r="G2920" s="271">
        <v>2917.0</v>
      </c>
      <c r="H2920" s="270">
        <f t="shared" si="2"/>
        <v>0.007887950932</v>
      </c>
    </row>
    <row r="2921" ht="14.25" customHeight="1">
      <c r="D2921" s="264"/>
      <c r="E2921" s="264"/>
      <c r="F2921" s="264"/>
      <c r="G2921" s="271">
        <v>2918.0</v>
      </c>
      <c r="H2921" s="270">
        <f t="shared" si="2"/>
        <v>-0.00536083764</v>
      </c>
    </row>
    <row r="2922" ht="14.25" customHeight="1">
      <c r="D2922" s="264"/>
      <c r="E2922" s="264"/>
      <c r="F2922" s="264"/>
      <c r="G2922" s="271">
        <v>2919.0</v>
      </c>
      <c r="H2922" s="270">
        <f t="shared" si="2"/>
        <v>0.002538211859</v>
      </c>
    </row>
    <row r="2923" ht="14.25" customHeight="1">
      <c r="D2923" s="264"/>
      <c r="E2923" s="264"/>
      <c r="F2923" s="264"/>
      <c r="G2923" s="271">
        <v>2920.0</v>
      </c>
      <c r="H2923" s="270">
        <f t="shared" si="2"/>
        <v>-0.0017925549</v>
      </c>
    </row>
    <row r="2924" ht="14.25" customHeight="1">
      <c r="D2924" s="264"/>
      <c r="E2924" s="264"/>
      <c r="F2924" s="264"/>
      <c r="G2924" s="271">
        <v>2921.0</v>
      </c>
      <c r="H2924" s="270">
        <f t="shared" si="2"/>
        <v>0.005466701984</v>
      </c>
    </row>
    <row r="2925" ht="14.25" customHeight="1">
      <c r="D2925" s="264"/>
      <c r="E2925" s="264"/>
      <c r="F2925" s="264"/>
      <c r="G2925" s="271">
        <v>2922.0</v>
      </c>
      <c r="H2925" s="270">
        <f t="shared" si="2"/>
        <v>-0.006766707411</v>
      </c>
    </row>
    <row r="2926" ht="14.25" customHeight="1">
      <c r="D2926" s="264"/>
      <c r="E2926" s="264"/>
      <c r="F2926" s="264"/>
      <c r="G2926" s="271">
        <v>2923.0</v>
      </c>
      <c r="H2926" s="270">
        <f t="shared" si="2"/>
        <v>-0.02086846971</v>
      </c>
    </row>
    <row r="2927" ht="14.25" customHeight="1">
      <c r="D2927" s="264"/>
      <c r="E2927" s="264"/>
      <c r="F2927" s="264"/>
      <c r="G2927" s="271">
        <v>2924.0</v>
      </c>
      <c r="H2927" s="270">
        <f t="shared" si="2"/>
        <v>-0.01138833906</v>
      </c>
    </row>
    <row r="2928" ht="14.25" customHeight="1">
      <c r="D2928" s="264"/>
      <c r="E2928" s="264"/>
      <c r="F2928" s="264"/>
      <c r="G2928" s="271">
        <v>2925.0</v>
      </c>
      <c r="H2928" s="270">
        <f t="shared" si="2"/>
        <v>-0.01858291038</v>
      </c>
    </row>
    <row r="2929" ht="14.25" customHeight="1">
      <c r="D2929" s="264"/>
      <c r="E2929" s="264"/>
      <c r="F2929" s="264"/>
      <c r="G2929" s="271">
        <v>2926.0</v>
      </c>
      <c r="H2929" s="270">
        <f t="shared" si="2"/>
        <v>0.001181929537</v>
      </c>
    </row>
    <row r="2930" ht="14.25" customHeight="1">
      <c r="D2930" s="264"/>
      <c r="E2930" s="264"/>
      <c r="F2930" s="264"/>
      <c r="G2930" s="271">
        <v>2927.0</v>
      </c>
      <c r="H2930" s="270">
        <f t="shared" si="2"/>
        <v>0.03342327767</v>
      </c>
    </row>
    <row r="2931" ht="14.25" customHeight="1">
      <c r="D2931" s="264"/>
      <c r="E2931" s="264"/>
      <c r="F2931" s="264"/>
      <c r="G2931" s="271">
        <v>2928.0</v>
      </c>
      <c r="H2931" s="270">
        <f t="shared" si="2"/>
        <v>-0.01290082317</v>
      </c>
    </row>
    <row r="2932" ht="14.25" customHeight="1">
      <c r="D2932" s="264"/>
      <c r="E2932" s="264"/>
      <c r="F2932" s="264"/>
      <c r="G2932" s="271">
        <v>2929.0</v>
      </c>
      <c r="H2932" s="270">
        <f t="shared" si="2"/>
        <v>-0.007508853702</v>
      </c>
    </row>
    <row r="2933" ht="14.25" customHeight="1">
      <c r="D2933" s="264"/>
      <c r="E2933" s="264"/>
      <c r="F2933" s="264"/>
      <c r="G2933" s="271">
        <v>2930.0</v>
      </c>
      <c r="H2933" s="270">
        <f t="shared" si="2"/>
        <v>-0.003056000462</v>
      </c>
    </row>
    <row r="2934" ht="14.25" customHeight="1">
      <c r="D2934" s="264"/>
      <c r="E2934" s="264"/>
      <c r="F2934" s="264"/>
      <c r="G2934" s="271">
        <v>2931.0</v>
      </c>
      <c r="H2934" s="270">
        <f t="shared" si="2"/>
        <v>0.008910721539</v>
      </c>
    </row>
    <row r="2935" ht="14.25" customHeight="1">
      <c r="D2935" s="264"/>
      <c r="E2935" s="264"/>
      <c r="F2935" s="264"/>
      <c r="G2935" s="271">
        <v>2932.0</v>
      </c>
      <c r="H2935" s="270">
        <f t="shared" si="2"/>
        <v>0.03126074513</v>
      </c>
    </row>
    <row r="2936" ht="14.25" customHeight="1">
      <c r="D2936" s="264"/>
      <c r="E2936" s="264"/>
      <c r="F2936" s="264"/>
      <c r="G2936" s="271">
        <v>2933.0</v>
      </c>
      <c r="H2936" s="270">
        <f t="shared" si="2"/>
        <v>0.009669001596</v>
      </c>
    </row>
    <row r="2937" ht="14.25" customHeight="1">
      <c r="D2937" s="264"/>
      <c r="E2937" s="264"/>
      <c r="F2937" s="264"/>
      <c r="G2937" s="271">
        <v>2934.0</v>
      </c>
      <c r="H2937" s="270">
        <f t="shared" si="2"/>
        <v>-0.005383242277</v>
      </c>
    </row>
    <row r="2938" ht="14.25" customHeight="1">
      <c r="D2938" s="264"/>
      <c r="E2938" s="264"/>
      <c r="F2938" s="264"/>
      <c r="G2938" s="271">
        <v>2935.0</v>
      </c>
      <c r="H2938" s="270">
        <f t="shared" si="2"/>
        <v>-0.02739289598</v>
      </c>
    </row>
    <row r="2939" ht="14.25" customHeight="1">
      <c r="D2939" s="264"/>
      <c r="E2939" s="264"/>
      <c r="F2939" s="264"/>
      <c r="G2939" s="271">
        <v>2936.0</v>
      </c>
      <c r="H2939" s="270">
        <f t="shared" si="2"/>
        <v>-0.002295043149</v>
      </c>
    </row>
    <row r="2940" ht="14.25" customHeight="1">
      <c r="D2940" s="264"/>
      <c r="E2940" s="264"/>
      <c r="F2940" s="264"/>
      <c r="G2940" s="271">
        <v>2937.0</v>
      </c>
      <c r="H2940" s="270">
        <f t="shared" si="2"/>
        <v>-0.01036827627</v>
      </c>
    </row>
    <row r="2941" ht="14.25" customHeight="1">
      <c r="D2941" s="264"/>
      <c r="E2941" s="264"/>
      <c r="F2941" s="264"/>
      <c r="G2941" s="271">
        <v>2938.0</v>
      </c>
      <c r="H2941" s="270">
        <f t="shared" si="2"/>
        <v>-0.01675400575</v>
      </c>
    </row>
    <row r="2942" ht="14.25" customHeight="1">
      <c r="D2942" s="264"/>
      <c r="E2942" s="264"/>
      <c r="F2942" s="264"/>
      <c r="G2942" s="271">
        <v>2939.0</v>
      </c>
      <c r="H2942" s="270">
        <f t="shared" si="2"/>
        <v>0.005385417154</v>
      </c>
    </row>
    <row r="2943" ht="14.25" customHeight="1">
      <c r="D2943" s="264"/>
      <c r="E2943" s="264"/>
      <c r="F2943" s="264"/>
      <c r="G2943" s="271">
        <v>2940.0</v>
      </c>
      <c r="H2943" s="270">
        <f t="shared" si="2"/>
        <v>-0.002914590051</v>
      </c>
    </row>
    <row r="2944" ht="14.25" customHeight="1">
      <c r="D2944" s="264"/>
      <c r="E2944" s="264"/>
      <c r="F2944" s="264"/>
      <c r="G2944" s="271">
        <v>2941.0</v>
      </c>
      <c r="H2944" s="270">
        <f t="shared" si="2"/>
        <v>0.02415555017</v>
      </c>
    </row>
    <row r="2945" ht="14.25" customHeight="1">
      <c r="D2945" s="264"/>
      <c r="E2945" s="264"/>
      <c r="F2945" s="264"/>
      <c r="G2945" s="271">
        <v>2942.0</v>
      </c>
      <c r="H2945" s="270">
        <f t="shared" si="2"/>
        <v>0.02795088141</v>
      </c>
    </row>
    <row r="2946" ht="14.25" customHeight="1">
      <c r="D2946" s="264"/>
      <c r="E2946" s="264"/>
      <c r="F2946" s="264"/>
      <c r="G2946" s="271">
        <v>2943.0</v>
      </c>
      <c r="H2946" s="270">
        <f t="shared" si="2"/>
        <v>0.01425611751</v>
      </c>
    </row>
    <row r="2947" ht="14.25" customHeight="1">
      <c r="D2947" s="264"/>
      <c r="E2947" s="264"/>
      <c r="F2947" s="264"/>
      <c r="G2947" s="271">
        <v>2944.0</v>
      </c>
      <c r="H2947" s="270">
        <f t="shared" si="2"/>
        <v>-0.003929659211</v>
      </c>
    </row>
    <row r="2948" ht="14.25" customHeight="1">
      <c r="D2948" s="264"/>
      <c r="E2948" s="264"/>
      <c r="F2948" s="264"/>
      <c r="G2948" s="271">
        <v>2945.0</v>
      </c>
      <c r="H2948" s="270">
        <f t="shared" si="2"/>
        <v>-0.007791747566</v>
      </c>
    </row>
    <row r="2949" ht="14.25" customHeight="1">
      <c r="D2949" s="264"/>
      <c r="E2949" s="264"/>
      <c r="F2949" s="264"/>
      <c r="G2949" s="271">
        <v>2946.0</v>
      </c>
      <c r="H2949" s="270">
        <f t="shared" si="2"/>
        <v>0.007757620838</v>
      </c>
    </row>
    <row r="2950" ht="14.25" customHeight="1">
      <c r="D2950" s="264"/>
      <c r="E2950" s="264"/>
      <c r="F2950" s="264"/>
      <c r="G2950" s="271">
        <v>2947.0</v>
      </c>
      <c r="H2950" s="270">
        <f t="shared" si="2"/>
        <v>-0.03299446836</v>
      </c>
    </row>
    <row r="2951" ht="14.25" customHeight="1">
      <c r="D2951" s="264"/>
      <c r="E2951" s="264"/>
      <c r="F2951" s="264"/>
      <c r="G2951" s="271">
        <v>2948.0</v>
      </c>
      <c r="H2951" s="270">
        <f t="shared" si="2"/>
        <v>-0.004315058532</v>
      </c>
    </row>
    <row r="2952" ht="14.25" customHeight="1">
      <c r="D2952" s="264"/>
      <c r="E2952" s="264"/>
      <c r="F2952" s="264"/>
      <c r="G2952" s="271">
        <v>2949.0</v>
      </c>
      <c r="H2952" s="270">
        <f t="shared" si="2"/>
        <v>0.01205241751</v>
      </c>
    </row>
    <row r="2953" ht="14.25" customHeight="1">
      <c r="D2953" s="264"/>
      <c r="E2953" s="264"/>
      <c r="F2953" s="264"/>
      <c r="G2953" s="271">
        <v>2950.0</v>
      </c>
      <c r="H2953" s="270">
        <f t="shared" si="2"/>
        <v>0.003162607433</v>
      </c>
    </row>
    <row r="2954" ht="14.25" customHeight="1">
      <c r="D2954" s="264"/>
      <c r="E2954" s="264"/>
      <c r="F2954" s="264"/>
      <c r="G2954" s="271">
        <v>2951.0</v>
      </c>
      <c r="H2954" s="270">
        <f t="shared" si="2"/>
        <v>0.005367207464</v>
      </c>
    </row>
    <row r="2955" ht="14.25" customHeight="1">
      <c r="D2955" s="264"/>
      <c r="E2955" s="264"/>
      <c r="F2955" s="264"/>
      <c r="G2955" s="271">
        <v>2952.0</v>
      </c>
      <c r="H2955" s="270">
        <f t="shared" si="2"/>
        <v>0.00777065522</v>
      </c>
    </row>
    <row r="2956" ht="14.25" customHeight="1">
      <c r="D2956" s="264"/>
      <c r="E2956" s="264"/>
      <c r="F2956" s="264"/>
      <c r="G2956" s="271">
        <v>2953.0</v>
      </c>
      <c r="H2956" s="270">
        <f t="shared" si="2"/>
        <v>-0.01360587315</v>
      </c>
    </row>
    <row r="2957" ht="14.25" customHeight="1">
      <c r="D2957" s="264"/>
      <c r="E2957" s="264"/>
      <c r="F2957" s="264"/>
      <c r="G2957" s="271">
        <v>2954.0</v>
      </c>
      <c r="H2957" s="270">
        <f t="shared" si="2"/>
        <v>0.01379816481</v>
      </c>
    </row>
    <row r="2958" ht="14.25" customHeight="1">
      <c r="D2958" s="264"/>
      <c r="E2958" s="264"/>
      <c r="F2958" s="264"/>
      <c r="G2958" s="271">
        <v>2955.0</v>
      </c>
      <c r="H2958" s="270">
        <f t="shared" si="2"/>
        <v>0.01386991404</v>
      </c>
    </row>
    <row r="2959" ht="14.25" customHeight="1">
      <c r="D2959" s="264"/>
      <c r="E2959" s="264"/>
      <c r="F2959" s="264"/>
      <c r="G2959" s="271">
        <v>2956.0</v>
      </c>
      <c r="H2959" s="270">
        <f t="shared" si="2"/>
        <v>-0.0114518189</v>
      </c>
    </row>
    <row r="2960" ht="14.25" customHeight="1">
      <c r="D2960" s="264"/>
      <c r="E2960" s="264"/>
      <c r="F2960" s="264"/>
      <c r="G2960" s="271">
        <v>2957.0</v>
      </c>
      <c r="H2960" s="270">
        <f t="shared" si="2"/>
        <v>-0.01786446287</v>
      </c>
    </row>
    <row r="2961" ht="14.25" customHeight="1">
      <c r="D2961" s="264"/>
      <c r="E2961" s="264"/>
      <c r="F2961" s="264"/>
      <c r="G2961" s="271">
        <v>2958.0</v>
      </c>
      <c r="H2961" s="270">
        <f t="shared" si="2"/>
        <v>0.003564232976</v>
      </c>
    </row>
    <row r="2962" ht="14.25" customHeight="1">
      <c r="D2962" s="264"/>
      <c r="E2962" s="264"/>
      <c r="F2962" s="264"/>
      <c r="G2962" s="271">
        <v>2959.0</v>
      </c>
      <c r="H2962" s="270">
        <f t="shared" si="2"/>
        <v>0.01824015</v>
      </c>
    </row>
    <row r="2963" ht="14.25" customHeight="1">
      <c r="D2963" s="264"/>
      <c r="E2963" s="264"/>
      <c r="F2963" s="264"/>
      <c r="G2963" s="271">
        <v>2960.0</v>
      </c>
      <c r="H2963" s="270">
        <f t="shared" si="2"/>
        <v>-0.01267478737</v>
      </c>
    </row>
    <row r="2964" ht="14.25" customHeight="1">
      <c r="D2964" s="264"/>
      <c r="E2964" s="264"/>
      <c r="F2964" s="264"/>
      <c r="G2964" s="271">
        <v>2961.0</v>
      </c>
      <c r="H2964" s="270">
        <f t="shared" si="2"/>
        <v>0.03019804168</v>
      </c>
    </row>
    <row r="2965" ht="14.25" customHeight="1">
      <c r="D2965" s="264"/>
      <c r="E2965" s="264"/>
      <c r="F2965" s="264"/>
      <c r="G2965" s="271">
        <v>2962.0</v>
      </c>
      <c r="H2965" s="270">
        <f t="shared" si="2"/>
        <v>-0.007655115408</v>
      </c>
    </row>
    <row r="2966" ht="14.25" customHeight="1">
      <c r="D2966" s="264"/>
      <c r="E2966" s="264"/>
      <c r="F2966" s="264"/>
      <c r="G2966" s="271">
        <v>2963.0</v>
      </c>
      <c r="H2966" s="270">
        <f t="shared" si="2"/>
        <v>-0.01473859988</v>
      </c>
    </row>
    <row r="2967" ht="14.25" customHeight="1">
      <c r="D2967" s="264"/>
      <c r="E2967" s="264"/>
      <c r="F2967" s="264"/>
      <c r="G2967" s="271">
        <v>2964.0</v>
      </c>
      <c r="H2967" s="270">
        <f t="shared" si="2"/>
        <v>-0.01089760866</v>
      </c>
    </row>
    <row r="2968" ht="14.25" customHeight="1">
      <c r="D2968" s="264"/>
      <c r="E2968" s="264"/>
      <c r="F2968" s="264"/>
      <c r="G2968" s="271">
        <v>2965.0</v>
      </c>
      <c r="H2968" s="270">
        <f t="shared" si="2"/>
        <v>-0.02078046899</v>
      </c>
    </row>
    <row r="2969" ht="14.25" customHeight="1">
      <c r="D2969" s="264"/>
      <c r="E2969" s="264"/>
      <c r="F2969" s="264"/>
      <c r="G2969" s="271">
        <v>2966.0</v>
      </c>
      <c r="H2969" s="270">
        <f t="shared" si="2"/>
        <v>-0.001022730883</v>
      </c>
    </row>
    <row r="2970" ht="14.25" customHeight="1">
      <c r="D2970" s="264"/>
      <c r="E2970" s="264"/>
      <c r="F2970" s="264"/>
      <c r="G2970" s="271">
        <v>2967.0</v>
      </c>
      <c r="H2970" s="270">
        <f t="shared" si="2"/>
        <v>-0.0121813291</v>
      </c>
    </row>
    <row r="2971" ht="14.25" customHeight="1">
      <c r="D2971" s="264"/>
      <c r="E2971" s="264"/>
      <c r="F2971" s="264"/>
      <c r="G2971" s="271">
        <v>2968.0</v>
      </c>
      <c r="H2971" s="270">
        <f t="shared" si="2"/>
        <v>0.01097690114</v>
      </c>
    </row>
    <row r="2972" ht="14.25" customHeight="1">
      <c r="D2972" s="264"/>
      <c r="E2972" s="264"/>
      <c r="F2972" s="264"/>
      <c r="G2972" s="271">
        <v>2969.0</v>
      </c>
      <c r="H2972" s="270">
        <f t="shared" si="2"/>
        <v>-0.008123926544</v>
      </c>
    </row>
    <row r="2973" ht="14.25" customHeight="1">
      <c r="D2973" s="264"/>
      <c r="E2973" s="264"/>
      <c r="F2973" s="264"/>
      <c r="G2973" s="271">
        <v>2970.0</v>
      </c>
      <c r="H2973" s="270">
        <f t="shared" si="2"/>
        <v>-0.01998478784</v>
      </c>
    </row>
    <row r="2974" ht="14.25" customHeight="1">
      <c r="D2974" s="264"/>
      <c r="E2974" s="264"/>
      <c r="F2974" s="264"/>
      <c r="G2974" s="271">
        <v>2971.0</v>
      </c>
      <c r="H2974" s="270">
        <f t="shared" si="2"/>
        <v>0.01430845786</v>
      </c>
    </row>
    <row r="2975" ht="14.25" customHeight="1">
      <c r="D2975" s="264"/>
      <c r="E2975" s="264"/>
      <c r="F2975" s="264"/>
      <c r="G2975" s="271">
        <v>2972.0</v>
      </c>
      <c r="H2975" s="270">
        <f t="shared" si="2"/>
        <v>-0.01471651336</v>
      </c>
    </row>
    <row r="2976" ht="14.25" customHeight="1">
      <c r="D2976" s="264"/>
      <c r="E2976" s="264"/>
      <c r="F2976" s="264"/>
      <c r="G2976" s="271">
        <v>2973.0</v>
      </c>
      <c r="H2976" s="270">
        <f t="shared" si="2"/>
        <v>0.007909344198</v>
      </c>
    </row>
    <row r="2977" ht="14.25" customHeight="1">
      <c r="D2977" s="264"/>
      <c r="E2977" s="264"/>
      <c r="F2977" s="264"/>
      <c r="G2977" s="271">
        <v>2974.0</v>
      </c>
      <c r="H2977" s="270">
        <f t="shared" si="2"/>
        <v>-0.001983356311</v>
      </c>
    </row>
    <row r="2978" ht="14.25" customHeight="1">
      <c r="D2978" s="264"/>
      <c r="E2978" s="264"/>
      <c r="F2978" s="264"/>
      <c r="G2978" s="271">
        <v>2975.0</v>
      </c>
      <c r="H2978" s="270">
        <f t="shared" si="2"/>
        <v>-0.01450912388</v>
      </c>
    </row>
    <row r="2979" ht="14.25" customHeight="1">
      <c r="D2979" s="264"/>
      <c r="E2979" s="264"/>
      <c r="F2979" s="264"/>
      <c r="G2979" s="271">
        <v>2976.0</v>
      </c>
      <c r="H2979" s="270">
        <f t="shared" si="2"/>
        <v>-0.009215199726</v>
      </c>
    </row>
    <row r="2980" ht="14.25" customHeight="1">
      <c r="D2980" s="264"/>
      <c r="E2980" s="264"/>
      <c r="F2980" s="264"/>
      <c r="G2980" s="271">
        <v>2977.0</v>
      </c>
      <c r="H2980" s="270">
        <f t="shared" si="2"/>
        <v>-0.02196644157</v>
      </c>
    </row>
    <row r="2981" ht="14.25" customHeight="1">
      <c r="D2981" s="264"/>
      <c r="E2981" s="264"/>
      <c r="F2981" s="264"/>
      <c r="G2981" s="271">
        <v>2978.0</v>
      </c>
      <c r="H2981" s="270">
        <f t="shared" si="2"/>
        <v>0.01044220873</v>
      </c>
    </row>
    <row r="2982" ht="14.25" customHeight="1">
      <c r="D2982" s="264"/>
      <c r="E2982" s="264"/>
      <c r="F2982" s="264"/>
      <c r="G2982" s="271">
        <v>2979.0</v>
      </c>
      <c r="H2982" s="270">
        <f t="shared" si="2"/>
        <v>0.01744334166</v>
      </c>
    </row>
    <row r="2983" ht="14.25" customHeight="1">
      <c r="D2983" s="264"/>
      <c r="E2983" s="264"/>
      <c r="F2983" s="264"/>
      <c r="G2983" s="271">
        <v>2980.0</v>
      </c>
      <c r="H2983" s="270">
        <f t="shared" si="2"/>
        <v>-0.006640644932</v>
      </c>
    </row>
    <row r="2984" ht="14.25" customHeight="1">
      <c r="D2984" s="264"/>
      <c r="E2984" s="264"/>
      <c r="F2984" s="264"/>
      <c r="G2984" s="271">
        <v>2981.0</v>
      </c>
      <c r="H2984" s="270">
        <f t="shared" si="2"/>
        <v>0.01913962498</v>
      </c>
    </row>
    <row r="2985" ht="14.25" customHeight="1">
      <c r="D2985" s="264"/>
      <c r="E2985" s="264"/>
      <c r="F2985" s="264"/>
      <c r="G2985" s="271">
        <v>2982.0</v>
      </c>
      <c r="H2985" s="270">
        <f t="shared" si="2"/>
        <v>-0.000337967484</v>
      </c>
    </row>
    <row r="2986" ht="14.25" customHeight="1">
      <c r="D2986" s="264"/>
      <c r="E2986" s="264"/>
      <c r="F2986" s="264"/>
      <c r="G2986" s="271">
        <v>2983.0</v>
      </c>
      <c r="H2986" s="270">
        <f t="shared" si="2"/>
        <v>0.01838187758</v>
      </c>
    </row>
    <row r="2987" ht="14.25" customHeight="1">
      <c r="D2987" s="264"/>
      <c r="E2987" s="264"/>
      <c r="F2987" s="264"/>
      <c r="G2987" s="271">
        <v>2984.0</v>
      </c>
      <c r="H2987" s="270">
        <f t="shared" si="2"/>
        <v>0.00386752754</v>
      </c>
    </row>
    <row r="2988" ht="14.25" customHeight="1">
      <c r="D2988" s="264"/>
      <c r="E2988" s="264"/>
      <c r="F2988" s="264"/>
      <c r="G2988" s="271">
        <v>2985.0</v>
      </c>
      <c r="H2988" s="270">
        <f t="shared" si="2"/>
        <v>0.004596482467</v>
      </c>
    </row>
    <row r="2989" ht="14.25" customHeight="1">
      <c r="D2989" s="264"/>
      <c r="E2989" s="264"/>
      <c r="F2989" s="264"/>
      <c r="G2989" s="271">
        <v>2986.0</v>
      </c>
      <c r="H2989" s="270">
        <f t="shared" si="2"/>
        <v>-0.005779159021</v>
      </c>
    </row>
    <row r="2990" ht="14.25" customHeight="1">
      <c r="D2990" s="264"/>
      <c r="E2990" s="264"/>
      <c r="F2990" s="264"/>
      <c r="G2990" s="271">
        <v>2987.0</v>
      </c>
      <c r="H2990" s="270">
        <f t="shared" si="2"/>
        <v>0.001908731622</v>
      </c>
    </row>
    <row r="2991" ht="14.25" customHeight="1">
      <c r="D2991" s="264"/>
      <c r="E2991" s="264"/>
      <c r="F2991" s="264"/>
      <c r="G2991" s="271">
        <v>2988.0</v>
      </c>
      <c r="H2991" s="270">
        <f t="shared" si="2"/>
        <v>-0.0002602587849</v>
      </c>
    </row>
    <row r="2992" ht="14.25" customHeight="1">
      <c r="D2992" s="264"/>
      <c r="E2992" s="264"/>
      <c r="F2992" s="264"/>
      <c r="G2992" s="271">
        <v>2989.0</v>
      </c>
      <c r="H2992" s="270">
        <f t="shared" si="2"/>
        <v>0.002521910385</v>
      </c>
    </row>
    <row r="2993" ht="14.25" customHeight="1">
      <c r="D2993" s="264"/>
      <c r="E2993" s="264"/>
      <c r="F2993" s="264"/>
      <c r="G2993" s="271">
        <v>2990.0</v>
      </c>
      <c r="H2993" s="270">
        <f t="shared" si="2"/>
        <v>0.01638670942</v>
      </c>
    </row>
    <row r="2994" ht="14.25" customHeight="1">
      <c r="D2994" s="264"/>
      <c r="E2994" s="264"/>
      <c r="F2994" s="264"/>
      <c r="G2994" s="271">
        <v>2991.0</v>
      </c>
      <c r="H2994" s="270">
        <f t="shared" si="2"/>
        <v>-0.0290726617</v>
      </c>
    </row>
    <row r="2995" ht="14.25" customHeight="1">
      <c r="D2995" s="264"/>
      <c r="E2995" s="264"/>
      <c r="F2995" s="264"/>
      <c r="G2995" s="271">
        <v>2992.0</v>
      </c>
      <c r="H2995" s="270">
        <f t="shared" si="2"/>
        <v>0.003342771656</v>
      </c>
    </row>
    <row r="2996" ht="14.25" customHeight="1">
      <c r="D2996" s="264"/>
      <c r="E2996" s="264"/>
      <c r="F2996" s="264"/>
      <c r="G2996" s="271">
        <v>2993.0</v>
      </c>
      <c r="H2996" s="270">
        <f t="shared" si="2"/>
        <v>-0.02434596049</v>
      </c>
    </row>
    <row r="2997" ht="14.25" customHeight="1">
      <c r="D2997" s="264"/>
      <c r="E2997" s="264"/>
      <c r="F2997" s="264"/>
      <c r="G2997" s="271">
        <v>2994.0</v>
      </c>
      <c r="H2997" s="270">
        <f t="shared" si="2"/>
        <v>-0.001275415372</v>
      </c>
    </row>
    <row r="2998" ht="14.25" customHeight="1">
      <c r="D2998" s="264"/>
      <c r="E2998" s="264"/>
      <c r="F2998" s="264"/>
      <c r="G2998" s="271">
        <v>2995.0</v>
      </c>
      <c r="H2998" s="270">
        <f t="shared" si="2"/>
        <v>-0.01164202093</v>
      </c>
    </row>
    <row r="2999" ht="14.25" customHeight="1">
      <c r="D2999" s="264"/>
      <c r="E2999" s="264"/>
      <c r="F2999" s="264"/>
      <c r="G2999" s="271">
        <v>2996.0</v>
      </c>
      <c r="H2999" s="270">
        <f t="shared" si="2"/>
        <v>0.0002192514227</v>
      </c>
    </row>
    <row r="3000" ht="14.25" customHeight="1">
      <c r="D3000" s="264"/>
      <c r="E3000" s="264"/>
      <c r="F3000" s="264"/>
      <c r="G3000" s="271">
        <v>2997.0</v>
      </c>
      <c r="H3000" s="270">
        <f t="shared" si="2"/>
        <v>0.01500603542</v>
      </c>
    </row>
    <row r="3001" ht="14.25" customHeight="1">
      <c r="D3001" s="264"/>
      <c r="E3001" s="264"/>
      <c r="F3001" s="264"/>
      <c r="G3001" s="271">
        <v>2998.0</v>
      </c>
      <c r="H3001" s="270">
        <f t="shared" si="2"/>
        <v>-0.01001511928</v>
      </c>
    </row>
    <row r="3002" ht="14.25" customHeight="1">
      <c r="D3002" s="264"/>
      <c r="E3002" s="264"/>
      <c r="F3002" s="264"/>
      <c r="G3002" s="271">
        <v>2999.0</v>
      </c>
      <c r="H3002" s="270">
        <f t="shared" si="2"/>
        <v>-0.006353520558</v>
      </c>
    </row>
    <row r="3003" ht="14.25" customHeight="1">
      <c r="D3003" s="264"/>
      <c r="E3003" s="264"/>
      <c r="F3003" s="264"/>
      <c r="G3003" s="271">
        <v>3000.0</v>
      </c>
      <c r="H3003" s="270">
        <f t="shared" si="2"/>
        <v>-0.02736366119</v>
      </c>
    </row>
    <row r="3004" ht="14.25" customHeight="1">
      <c r="D3004" s="264"/>
      <c r="E3004" s="264"/>
      <c r="F3004" s="264"/>
      <c r="G3004" s="271">
        <v>3001.0</v>
      </c>
      <c r="H3004" s="270">
        <f t="shared" si="2"/>
        <v>0.01645111655</v>
      </c>
    </row>
    <row r="3005" ht="14.25" customHeight="1">
      <c r="D3005" s="264"/>
      <c r="E3005" s="264"/>
      <c r="F3005" s="264"/>
      <c r="G3005" s="271">
        <v>3002.0</v>
      </c>
      <c r="H3005" s="270">
        <f t="shared" si="2"/>
        <v>-0.008811095665</v>
      </c>
    </row>
    <row r="3006" ht="14.25" customHeight="1">
      <c r="D3006" s="264"/>
      <c r="E3006" s="264"/>
      <c r="F3006" s="264"/>
      <c r="G3006" s="271">
        <v>3003.0</v>
      </c>
      <c r="H3006" s="270">
        <f t="shared" si="2"/>
        <v>0.005176519594</v>
      </c>
    </row>
    <row r="3007" ht="14.25" customHeight="1">
      <c r="D3007" s="264"/>
      <c r="E3007" s="264"/>
      <c r="F3007" s="264"/>
      <c r="G3007" s="271">
        <v>3004.0</v>
      </c>
      <c r="H3007" s="270">
        <f t="shared" si="2"/>
        <v>0.002958569476</v>
      </c>
    </row>
    <row r="3008" ht="14.25" customHeight="1">
      <c r="D3008" s="264"/>
      <c r="E3008" s="264"/>
      <c r="F3008" s="264"/>
      <c r="G3008" s="271">
        <v>3005.0</v>
      </c>
      <c r="H3008" s="270">
        <f t="shared" si="2"/>
        <v>-0.01182777309</v>
      </c>
    </row>
    <row r="3009" ht="14.25" customHeight="1">
      <c r="D3009" s="264"/>
      <c r="E3009" s="264"/>
      <c r="F3009" s="264"/>
      <c r="G3009" s="271">
        <v>3006.0</v>
      </c>
      <c r="H3009" s="270">
        <f t="shared" si="2"/>
        <v>0.004872290169</v>
      </c>
    </row>
    <row r="3010" ht="14.25" customHeight="1">
      <c r="D3010" s="264"/>
      <c r="E3010" s="264"/>
      <c r="F3010" s="264"/>
      <c r="G3010" s="271">
        <v>3007.0</v>
      </c>
      <c r="H3010" s="270">
        <f t="shared" si="2"/>
        <v>0.003345472032</v>
      </c>
    </row>
    <row r="3011" ht="14.25" customHeight="1">
      <c r="D3011" s="264"/>
      <c r="E3011" s="264"/>
      <c r="F3011" s="264"/>
      <c r="G3011" s="271">
        <v>3008.0</v>
      </c>
      <c r="H3011" s="270">
        <f t="shared" si="2"/>
        <v>0.003400113197</v>
      </c>
    </row>
    <row r="3012" ht="14.25" customHeight="1">
      <c r="D3012" s="264"/>
      <c r="E3012" s="264"/>
      <c r="F3012" s="264"/>
      <c r="G3012" s="271">
        <v>3009.0</v>
      </c>
      <c r="H3012" s="270">
        <f t="shared" si="2"/>
        <v>0.0294115344</v>
      </c>
    </row>
    <row r="3013" ht="14.25" customHeight="1">
      <c r="D3013" s="264"/>
      <c r="E3013" s="264"/>
      <c r="F3013" s="264"/>
      <c r="G3013" s="271">
        <v>3010.0</v>
      </c>
      <c r="H3013" s="270">
        <f t="shared" si="2"/>
        <v>-0.02167545601</v>
      </c>
    </row>
    <row r="3014" ht="14.25" customHeight="1">
      <c r="D3014" s="264"/>
      <c r="E3014" s="264"/>
      <c r="F3014" s="264"/>
      <c r="G3014" s="271">
        <v>3011.0</v>
      </c>
      <c r="H3014" s="270">
        <f t="shared" si="2"/>
        <v>0.02319833402</v>
      </c>
    </row>
    <row r="3015" ht="14.25" customHeight="1">
      <c r="D3015" s="264"/>
      <c r="E3015" s="264"/>
      <c r="F3015" s="264"/>
      <c r="G3015" s="271">
        <v>3012.0</v>
      </c>
      <c r="H3015" s="270">
        <f t="shared" si="2"/>
        <v>-0.01063657627</v>
      </c>
    </row>
    <row r="3016" ht="14.25" customHeight="1">
      <c r="D3016" s="264"/>
      <c r="E3016" s="264"/>
      <c r="F3016" s="264"/>
      <c r="G3016" s="271">
        <v>3013.0</v>
      </c>
      <c r="H3016" s="270">
        <f t="shared" si="2"/>
        <v>-0.01105855065</v>
      </c>
    </row>
    <row r="3017" ht="14.25" customHeight="1">
      <c r="D3017" s="264"/>
      <c r="E3017" s="264"/>
      <c r="F3017" s="264"/>
      <c r="G3017" s="271">
        <v>3014.0</v>
      </c>
      <c r="H3017" s="270">
        <f t="shared" si="2"/>
        <v>-0.008709676715</v>
      </c>
    </row>
    <row r="3018" ht="14.25" customHeight="1">
      <c r="D3018" s="264"/>
      <c r="E3018" s="264"/>
      <c r="F3018" s="264"/>
      <c r="G3018" s="271">
        <v>3015.0</v>
      </c>
      <c r="H3018" s="270">
        <f t="shared" si="2"/>
        <v>0.01981911986</v>
      </c>
    </row>
    <row r="3019" ht="14.25" customHeight="1">
      <c r="D3019" s="264"/>
      <c r="E3019" s="264"/>
      <c r="F3019" s="264"/>
      <c r="G3019" s="271">
        <v>3016.0</v>
      </c>
      <c r="H3019" s="270">
        <f t="shared" si="2"/>
        <v>0.01303955986</v>
      </c>
    </row>
    <row r="3020" ht="14.25" customHeight="1">
      <c r="D3020" s="264"/>
      <c r="E3020" s="264"/>
      <c r="F3020" s="264"/>
      <c r="G3020" s="271">
        <v>3017.0</v>
      </c>
      <c r="H3020" s="270">
        <f t="shared" si="2"/>
        <v>-0.0104810166</v>
      </c>
    </row>
    <row r="3021" ht="14.25" customHeight="1">
      <c r="D3021" s="264"/>
      <c r="E3021" s="264"/>
      <c r="F3021" s="264"/>
      <c r="G3021" s="271">
        <v>3018.0</v>
      </c>
      <c r="H3021" s="270">
        <f t="shared" si="2"/>
        <v>0.01797236184</v>
      </c>
    </row>
    <row r="3022" ht="14.25" customHeight="1">
      <c r="D3022" s="264"/>
      <c r="E3022" s="264"/>
      <c r="F3022" s="264"/>
      <c r="G3022" s="271">
        <v>3019.0</v>
      </c>
      <c r="H3022" s="270">
        <f t="shared" si="2"/>
        <v>-0.01869627571</v>
      </c>
    </row>
    <row r="3023" ht="14.25" customHeight="1">
      <c r="D3023" s="264"/>
      <c r="E3023" s="264"/>
      <c r="F3023" s="264"/>
      <c r="G3023" s="271">
        <v>3020.0</v>
      </c>
      <c r="H3023" s="270">
        <f t="shared" si="2"/>
        <v>0.02483265407</v>
      </c>
    </row>
    <row r="3024" ht="14.25" customHeight="1">
      <c r="D3024" s="264"/>
      <c r="E3024" s="264"/>
      <c r="F3024" s="264"/>
      <c r="G3024" s="271">
        <v>3021.0</v>
      </c>
      <c r="H3024" s="270">
        <f t="shared" si="2"/>
        <v>-0.009180773839</v>
      </c>
    </row>
    <row r="3025" ht="14.25" customHeight="1">
      <c r="D3025" s="264"/>
      <c r="E3025" s="264"/>
      <c r="F3025" s="264"/>
      <c r="G3025" s="271">
        <v>3022.0</v>
      </c>
      <c r="H3025" s="270">
        <f t="shared" si="2"/>
        <v>-0.02141650089</v>
      </c>
    </row>
    <row r="3026" ht="14.25" customHeight="1">
      <c r="D3026" s="264"/>
      <c r="E3026" s="264"/>
      <c r="F3026" s="264"/>
      <c r="G3026" s="271">
        <v>3023.0</v>
      </c>
      <c r="H3026" s="270">
        <f t="shared" si="2"/>
        <v>-0.007119270651</v>
      </c>
    </row>
    <row r="3027" ht="14.25" customHeight="1">
      <c r="D3027" s="264"/>
      <c r="E3027" s="264"/>
      <c r="F3027" s="264"/>
      <c r="G3027" s="271">
        <v>3024.0</v>
      </c>
      <c r="H3027" s="270">
        <f t="shared" si="2"/>
        <v>0.05091544648</v>
      </c>
    </row>
    <row r="3028" ht="14.25" customHeight="1">
      <c r="D3028" s="264"/>
      <c r="E3028" s="264"/>
      <c r="F3028" s="264"/>
      <c r="G3028" s="271">
        <v>3025.0</v>
      </c>
      <c r="H3028" s="270">
        <f t="shared" si="2"/>
        <v>-0.02517091909</v>
      </c>
    </row>
    <row r="3029" ht="14.25" customHeight="1">
      <c r="D3029" s="264"/>
      <c r="E3029" s="264"/>
      <c r="F3029" s="264"/>
      <c r="G3029" s="271">
        <v>3026.0</v>
      </c>
      <c r="H3029" s="270">
        <f t="shared" si="2"/>
        <v>0.01028110332</v>
      </c>
    </row>
    <row r="3030" ht="14.25" customHeight="1">
      <c r="D3030" s="264"/>
      <c r="E3030" s="264"/>
      <c r="F3030" s="264"/>
      <c r="G3030" s="271">
        <v>3027.0</v>
      </c>
      <c r="H3030" s="270">
        <f t="shared" si="2"/>
        <v>0.007302071796</v>
      </c>
    </row>
    <row r="3031" ht="14.25" customHeight="1">
      <c r="D3031" s="264"/>
      <c r="E3031" s="264"/>
      <c r="F3031" s="264"/>
      <c r="G3031" s="271">
        <v>3028.0</v>
      </c>
      <c r="H3031" s="270">
        <f t="shared" si="2"/>
        <v>-0.01812040725</v>
      </c>
    </row>
    <row r="3032" ht="14.25" customHeight="1">
      <c r="D3032" s="264"/>
      <c r="E3032" s="264"/>
      <c r="F3032" s="264"/>
      <c r="G3032" s="271">
        <v>3029.0</v>
      </c>
      <c r="H3032" s="270">
        <f t="shared" si="2"/>
        <v>0.004429117401</v>
      </c>
    </row>
    <row r="3033" ht="14.25" customHeight="1">
      <c r="D3033" s="264"/>
      <c r="E3033" s="264"/>
      <c r="F3033" s="264"/>
      <c r="G3033" s="271">
        <v>3030.0</v>
      </c>
      <c r="H3033" s="270">
        <f t="shared" si="2"/>
        <v>-0.01535955922</v>
      </c>
    </row>
    <row r="3034" ht="14.25" customHeight="1">
      <c r="D3034" s="264"/>
      <c r="E3034" s="264"/>
      <c r="F3034" s="264"/>
      <c r="G3034" s="271">
        <v>3031.0</v>
      </c>
      <c r="H3034" s="270">
        <f t="shared" si="2"/>
        <v>0.01196419866</v>
      </c>
    </row>
    <row r="3035" ht="14.25" customHeight="1">
      <c r="D3035" s="264"/>
      <c r="E3035" s="264"/>
      <c r="F3035" s="264"/>
      <c r="G3035" s="271">
        <v>3032.0</v>
      </c>
      <c r="H3035" s="270">
        <f t="shared" si="2"/>
        <v>0.01519296535</v>
      </c>
    </row>
    <row r="3036" ht="14.25" customHeight="1">
      <c r="D3036" s="264"/>
      <c r="E3036" s="264"/>
      <c r="F3036" s="264"/>
      <c r="G3036" s="271">
        <v>3033.0</v>
      </c>
      <c r="H3036" s="270">
        <f t="shared" si="2"/>
        <v>-0.02015232992</v>
      </c>
    </row>
    <row r="3037" ht="14.25" customHeight="1">
      <c r="D3037" s="264"/>
      <c r="E3037" s="264"/>
      <c r="F3037" s="264"/>
      <c r="G3037" s="271">
        <v>3034.0</v>
      </c>
      <c r="H3037" s="270">
        <f t="shared" si="2"/>
        <v>0.004948896546</v>
      </c>
    </row>
    <row r="3038" ht="14.25" customHeight="1">
      <c r="D3038" s="264"/>
      <c r="E3038" s="264"/>
      <c r="F3038" s="264"/>
      <c r="G3038" s="271">
        <v>3035.0</v>
      </c>
      <c r="H3038" s="270">
        <f t="shared" si="2"/>
        <v>0.01128063838</v>
      </c>
    </row>
    <row r="3039" ht="14.25" customHeight="1">
      <c r="D3039" s="264"/>
      <c r="E3039" s="264"/>
      <c r="F3039" s="264"/>
      <c r="G3039" s="271">
        <v>3036.0</v>
      </c>
      <c r="H3039" s="270">
        <f t="shared" si="2"/>
        <v>-0.02859486858</v>
      </c>
    </row>
    <row r="3040" ht="14.25" customHeight="1">
      <c r="D3040" s="264"/>
      <c r="E3040" s="264"/>
      <c r="F3040" s="264"/>
      <c r="G3040" s="271">
        <v>3037.0</v>
      </c>
      <c r="H3040" s="270">
        <f t="shared" si="2"/>
        <v>0.01818763346</v>
      </c>
    </row>
    <row r="3041" ht="14.25" customHeight="1">
      <c r="D3041" s="264"/>
      <c r="E3041" s="264"/>
      <c r="F3041" s="264"/>
      <c r="G3041" s="271">
        <v>3038.0</v>
      </c>
      <c r="H3041" s="270">
        <f t="shared" si="2"/>
        <v>-0.03087304483</v>
      </c>
    </row>
    <row r="3042" ht="14.25" customHeight="1">
      <c r="D3042" s="264"/>
      <c r="E3042" s="264"/>
      <c r="F3042" s="264"/>
      <c r="G3042" s="271">
        <v>3039.0</v>
      </c>
      <c r="H3042" s="270">
        <f t="shared" si="2"/>
        <v>-0.009796904065</v>
      </c>
    </row>
    <row r="3043" ht="14.25" customHeight="1">
      <c r="D3043" s="264"/>
      <c r="E3043" s="264"/>
      <c r="F3043" s="264"/>
      <c r="G3043" s="271">
        <v>3040.0</v>
      </c>
      <c r="H3043" s="270">
        <f t="shared" si="2"/>
        <v>0.004530203786</v>
      </c>
    </row>
    <row r="3044" ht="14.25" customHeight="1">
      <c r="D3044" s="264"/>
      <c r="E3044" s="264"/>
      <c r="F3044" s="264"/>
      <c r="G3044" s="271">
        <v>3041.0</v>
      </c>
      <c r="H3044" s="270">
        <f t="shared" si="2"/>
        <v>-0.0002154227746</v>
      </c>
    </row>
    <row r="3045" ht="14.25" customHeight="1">
      <c r="D3045" s="264"/>
      <c r="E3045" s="264"/>
      <c r="F3045" s="264"/>
      <c r="G3045" s="271">
        <v>3042.0</v>
      </c>
      <c r="H3045" s="270">
        <f t="shared" si="2"/>
        <v>0.000904756226</v>
      </c>
    </row>
    <row r="3046" ht="14.25" customHeight="1">
      <c r="D3046" s="264"/>
      <c r="E3046" s="264"/>
      <c r="F3046" s="264"/>
      <c r="G3046" s="271">
        <v>3043.0</v>
      </c>
      <c r="H3046" s="270">
        <f t="shared" si="2"/>
        <v>0.01591071769</v>
      </c>
    </row>
    <row r="3047" ht="14.25" customHeight="1">
      <c r="D3047" s="264"/>
      <c r="E3047" s="264"/>
      <c r="F3047" s="264"/>
      <c r="G3047" s="271">
        <v>3044.0</v>
      </c>
      <c r="H3047" s="270">
        <f t="shared" si="2"/>
        <v>-0.01803761059</v>
      </c>
    </row>
    <row r="3048" ht="14.25" customHeight="1">
      <c r="D3048" s="264"/>
      <c r="E3048" s="264"/>
      <c r="F3048" s="264"/>
      <c r="G3048" s="271">
        <v>3045.0</v>
      </c>
      <c r="H3048" s="270">
        <f t="shared" si="2"/>
        <v>0.02904909034</v>
      </c>
    </row>
    <row r="3049" ht="14.25" customHeight="1">
      <c r="D3049" s="264"/>
      <c r="E3049" s="264"/>
      <c r="F3049" s="264"/>
      <c r="G3049" s="271">
        <v>3046.0</v>
      </c>
      <c r="H3049" s="270">
        <f t="shared" si="2"/>
        <v>-0.01032722387</v>
      </c>
    </row>
    <row r="3050" ht="14.25" customHeight="1">
      <c r="D3050" s="264"/>
      <c r="E3050" s="264"/>
      <c r="F3050" s="264"/>
      <c r="G3050" s="271">
        <v>3047.0</v>
      </c>
      <c r="H3050" s="270">
        <f t="shared" si="2"/>
        <v>0.008195859839</v>
      </c>
    </row>
    <row r="3051" ht="14.25" customHeight="1">
      <c r="D3051" s="264"/>
      <c r="E3051" s="264"/>
      <c r="F3051" s="264"/>
      <c r="G3051" s="271">
        <v>3048.0</v>
      </c>
      <c r="H3051" s="270">
        <f t="shared" si="2"/>
        <v>0.008072310225</v>
      </c>
    </row>
    <row r="3052" ht="14.25" customHeight="1">
      <c r="D3052" s="264"/>
      <c r="E3052" s="264"/>
      <c r="F3052" s="264"/>
      <c r="G3052" s="271">
        <v>3049.0</v>
      </c>
      <c r="H3052" s="270">
        <f t="shared" si="2"/>
        <v>-0.006057319318</v>
      </c>
    </row>
    <row r="3053" ht="14.25" customHeight="1">
      <c r="D3053" s="264"/>
      <c r="E3053" s="264"/>
      <c r="F3053" s="264"/>
      <c r="G3053" s="271">
        <v>3050.0</v>
      </c>
      <c r="H3053" s="270">
        <f t="shared" si="2"/>
        <v>0.003662694099</v>
      </c>
    </row>
    <row r="3054" ht="14.25" customHeight="1">
      <c r="D3054" s="264"/>
      <c r="E3054" s="264"/>
      <c r="F3054" s="264"/>
      <c r="G3054" s="271">
        <v>3051.0</v>
      </c>
      <c r="H3054" s="270">
        <f t="shared" si="2"/>
        <v>0.0002390902638</v>
      </c>
    </row>
    <row r="3055" ht="14.25" customHeight="1">
      <c r="D3055" s="264"/>
      <c r="E3055" s="264"/>
      <c r="F3055" s="264"/>
      <c r="G3055" s="271">
        <v>3052.0</v>
      </c>
      <c r="H3055" s="270">
        <f t="shared" si="2"/>
        <v>0.002838251255</v>
      </c>
    </row>
    <row r="3056" ht="14.25" customHeight="1">
      <c r="D3056" s="264"/>
      <c r="E3056" s="264"/>
      <c r="F3056" s="264"/>
      <c r="G3056" s="271">
        <v>3053.0</v>
      </c>
      <c r="H3056" s="270">
        <f t="shared" si="2"/>
        <v>0.003400587752</v>
      </c>
    </row>
    <row r="3057" ht="14.25" customHeight="1">
      <c r="D3057" s="264"/>
      <c r="E3057" s="264"/>
      <c r="F3057" s="264"/>
      <c r="G3057" s="271">
        <v>3054.0</v>
      </c>
      <c r="H3057" s="270">
        <f t="shared" si="2"/>
        <v>0.02220525971</v>
      </c>
    </row>
    <row r="3058" ht="14.25" customHeight="1">
      <c r="D3058" s="264"/>
      <c r="E3058" s="264"/>
      <c r="F3058" s="264"/>
      <c r="G3058" s="271">
        <v>3055.0</v>
      </c>
      <c r="H3058" s="270">
        <f t="shared" si="2"/>
        <v>0.005287713471</v>
      </c>
    </row>
    <row r="3059" ht="14.25" customHeight="1">
      <c r="D3059" s="264"/>
      <c r="E3059" s="264"/>
      <c r="F3059" s="264"/>
      <c r="G3059" s="271">
        <v>3056.0</v>
      </c>
      <c r="H3059" s="270">
        <f t="shared" si="2"/>
        <v>-0.003832850673</v>
      </c>
    </row>
    <row r="3060" ht="14.25" customHeight="1">
      <c r="D3060" s="264"/>
      <c r="E3060" s="264"/>
      <c r="F3060" s="264"/>
      <c r="G3060" s="271">
        <v>3057.0</v>
      </c>
      <c r="H3060" s="270">
        <f t="shared" si="2"/>
        <v>-0.01960957023</v>
      </c>
    </row>
    <row r="3061" ht="14.25" customHeight="1">
      <c r="D3061" s="264"/>
      <c r="E3061" s="264"/>
      <c r="F3061" s="264"/>
      <c r="G3061" s="271">
        <v>3058.0</v>
      </c>
      <c r="H3061" s="270">
        <f t="shared" si="2"/>
        <v>0.02937779465</v>
      </c>
    </row>
    <row r="3062" ht="14.25" customHeight="1">
      <c r="D3062" s="264"/>
      <c r="E3062" s="264"/>
      <c r="F3062" s="264"/>
      <c r="G3062" s="271">
        <v>3059.0</v>
      </c>
      <c r="H3062" s="270">
        <f t="shared" si="2"/>
        <v>0.01403421485</v>
      </c>
    </row>
    <row r="3063" ht="14.25" customHeight="1">
      <c r="D3063" s="264"/>
      <c r="E3063" s="264"/>
      <c r="F3063" s="264"/>
      <c r="G3063" s="271">
        <v>3060.0</v>
      </c>
      <c r="H3063" s="270">
        <f t="shared" si="2"/>
        <v>0.02383996734</v>
      </c>
    </row>
    <row r="3064" ht="14.25" customHeight="1">
      <c r="D3064" s="264"/>
      <c r="E3064" s="264"/>
      <c r="F3064" s="264"/>
      <c r="G3064" s="271">
        <v>3061.0</v>
      </c>
      <c r="H3064" s="270">
        <f t="shared" si="2"/>
        <v>-0.004653033974</v>
      </c>
    </row>
    <row r="3065" ht="14.25" customHeight="1">
      <c r="D3065" s="264"/>
      <c r="E3065" s="264"/>
      <c r="F3065" s="264"/>
      <c r="G3065" s="271">
        <v>3062.0</v>
      </c>
      <c r="H3065" s="270">
        <f t="shared" si="2"/>
        <v>0.03032660434</v>
      </c>
    </row>
    <row r="3066" ht="14.25" customHeight="1">
      <c r="D3066" s="264"/>
      <c r="E3066" s="264"/>
      <c r="F3066" s="264"/>
      <c r="G3066" s="271">
        <v>3063.0</v>
      </c>
      <c r="H3066" s="270">
        <f t="shared" si="2"/>
        <v>-0.008544949972</v>
      </c>
    </row>
    <row r="3067" ht="14.25" customHeight="1">
      <c r="D3067" s="264"/>
      <c r="E3067" s="264"/>
      <c r="F3067" s="264"/>
      <c r="G3067" s="271">
        <v>3064.0</v>
      </c>
      <c r="H3067" s="270">
        <f t="shared" si="2"/>
        <v>-0.0187258816</v>
      </c>
    </row>
    <row r="3068" ht="14.25" customHeight="1">
      <c r="D3068" s="264"/>
      <c r="E3068" s="264"/>
      <c r="F3068" s="264"/>
      <c r="G3068" s="271">
        <v>3065.0</v>
      </c>
      <c r="H3068" s="270">
        <f t="shared" si="2"/>
        <v>-0.02484377273</v>
      </c>
    </row>
    <row r="3069" ht="14.25" customHeight="1">
      <c r="D3069" s="264"/>
      <c r="E3069" s="264"/>
      <c r="F3069" s="264"/>
      <c r="G3069" s="271">
        <v>3066.0</v>
      </c>
      <c r="H3069" s="270">
        <f t="shared" si="2"/>
        <v>0.04714758805</v>
      </c>
    </row>
    <row r="3070" ht="14.25" customHeight="1">
      <c r="D3070" s="264"/>
      <c r="E3070" s="264"/>
      <c r="F3070" s="264"/>
      <c r="G3070" s="271">
        <v>3067.0</v>
      </c>
      <c r="H3070" s="270">
        <f t="shared" si="2"/>
        <v>0.02837003335</v>
      </c>
    </row>
    <row r="3071" ht="14.25" customHeight="1">
      <c r="D3071" s="264"/>
      <c r="E3071" s="264"/>
      <c r="F3071" s="264"/>
      <c r="G3071" s="271">
        <v>3068.0</v>
      </c>
      <c r="H3071" s="270">
        <f t="shared" si="2"/>
        <v>0.002018986523</v>
      </c>
    </row>
    <row r="3072" ht="14.25" customHeight="1">
      <c r="D3072" s="264"/>
      <c r="E3072" s="264"/>
      <c r="F3072" s="264"/>
      <c r="G3072" s="271">
        <v>3069.0</v>
      </c>
      <c r="H3072" s="270">
        <f t="shared" si="2"/>
        <v>-0.01477872221</v>
      </c>
    </row>
    <row r="3073" ht="14.25" customHeight="1">
      <c r="D3073" s="264"/>
      <c r="E3073" s="264"/>
      <c r="F3073" s="264"/>
      <c r="G3073" s="271">
        <v>3070.0</v>
      </c>
      <c r="H3073" s="270">
        <f t="shared" si="2"/>
        <v>-0.004586869423</v>
      </c>
    </row>
    <row r="3074" ht="14.25" customHeight="1">
      <c r="D3074" s="264"/>
      <c r="E3074" s="264"/>
      <c r="F3074" s="264"/>
      <c r="G3074" s="271">
        <v>3071.0</v>
      </c>
      <c r="H3074" s="270">
        <f t="shared" si="2"/>
        <v>-0.02162764771</v>
      </c>
    </row>
    <row r="3075" ht="14.25" customHeight="1">
      <c r="D3075" s="264"/>
      <c r="E3075" s="264"/>
      <c r="F3075" s="264"/>
      <c r="G3075" s="271">
        <v>3072.0</v>
      </c>
      <c r="H3075" s="270">
        <f t="shared" si="2"/>
        <v>-0.01248290002</v>
      </c>
    </row>
    <row r="3076" ht="14.25" customHeight="1">
      <c r="D3076" s="264"/>
      <c r="E3076" s="264"/>
      <c r="F3076" s="264"/>
      <c r="G3076" s="271">
        <v>3073.0</v>
      </c>
      <c r="H3076" s="270">
        <f t="shared" si="2"/>
        <v>0.008419627516</v>
      </c>
    </row>
    <row r="3077" ht="14.25" customHeight="1">
      <c r="D3077" s="264"/>
      <c r="E3077" s="264"/>
      <c r="F3077" s="264"/>
      <c r="G3077" s="271">
        <v>3074.0</v>
      </c>
      <c r="H3077" s="270">
        <f t="shared" si="2"/>
        <v>-0.01008703037</v>
      </c>
    </row>
    <row r="3078" ht="14.25" customHeight="1">
      <c r="D3078" s="264"/>
      <c r="E3078" s="264"/>
      <c r="F3078" s="264"/>
      <c r="G3078" s="271">
        <v>3075.0</v>
      </c>
      <c r="H3078" s="270">
        <f t="shared" si="2"/>
        <v>0.02382053879</v>
      </c>
    </row>
    <row r="3079" ht="14.25" customHeight="1">
      <c r="D3079" s="264"/>
      <c r="E3079" s="264"/>
      <c r="F3079" s="264"/>
      <c r="G3079" s="271">
        <v>3076.0</v>
      </c>
      <c r="H3079" s="270">
        <f t="shared" si="2"/>
        <v>-0.01366358053</v>
      </c>
    </row>
    <row r="3080" ht="14.25" customHeight="1">
      <c r="D3080" s="264"/>
      <c r="E3080" s="264"/>
      <c r="F3080" s="264"/>
      <c r="G3080" s="271">
        <v>3077.0</v>
      </c>
      <c r="H3080" s="270">
        <f t="shared" si="2"/>
        <v>-0.0207484306</v>
      </c>
    </row>
    <row r="3081" ht="14.25" customHeight="1">
      <c r="D3081" s="264"/>
      <c r="E3081" s="264"/>
      <c r="F3081" s="264"/>
      <c r="G3081" s="271">
        <v>3078.0</v>
      </c>
      <c r="H3081" s="270">
        <f t="shared" si="2"/>
        <v>-0.004746325975</v>
      </c>
    </row>
    <row r="3082" ht="14.25" customHeight="1">
      <c r="D3082" s="264"/>
      <c r="E3082" s="264"/>
      <c r="F3082" s="264"/>
      <c r="G3082" s="271">
        <v>3079.0</v>
      </c>
      <c r="H3082" s="270">
        <f t="shared" si="2"/>
        <v>-0.005318041696</v>
      </c>
    </row>
    <row r="3083" ht="14.25" customHeight="1">
      <c r="D3083" s="264"/>
      <c r="E3083" s="264"/>
      <c r="F3083" s="264"/>
      <c r="G3083" s="271">
        <v>3080.0</v>
      </c>
      <c r="H3083" s="270">
        <f t="shared" si="2"/>
        <v>-0.007355889301</v>
      </c>
    </row>
    <row r="3084" ht="14.25" customHeight="1">
      <c r="D3084" s="264"/>
      <c r="E3084" s="264"/>
      <c r="F3084" s="264"/>
      <c r="G3084" s="271">
        <v>3081.0</v>
      </c>
      <c r="H3084" s="270">
        <f t="shared" si="2"/>
        <v>-0.01377590217</v>
      </c>
    </row>
    <row r="3085" ht="14.25" customHeight="1">
      <c r="D3085" s="264"/>
      <c r="E3085" s="264"/>
      <c r="F3085" s="264"/>
      <c r="G3085" s="271">
        <v>3082.0</v>
      </c>
      <c r="H3085" s="270">
        <f t="shared" si="2"/>
        <v>-0.001784489668</v>
      </c>
    </row>
    <row r="3086" ht="14.25" customHeight="1">
      <c r="D3086" s="264"/>
      <c r="E3086" s="264"/>
      <c r="F3086" s="264"/>
      <c r="G3086" s="271">
        <v>3083.0</v>
      </c>
      <c r="H3086" s="270">
        <f t="shared" si="2"/>
        <v>-0.01770973185</v>
      </c>
    </row>
    <row r="3087" ht="14.25" customHeight="1">
      <c r="D3087" s="264"/>
      <c r="E3087" s="264"/>
      <c r="F3087" s="264"/>
      <c r="G3087" s="271">
        <v>3084.0</v>
      </c>
      <c r="H3087" s="270">
        <f t="shared" si="2"/>
        <v>-0.01702210333</v>
      </c>
    </row>
    <row r="3088" ht="14.25" customHeight="1">
      <c r="D3088" s="264"/>
      <c r="E3088" s="264"/>
      <c r="F3088" s="264"/>
      <c r="G3088" s="271">
        <v>3085.0</v>
      </c>
      <c r="H3088" s="270">
        <f t="shared" si="2"/>
        <v>0.007765196528</v>
      </c>
    </row>
    <row r="3089" ht="14.25" customHeight="1">
      <c r="D3089" s="264"/>
      <c r="E3089" s="264"/>
      <c r="F3089" s="264"/>
      <c r="G3089" s="271">
        <v>3086.0</v>
      </c>
      <c r="H3089" s="270">
        <f t="shared" si="2"/>
        <v>-0.01277125327</v>
      </c>
    </row>
    <row r="3090" ht="14.25" customHeight="1">
      <c r="D3090" s="264"/>
      <c r="E3090" s="264"/>
      <c r="F3090" s="264"/>
      <c r="G3090" s="271">
        <v>3087.0</v>
      </c>
      <c r="H3090" s="270">
        <f t="shared" si="2"/>
        <v>-0.01418133403</v>
      </c>
    </row>
    <row r="3091" ht="14.25" customHeight="1">
      <c r="D3091" s="264"/>
      <c r="E3091" s="264"/>
      <c r="F3091" s="264"/>
      <c r="G3091" s="271">
        <v>3088.0</v>
      </c>
      <c r="H3091" s="270">
        <f t="shared" si="2"/>
        <v>0.004395288566</v>
      </c>
    </row>
    <row r="3092" ht="14.25" customHeight="1">
      <c r="D3092" s="264"/>
      <c r="E3092" s="264"/>
      <c r="F3092" s="264"/>
      <c r="G3092" s="271">
        <v>3089.0</v>
      </c>
      <c r="H3092" s="270">
        <f t="shared" si="2"/>
        <v>-0.01702629364</v>
      </c>
    </row>
    <row r="3093" ht="14.25" customHeight="1">
      <c r="D3093" s="264"/>
      <c r="E3093" s="264"/>
      <c r="F3093" s="264"/>
      <c r="G3093" s="271">
        <v>3090.0</v>
      </c>
      <c r="H3093" s="270">
        <f t="shared" si="2"/>
        <v>-0.009951396552</v>
      </c>
    </row>
    <row r="3094" ht="14.25" customHeight="1">
      <c r="D3094" s="264"/>
      <c r="E3094" s="264"/>
      <c r="F3094" s="264"/>
      <c r="G3094" s="271">
        <v>3091.0</v>
      </c>
      <c r="H3094" s="270">
        <f t="shared" si="2"/>
        <v>0.00233651883</v>
      </c>
    </row>
    <row r="3095" ht="14.25" customHeight="1">
      <c r="D3095" s="264"/>
      <c r="E3095" s="264"/>
      <c r="F3095" s="264"/>
      <c r="G3095" s="271">
        <v>3092.0</v>
      </c>
      <c r="H3095" s="270">
        <f t="shared" si="2"/>
        <v>0.01409443969</v>
      </c>
    </row>
    <row r="3096" ht="14.25" customHeight="1">
      <c r="D3096" s="264"/>
      <c r="E3096" s="264"/>
      <c r="F3096" s="264"/>
      <c r="G3096" s="271">
        <v>3093.0</v>
      </c>
      <c r="H3096" s="270">
        <f t="shared" si="2"/>
        <v>0.002014977044</v>
      </c>
    </row>
    <row r="3097" ht="14.25" customHeight="1">
      <c r="D3097" s="264"/>
      <c r="E3097" s="264"/>
      <c r="F3097" s="264"/>
      <c r="G3097" s="271">
        <v>3094.0</v>
      </c>
      <c r="H3097" s="270">
        <f t="shared" si="2"/>
        <v>0.003784376253</v>
      </c>
    </row>
    <row r="3098" ht="14.25" customHeight="1">
      <c r="D3098" s="264"/>
      <c r="E3098" s="264"/>
      <c r="F3098" s="264"/>
      <c r="G3098" s="271">
        <v>3095.0</v>
      </c>
      <c r="H3098" s="270">
        <f t="shared" si="2"/>
        <v>-0.02305645285</v>
      </c>
    </row>
    <row r="3099" ht="14.25" customHeight="1">
      <c r="D3099" s="264"/>
      <c r="E3099" s="264"/>
      <c r="F3099" s="264"/>
      <c r="G3099" s="271">
        <v>3096.0</v>
      </c>
      <c r="H3099" s="270">
        <f t="shared" si="2"/>
        <v>0.01044152343</v>
      </c>
    </row>
    <row r="3100" ht="14.25" customHeight="1">
      <c r="D3100" s="264"/>
      <c r="E3100" s="264"/>
      <c r="F3100" s="264"/>
      <c r="G3100" s="271">
        <v>3097.0</v>
      </c>
      <c r="H3100" s="270">
        <f t="shared" si="2"/>
        <v>0.01866611836</v>
      </c>
    </row>
    <row r="3101" ht="14.25" customHeight="1">
      <c r="D3101" s="264"/>
      <c r="E3101" s="264"/>
      <c r="F3101" s="264"/>
      <c r="G3101" s="271">
        <v>3098.0</v>
      </c>
      <c r="H3101" s="270">
        <f t="shared" si="2"/>
        <v>0.01218056141</v>
      </c>
    </row>
    <row r="3102" ht="14.25" customHeight="1">
      <c r="D3102" s="264"/>
      <c r="E3102" s="264"/>
      <c r="F3102" s="264"/>
      <c r="G3102" s="271">
        <v>3099.0</v>
      </c>
      <c r="H3102" s="270">
        <f t="shared" si="2"/>
        <v>0.009109847857</v>
      </c>
    </row>
    <row r="3103" ht="14.25" customHeight="1">
      <c r="D3103" s="264"/>
      <c r="E3103" s="264"/>
      <c r="F3103" s="264"/>
      <c r="G3103" s="271">
        <v>3100.0</v>
      </c>
      <c r="H3103" s="270">
        <f t="shared" si="2"/>
        <v>-0.01096263261</v>
      </c>
    </row>
    <row r="3104" ht="14.25" customHeight="1">
      <c r="D3104" s="264"/>
      <c r="E3104" s="264"/>
      <c r="F3104" s="264"/>
      <c r="G3104" s="271">
        <v>3101.0</v>
      </c>
      <c r="H3104" s="270">
        <f t="shared" si="2"/>
        <v>-0.02213513911</v>
      </c>
    </row>
    <row r="3105" ht="14.25" customHeight="1">
      <c r="D3105" s="264"/>
      <c r="E3105" s="264"/>
      <c r="F3105" s="264"/>
      <c r="G3105" s="271">
        <v>3102.0</v>
      </c>
      <c r="H3105" s="270">
        <f t="shared" si="2"/>
        <v>-0.01611778123</v>
      </c>
    </row>
    <row r="3106" ht="14.25" customHeight="1">
      <c r="D3106" s="264"/>
      <c r="E3106" s="264"/>
      <c r="F3106" s="264"/>
      <c r="G3106" s="271">
        <v>3103.0</v>
      </c>
      <c r="H3106" s="270">
        <f t="shared" si="2"/>
        <v>0.008890399348</v>
      </c>
    </row>
    <row r="3107" ht="14.25" customHeight="1">
      <c r="D3107" s="264"/>
      <c r="E3107" s="264"/>
      <c r="F3107" s="264"/>
      <c r="G3107" s="271">
        <v>3104.0</v>
      </c>
      <c r="H3107" s="270">
        <f t="shared" si="2"/>
        <v>0.01467443449</v>
      </c>
    </row>
    <row r="3108" ht="14.25" customHeight="1">
      <c r="D3108" s="264"/>
      <c r="E3108" s="264"/>
      <c r="F3108" s="264"/>
      <c r="G3108" s="271">
        <v>3105.0</v>
      </c>
      <c r="H3108" s="270">
        <f t="shared" si="2"/>
        <v>-0.01388273779</v>
      </c>
    </row>
    <row r="3109" ht="14.25" customHeight="1">
      <c r="D3109" s="264"/>
      <c r="E3109" s="264"/>
      <c r="F3109" s="264"/>
      <c r="G3109" s="271">
        <v>3106.0</v>
      </c>
      <c r="H3109" s="270">
        <f t="shared" si="2"/>
        <v>0.004978643131</v>
      </c>
    </row>
    <row r="3110" ht="14.25" customHeight="1">
      <c r="D3110" s="264"/>
      <c r="E3110" s="264"/>
      <c r="F3110" s="264"/>
      <c r="G3110" s="271">
        <v>3107.0</v>
      </c>
      <c r="H3110" s="270">
        <f t="shared" si="2"/>
        <v>0.00009512562854</v>
      </c>
    </row>
    <row r="3111" ht="14.25" customHeight="1">
      <c r="D3111" s="264"/>
      <c r="E3111" s="264"/>
      <c r="F3111" s="264"/>
      <c r="G3111" s="271">
        <v>3108.0</v>
      </c>
      <c r="H3111" s="270">
        <f t="shared" si="2"/>
        <v>0.02108834255</v>
      </c>
    </row>
    <row r="3112" ht="14.25" customHeight="1">
      <c r="D3112" s="264"/>
      <c r="E3112" s="264"/>
      <c r="F3112" s="264"/>
      <c r="G3112" s="271">
        <v>3109.0</v>
      </c>
      <c r="H3112" s="270">
        <f t="shared" si="2"/>
        <v>-0.01302273842</v>
      </c>
    </row>
    <row r="3113" ht="14.25" customHeight="1">
      <c r="D3113" s="264"/>
      <c r="E3113" s="264"/>
      <c r="F3113" s="264"/>
      <c r="G3113" s="271">
        <v>3110.0</v>
      </c>
      <c r="H3113" s="270">
        <f t="shared" si="2"/>
        <v>-0.00991956526</v>
      </c>
    </row>
    <row r="3114" ht="14.25" customHeight="1">
      <c r="D3114" s="264"/>
      <c r="E3114" s="264"/>
      <c r="F3114" s="264"/>
      <c r="G3114" s="271">
        <v>3111.0</v>
      </c>
      <c r="H3114" s="270">
        <f t="shared" si="2"/>
        <v>-0.02274302598</v>
      </c>
    </row>
    <row r="3115" ht="14.25" customHeight="1">
      <c r="D3115" s="264"/>
      <c r="E3115" s="264"/>
      <c r="F3115" s="264"/>
      <c r="G3115" s="271">
        <v>3112.0</v>
      </c>
      <c r="H3115" s="270">
        <f t="shared" si="2"/>
        <v>-0.00349695235</v>
      </c>
    </row>
    <row r="3116" ht="14.25" customHeight="1">
      <c r="D3116" s="264"/>
      <c r="E3116" s="264"/>
      <c r="F3116" s="264"/>
      <c r="G3116" s="271">
        <v>3113.0</v>
      </c>
      <c r="H3116" s="270">
        <f t="shared" si="2"/>
        <v>-0.05240779507</v>
      </c>
    </row>
    <row r="3117" ht="14.25" customHeight="1">
      <c r="D3117" s="264"/>
      <c r="E3117" s="264"/>
      <c r="F3117" s="264"/>
      <c r="G3117" s="271">
        <v>3114.0</v>
      </c>
      <c r="H3117" s="270">
        <f t="shared" si="2"/>
        <v>-0.0007407187408</v>
      </c>
    </row>
    <row r="3118" ht="14.25" customHeight="1">
      <c r="D3118" s="264"/>
      <c r="E3118" s="264"/>
      <c r="F3118" s="264"/>
      <c r="G3118" s="271">
        <v>3115.0</v>
      </c>
      <c r="H3118" s="270">
        <f t="shared" si="2"/>
        <v>0.02163723548</v>
      </c>
    </row>
    <row r="3119" ht="14.25" customHeight="1">
      <c r="D3119" s="264"/>
      <c r="E3119" s="264"/>
      <c r="F3119" s="264"/>
      <c r="G3119" s="271">
        <v>3116.0</v>
      </c>
      <c r="H3119" s="270">
        <f t="shared" si="2"/>
        <v>-0.00333464826</v>
      </c>
    </row>
    <row r="3120" ht="14.25" customHeight="1">
      <c r="D3120" s="264"/>
      <c r="E3120" s="264"/>
      <c r="F3120" s="264"/>
      <c r="G3120" s="271">
        <v>3117.0</v>
      </c>
      <c r="H3120" s="270">
        <f t="shared" si="2"/>
        <v>0.0186327126</v>
      </c>
    </row>
    <row r="3121" ht="14.25" customHeight="1">
      <c r="D3121" s="264"/>
      <c r="E3121" s="264"/>
      <c r="F3121" s="264"/>
      <c r="G3121" s="271">
        <v>3118.0</v>
      </c>
      <c r="H3121" s="270">
        <f t="shared" si="2"/>
        <v>-0.004366690567</v>
      </c>
    </row>
    <row r="3122" ht="14.25" customHeight="1">
      <c r="D3122" s="264"/>
      <c r="E3122" s="264"/>
      <c r="F3122" s="264"/>
      <c r="G3122" s="271">
        <v>3119.0</v>
      </c>
      <c r="H3122" s="270">
        <f t="shared" si="2"/>
        <v>-0.01221559928</v>
      </c>
    </row>
    <row r="3123" ht="14.25" customHeight="1">
      <c r="D3123" s="264"/>
      <c r="E3123" s="264"/>
      <c r="F3123" s="264"/>
      <c r="G3123" s="271">
        <v>3120.0</v>
      </c>
      <c r="H3123" s="270">
        <f t="shared" si="2"/>
        <v>0.001104068945</v>
      </c>
    </row>
    <row r="3124" ht="14.25" customHeight="1">
      <c r="D3124" s="264"/>
      <c r="E3124" s="264"/>
      <c r="F3124" s="264"/>
      <c r="G3124" s="271">
        <v>3121.0</v>
      </c>
      <c r="H3124" s="270">
        <f t="shared" si="2"/>
        <v>-0.02051636361</v>
      </c>
    </row>
    <row r="3125" ht="14.25" customHeight="1">
      <c r="D3125" s="264"/>
      <c r="E3125" s="264"/>
      <c r="F3125" s="264"/>
      <c r="G3125" s="271">
        <v>3122.0</v>
      </c>
      <c r="H3125" s="270">
        <f t="shared" si="2"/>
        <v>-0.001962469912</v>
      </c>
    </row>
    <row r="3126" ht="14.25" customHeight="1">
      <c r="D3126" s="264"/>
      <c r="E3126" s="264"/>
      <c r="F3126" s="264"/>
      <c r="G3126" s="271">
        <v>3123.0</v>
      </c>
      <c r="H3126" s="270">
        <f t="shared" si="2"/>
        <v>0.007583277944</v>
      </c>
    </row>
    <row r="3127" ht="14.25" customHeight="1">
      <c r="D3127" s="264"/>
      <c r="E3127" s="264"/>
      <c r="F3127" s="264"/>
      <c r="G3127" s="271">
        <v>3124.0</v>
      </c>
      <c r="H3127" s="270">
        <f t="shared" si="2"/>
        <v>-0.03611710253</v>
      </c>
    </row>
    <row r="3128" ht="14.25" customHeight="1">
      <c r="D3128" s="264"/>
      <c r="E3128" s="264"/>
      <c r="F3128" s="264"/>
      <c r="G3128" s="271">
        <v>3125.0</v>
      </c>
      <c r="H3128" s="270">
        <f t="shared" si="2"/>
        <v>-0.002705642367</v>
      </c>
    </row>
    <row r="3129" ht="14.25" customHeight="1">
      <c r="D3129" s="264"/>
      <c r="E3129" s="264"/>
      <c r="F3129" s="264"/>
      <c r="G3129" s="271">
        <v>3126.0</v>
      </c>
      <c r="H3129" s="270">
        <f t="shared" si="2"/>
        <v>-0.02035910284</v>
      </c>
    </row>
    <row r="3130" ht="14.25" customHeight="1">
      <c r="D3130" s="264"/>
      <c r="E3130" s="264"/>
      <c r="F3130" s="264"/>
      <c r="G3130" s="271">
        <v>3127.0</v>
      </c>
      <c r="H3130" s="270">
        <f t="shared" si="2"/>
        <v>0.004404199093</v>
      </c>
    </row>
    <row r="3131" ht="14.25" customHeight="1">
      <c r="D3131" s="264"/>
      <c r="E3131" s="264"/>
      <c r="F3131" s="264"/>
      <c r="G3131" s="271">
        <v>3128.0</v>
      </c>
      <c r="H3131" s="270">
        <f t="shared" si="2"/>
        <v>-0.02205163486</v>
      </c>
    </row>
    <row r="3132" ht="14.25" customHeight="1">
      <c r="D3132" s="264"/>
      <c r="E3132" s="264"/>
      <c r="F3132" s="264"/>
      <c r="G3132" s="271">
        <v>3129.0</v>
      </c>
      <c r="H3132" s="270">
        <f t="shared" si="2"/>
        <v>0.01018194142</v>
      </c>
    </row>
    <row r="3133" ht="14.25" customHeight="1">
      <c r="D3133" s="264"/>
      <c r="E3133" s="264"/>
      <c r="F3133" s="264"/>
      <c r="G3133" s="271">
        <v>3130.0</v>
      </c>
      <c r="H3133" s="270">
        <f t="shared" si="2"/>
        <v>-0.03413737007</v>
      </c>
    </row>
    <row r="3134" ht="14.25" customHeight="1">
      <c r="D3134" s="264"/>
      <c r="E3134" s="264"/>
      <c r="F3134" s="264"/>
      <c r="G3134" s="271">
        <v>3131.0</v>
      </c>
      <c r="H3134" s="270">
        <f t="shared" si="2"/>
        <v>0.02373962045</v>
      </c>
    </row>
    <row r="3135" ht="14.25" customHeight="1">
      <c r="D3135" s="264"/>
      <c r="E3135" s="264"/>
      <c r="F3135" s="264"/>
      <c r="G3135" s="271">
        <v>3132.0</v>
      </c>
      <c r="H3135" s="270">
        <f t="shared" si="2"/>
        <v>0.02470307196</v>
      </c>
    </row>
    <row r="3136" ht="14.25" customHeight="1">
      <c r="D3136" s="264"/>
      <c r="E3136" s="264"/>
      <c r="F3136" s="264"/>
      <c r="G3136" s="271">
        <v>3133.0</v>
      </c>
      <c r="H3136" s="270">
        <f t="shared" si="2"/>
        <v>0.01601408852</v>
      </c>
    </row>
    <row r="3137" ht="14.25" customHeight="1">
      <c r="D3137" s="264"/>
      <c r="E3137" s="264"/>
      <c r="F3137" s="264"/>
      <c r="G3137" s="271">
        <v>3134.0</v>
      </c>
      <c r="H3137" s="270">
        <f t="shared" si="2"/>
        <v>0.01969289951</v>
      </c>
    </row>
    <row r="3138" ht="14.25" customHeight="1">
      <c r="D3138" s="264"/>
      <c r="E3138" s="264"/>
      <c r="F3138" s="264"/>
      <c r="G3138" s="271">
        <v>3135.0</v>
      </c>
      <c r="H3138" s="270">
        <f t="shared" si="2"/>
        <v>-0.01545905104</v>
      </c>
    </row>
    <row r="3139" ht="14.25" customHeight="1">
      <c r="D3139" s="264"/>
      <c r="E3139" s="264"/>
      <c r="F3139" s="264"/>
      <c r="G3139" s="271">
        <v>3136.0</v>
      </c>
      <c r="H3139" s="270">
        <f t="shared" si="2"/>
        <v>-0.002575404722</v>
      </c>
    </row>
    <row r="3140" ht="14.25" customHeight="1">
      <c r="D3140" s="264"/>
      <c r="E3140" s="264"/>
      <c r="F3140" s="264"/>
      <c r="G3140" s="271">
        <v>3137.0</v>
      </c>
      <c r="H3140" s="270">
        <f t="shared" si="2"/>
        <v>0.00738720526</v>
      </c>
    </row>
    <row r="3141" ht="14.25" customHeight="1">
      <c r="D3141" s="264"/>
      <c r="E3141" s="264"/>
      <c r="F3141" s="264"/>
      <c r="G3141" s="271">
        <v>3138.0</v>
      </c>
      <c r="H3141" s="270">
        <f t="shared" si="2"/>
        <v>-0.006564651735</v>
      </c>
    </row>
    <row r="3142" ht="14.25" customHeight="1">
      <c r="D3142" s="264"/>
      <c r="E3142" s="264"/>
      <c r="F3142" s="264"/>
      <c r="G3142" s="271">
        <v>3139.0</v>
      </c>
      <c r="H3142" s="270">
        <f t="shared" si="2"/>
        <v>-0.01801857491</v>
      </c>
    </row>
    <row r="3143" ht="14.25" customHeight="1">
      <c r="D3143" s="264"/>
      <c r="E3143" s="264"/>
      <c r="F3143" s="264"/>
      <c r="G3143" s="271">
        <v>3140.0</v>
      </c>
      <c r="H3143" s="270">
        <f t="shared" si="2"/>
        <v>-0.0165656052</v>
      </c>
    </row>
    <row r="3144" ht="14.25" customHeight="1">
      <c r="D3144" s="264"/>
      <c r="E3144" s="264"/>
      <c r="F3144" s="264"/>
      <c r="G3144" s="271">
        <v>3141.0</v>
      </c>
      <c r="H3144" s="270">
        <f t="shared" si="2"/>
        <v>0.02353656996</v>
      </c>
    </row>
    <row r="3145" ht="14.25" customHeight="1">
      <c r="D3145" s="264"/>
      <c r="E3145" s="264"/>
      <c r="F3145" s="264"/>
      <c r="G3145" s="271">
        <v>3142.0</v>
      </c>
      <c r="H3145" s="270">
        <f t="shared" si="2"/>
        <v>-0.006534747234</v>
      </c>
    </row>
    <row r="3146" ht="14.25" customHeight="1">
      <c r="D3146" s="264"/>
      <c r="E3146" s="264"/>
      <c r="F3146" s="264"/>
      <c r="G3146" s="271">
        <v>3143.0</v>
      </c>
      <c r="H3146" s="270">
        <f t="shared" si="2"/>
        <v>-0.01253981974</v>
      </c>
    </row>
    <row r="3147" ht="14.25" customHeight="1">
      <c r="D3147" s="264"/>
      <c r="E3147" s="264"/>
      <c r="F3147" s="264"/>
      <c r="G3147" s="271">
        <v>3144.0</v>
      </c>
      <c r="H3147" s="270">
        <f t="shared" si="2"/>
        <v>0.003670160651</v>
      </c>
    </row>
    <row r="3148" ht="14.25" customHeight="1">
      <c r="D3148" s="264"/>
      <c r="E3148" s="264"/>
      <c r="F3148" s="264"/>
      <c r="G3148" s="271">
        <v>3145.0</v>
      </c>
      <c r="H3148" s="270">
        <f t="shared" si="2"/>
        <v>0.01409803713</v>
      </c>
    </row>
    <row r="3149" ht="14.25" customHeight="1">
      <c r="D3149" s="264"/>
      <c r="E3149" s="264"/>
      <c r="F3149" s="264"/>
      <c r="G3149" s="271">
        <v>3146.0</v>
      </c>
      <c r="H3149" s="270">
        <f t="shared" si="2"/>
        <v>-0.003424103075</v>
      </c>
    </row>
    <row r="3150" ht="14.25" customHeight="1">
      <c r="D3150" s="264"/>
      <c r="E3150" s="264"/>
      <c r="F3150" s="264"/>
      <c r="G3150" s="271">
        <v>3147.0</v>
      </c>
      <c r="H3150" s="270">
        <f t="shared" si="2"/>
        <v>0.02022056863</v>
      </c>
    </row>
    <row r="3151" ht="14.25" customHeight="1">
      <c r="D3151" s="264"/>
      <c r="E3151" s="264"/>
      <c r="F3151" s="264"/>
      <c r="G3151" s="271">
        <v>3148.0</v>
      </c>
      <c r="H3151" s="270">
        <f t="shared" si="2"/>
        <v>-0.01105756546</v>
      </c>
    </row>
    <row r="3152" ht="14.25" customHeight="1">
      <c r="D3152" s="264"/>
      <c r="E3152" s="264"/>
      <c r="F3152" s="264"/>
      <c r="G3152" s="271">
        <v>3149.0</v>
      </c>
      <c r="H3152" s="270">
        <f t="shared" si="2"/>
        <v>0.008888342847</v>
      </c>
    </row>
    <row r="3153" ht="14.25" customHeight="1">
      <c r="D3153" s="264"/>
      <c r="E3153" s="264"/>
      <c r="F3153" s="264"/>
      <c r="G3153" s="271">
        <v>3150.0</v>
      </c>
      <c r="H3153" s="270">
        <f t="shared" si="2"/>
        <v>-0.004513666243</v>
      </c>
    </row>
    <row r="3154" ht="14.25" customHeight="1">
      <c r="D3154" s="264"/>
      <c r="E3154" s="264"/>
      <c r="F3154" s="264"/>
      <c r="G3154" s="271">
        <v>3151.0</v>
      </c>
      <c r="H3154" s="270">
        <f t="shared" si="2"/>
        <v>0.0005104073239</v>
      </c>
    </row>
    <row r="3155" ht="14.25" customHeight="1">
      <c r="D3155" s="264"/>
      <c r="E3155" s="264"/>
      <c r="F3155" s="264"/>
      <c r="G3155" s="271">
        <v>3152.0</v>
      </c>
      <c r="H3155" s="270">
        <f t="shared" si="2"/>
        <v>0.001569858551</v>
      </c>
    </row>
    <row r="3156" ht="14.25" customHeight="1">
      <c r="D3156" s="264"/>
      <c r="E3156" s="264"/>
      <c r="F3156" s="264"/>
      <c r="G3156" s="271">
        <v>3153.0</v>
      </c>
      <c r="H3156" s="270">
        <f t="shared" si="2"/>
        <v>-0.0005821893371</v>
      </c>
    </row>
    <row r="3157" ht="14.25" customHeight="1">
      <c r="D3157" s="264"/>
      <c r="E3157" s="264"/>
      <c r="F3157" s="264"/>
      <c r="G3157" s="271">
        <v>3154.0</v>
      </c>
      <c r="H3157" s="270">
        <f t="shared" si="2"/>
        <v>0.01202009492</v>
      </c>
    </row>
    <row r="3158" ht="14.25" customHeight="1">
      <c r="D3158" s="264"/>
      <c r="E3158" s="264"/>
      <c r="F3158" s="264"/>
      <c r="G3158" s="271">
        <v>3155.0</v>
      </c>
      <c r="H3158" s="270">
        <f t="shared" si="2"/>
        <v>-0.009027444663</v>
      </c>
    </row>
    <row r="3159" ht="14.25" customHeight="1">
      <c r="D3159" s="264"/>
      <c r="E3159" s="264"/>
      <c r="F3159" s="264"/>
      <c r="G3159" s="271">
        <v>3156.0</v>
      </c>
      <c r="H3159" s="270">
        <f t="shared" si="2"/>
        <v>0.004241397918</v>
      </c>
    </row>
    <row r="3160" ht="14.25" customHeight="1">
      <c r="D3160" s="264"/>
      <c r="E3160" s="264"/>
      <c r="F3160" s="264"/>
      <c r="G3160" s="271">
        <v>3157.0</v>
      </c>
      <c r="H3160" s="270">
        <f t="shared" si="2"/>
        <v>-0.01391270297</v>
      </c>
    </row>
    <row r="3161" ht="14.25" customHeight="1">
      <c r="D3161" s="264"/>
      <c r="E3161" s="264"/>
      <c r="F3161" s="264"/>
      <c r="G3161" s="271">
        <v>3158.0</v>
      </c>
      <c r="H3161" s="270">
        <f t="shared" si="2"/>
        <v>-0.01952448793</v>
      </c>
    </row>
    <row r="3162" ht="14.25" customHeight="1">
      <c r="D3162" s="264"/>
      <c r="E3162" s="264"/>
      <c r="F3162" s="264"/>
      <c r="G3162" s="271">
        <v>3159.0</v>
      </c>
      <c r="H3162" s="270">
        <f t="shared" si="2"/>
        <v>0.02877095232</v>
      </c>
    </row>
    <row r="3163" ht="14.25" customHeight="1">
      <c r="D3163" s="264"/>
      <c r="E3163" s="264"/>
      <c r="F3163" s="264"/>
      <c r="G3163" s="271">
        <v>3160.0</v>
      </c>
      <c r="H3163" s="270">
        <f t="shared" si="2"/>
        <v>0.02273088135</v>
      </c>
    </row>
    <row r="3164" ht="14.25" customHeight="1">
      <c r="D3164" s="264"/>
      <c r="E3164" s="264"/>
      <c r="F3164" s="264"/>
      <c r="G3164" s="271">
        <v>3161.0</v>
      </c>
      <c r="H3164" s="270">
        <f t="shared" si="2"/>
        <v>0.04627944707</v>
      </c>
    </row>
    <row r="3165" ht="14.25" customHeight="1">
      <c r="D3165" s="264"/>
      <c r="E3165" s="264"/>
      <c r="F3165" s="264"/>
      <c r="G3165" s="271">
        <v>3162.0</v>
      </c>
      <c r="H3165" s="270">
        <f t="shared" si="2"/>
        <v>0.006804625112</v>
      </c>
    </row>
    <row r="3166" ht="14.25" customHeight="1">
      <c r="D3166" s="264"/>
      <c r="E3166" s="264"/>
      <c r="F3166" s="264"/>
      <c r="G3166" s="271">
        <v>3163.0</v>
      </c>
      <c r="H3166" s="270">
        <f t="shared" si="2"/>
        <v>-0.01356940721</v>
      </c>
    </row>
    <row r="3167" ht="14.25" customHeight="1">
      <c r="D3167" s="264"/>
      <c r="E3167" s="264"/>
      <c r="F3167" s="264"/>
      <c r="G3167" s="271">
        <v>3164.0</v>
      </c>
      <c r="H3167" s="270">
        <f t="shared" si="2"/>
        <v>-0.008137000658</v>
      </c>
    </row>
    <row r="3168" ht="14.25" customHeight="1">
      <c r="D3168" s="264"/>
      <c r="E3168" s="264"/>
      <c r="F3168" s="264"/>
      <c r="G3168" s="271">
        <v>3165.0</v>
      </c>
      <c r="H3168" s="270">
        <f t="shared" si="2"/>
        <v>-0.006428889785</v>
      </c>
    </row>
    <row r="3169" ht="14.25" customHeight="1">
      <c r="D3169" s="264"/>
      <c r="E3169" s="264"/>
      <c r="F3169" s="264"/>
      <c r="G3169" s="271">
        <v>3166.0</v>
      </c>
      <c r="H3169" s="270">
        <f t="shared" si="2"/>
        <v>-0.007085340311</v>
      </c>
    </row>
    <row r="3170" ht="14.25" customHeight="1">
      <c r="D3170" s="264"/>
      <c r="E3170" s="264"/>
      <c r="F3170" s="264"/>
      <c r="G3170" s="271">
        <v>3167.0</v>
      </c>
      <c r="H3170" s="270">
        <f t="shared" si="2"/>
        <v>0.04106845274</v>
      </c>
    </row>
    <row r="3171" ht="14.25" customHeight="1">
      <c r="D3171" s="264"/>
      <c r="E3171" s="264"/>
      <c r="F3171" s="264"/>
      <c r="G3171" s="271">
        <v>3168.0</v>
      </c>
      <c r="H3171" s="270">
        <f t="shared" si="2"/>
        <v>-0.004620241213</v>
      </c>
    </row>
    <row r="3172" ht="14.25" customHeight="1">
      <c r="D3172" s="264"/>
      <c r="E3172" s="264"/>
      <c r="F3172" s="264"/>
      <c r="G3172" s="271">
        <v>3169.0</v>
      </c>
      <c r="H3172" s="270">
        <f t="shared" si="2"/>
        <v>-0.006239756916</v>
      </c>
    </row>
    <row r="3173" ht="14.25" customHeight="1">
      <c r="D3173" s="264"/>
      <c r="E3173" s="264"/>
      <c r="F3173" s="264"/>
      <c r="G3173" s="271">
        <v>3170.0</v>
      </c>
      <c r="H3173" s="270">
        <f t="shared" si="2"/>
        <v>0.008912731692</v>
      </c>
    </row>
    <row r="3174" ht="14.25" customHeight="1">
      <c r="D3174" s="264"/>
      <c r="E3174" s="264"/>
      <c r="F3174" s="264"/>
      <c r="G3174" s="271">
        <v>3171.0</v>
      </c>
      <c r="H3174" s="270">
        <f t="shared" si="2"/>
        <v>-0.001114962655</v>
      </c>
    </row>
    <row r="3175" ht="14.25" customHeight="1">
      <c r="D3175" s="264"/>
      <c r="E3175" s="264"/>
      <c r="F3175" s="264"/>
      <c r="G3175" s="271">
        <v>3172.0</v>
      </c>
      <c r="H3175" s="270">
        <f t="shared" si="2"/>
        <v>0.02446389321</v>
      </c>
    </row>
    <row r="3176" ht="14.25" customHeight="1">
      <c r="D3176" s="264"/>
      <c r="E3176" s="264"/>
      <c r="F3176" s="264"/>
      <c r="G3176" s="271">
        <v>3173.0</v>
      </c>
      <c r="H3176" s="270">
        <f t="shared" si="2"/>
        <v>0.02219338237</v>
      </c>
    </row>
    <row r="3177" ht="14.25" customHeight="1">
      <c r="D3177" s="264"/>
      <c r="E3177" s="264"/>
      <c r="F3177" s="264"/>
      <c r="G3177" s="271">
        <v>3174.0</v>
      </c>
      <c r="H3177" s="270">
        <f t="shared" si="2"/>
        <v>-0.01548533594</v>
      </c>
    </row>
    <row r="3178" ht="14.25" customHeight="1">
      <c r="D3178" s="264"/>
      <c r="E3178" s="264"/>
      <c r="F3178" s="264"/>
      <c r="G3178" s="271">
        <v>3175.0</v>
      </c>
      <c r="H3178" s="270">
        <f t="shared" si="2"/>
        <v>0.01484172199</v>
      </c>
    </row>
    <row r="3179" ht="14.25" customHeight="1">
      <c r="D3179" s="264"/>
      <c r="E3179" s="264"/>
      <c r="F3179" s="264"/>
      <c r="G3179" s="271">
        <v>3176.0</v>
      </c>
      <c r="H3179" s="270">
        <f t="shared" si="2"/>
        <v>0.0285943983</v>
      </c>
    </row>
    <row r="3180" ht="14.25" customHeight="1">
      <c r="D3180" s="264"/>
      <c r="E3180" s="264"/>
      <c r="F3180" s="264"/>
      <c r="G3180" s="271">
        <v>3177.0</v>
      </c>
      <c r="H3180" s="270">
        <f t="shared" si="2"/>
        <v>0.004907630077</v>
      </c>
    </row>
    <row r="3181" ht="14.25" customHeight="1">
      <c r="D3181" s="264"/>
      <c r="E3181" s="264"/>
      <c r="F3181" s="264"/>
      <c r="G3181" s="271">
        <v>3178.0</v>
      </c>
      <c r="H3181" s="270">
        <f t="shared" si="2"/>
        <v>0.009276133092</v>
      </c>
    </row>
    <row r="3182" ht="14.25" customHeight="1">
      <c r="D3182" s="264"/>
      <c r="E3182" s="264"/>
      <c r="F3182" s="264"/>
      <c r="G3182" s="271">
        <v>3179.0</v>
      </c>
      <c r="H3182" s="270">
        <f t="shared" si="2"/>
        <v>0.009735542103</v>
      </c>
    </row>
    <row r="3183" ht="14.25" customHeight="1">
      <c r="D3183" s="264"/>
      <c r="E3183" s="264"/>
      <c r="F3183" s="264"/>
      <c r="G3183" s="271">
        <v>3180.0</v>
      </c>
      <c r="H3183" s="270">
        <f t="shared" si="2"/>
        <v>-0.005286778479</v>
      </c>
    </row>
    <row r="3184" ht="14.25" customHeight="1">
      <c r="D3184" s="264"/>
      <c r="E3184" s="264"/>
      <c r="F3184" s="264"/>
      <c r="G3184" s="271">
        <v>3181.0</v>
      </c>
      <c r="H3184" s="270">
        <f t="shared" si="2"/>
        <v>-0.002221514675</v>
      </c>
    </row>
    <row r="3185" ht="14.25" customHeight="1">
      <c r="D3185" s="264"/>
      <c r="E3185" s="264"/>
      <c r="F3185" s="264"/>
      <c r="G3185" s="271">
        <v>3182.0</v>
      </c>
      <c r="H3185" s="270">
        <f t="shared" si="2"/>
        <v>-0.01135735023</v>
      </c>
    </row>
    <row r="3186" ht="14.25" customHeight="1">
      <c r="D3186" s="264"/>
      <c r="E3186" s="264"/>
      <c r="F3186" s="264"/>
      <c r="G3186" s="271">
        <v>3183.0</v>
      </c>
      <c r="H3186" s="270">
        <f t="shared" si="2"/>
        <v>-0.002336236721</v>
      </c>
    </row>
    <row r="3187" ht="14.25" customHeight="1">
      <c r="D3187" s="264"/>
      <c r="E3187" s="264"/>
      <c r="F3187" s="264"/>
      <c r="G3187" s="271">
        <v>3184.0</v>
      </c>
      <c r="H3187" s="270">
        <f t="shared" si="2"/>
        <v>-0.03528594503</v>
      </c>
    </row>
    <row r="3188" ht="14.25" customHeight="1">
      <c r="D3188" s="264"/>
      <c r="E3188" s="264"/>
      <c r="F3188" s="264"/>
      <c r="G3188" s="271">
        <v>3185.0</v>
      </c>
      <c r="H3188" s="270">
        <f t="shared" si="2"/>
        <v>-0.03122866192</v>
      </c>
    </row>
    <row r="3189" ht="14.25" customHeight="1">
      <c r="D3189" s="264"/>
      <c r="E3189" s="264"/>
      <c r="F3189" s="264"/>
      <c r="G3189" s="271">
        <v>3186.0</v>
      </c>
      <c r="H3189" s="270">
        <f t="shared" si="2"/>
        <v>0.02553107148</v>
      </c>
    </row>
    <row r="3190" ht="14.25" customHeight="1">
      <c r="D3190" s="264"/>
      <c r="E3190" s="264"/>
      <c r="F3190" s="264"/>
      <c r="G3190" s="271">
        <v>3187.0</v>
      </c>
      <c r="H3190" s="270">
        <f t="shared" si="2"/>
        <v>0.009221041828</v>
      </c>
    </row>
    <row r="3191" ht="14.25" customHeight="1">
      <c r="D3191" s="264"/>
      <c r="E3191" s="264"/>
      <c r="F3191" s="264"/>
      <c r="G3191" s="271">
        <v>3188.0</v>
      </c>
      <c r="H3191" s="270">
        <f t="shared" si="2"/>
        <v>0.01638965707</v>
      </c>
    </row>
    <row r="3192" ht="14.25" customHeight="1">
      <c r="D3192" s="264"/>
      <c r="E3192" s="264"/>
      <c r="F3192" s="264"/>
      <c r="G3192" s="271">
        <v>3189.0</v>
      </c>
      <c r="H3192" s="270">
        <f t="shared" si="2"/>
        <v>0.01737861469</v>
      </c>
    </row>
    <row r="3193" ht="14.25" customHeight="1">
      <c r="D3193" s="264"/>
      <c r="E3193" s="264"/>
      <c r="F3193" s="264"/>
      <c r="G3193" s="271">
        <v>3190.0</v>
      </c>
      <c r="H3193" s="270">
        <f t="shared" si="2"/>
        <v>-0.01824578689</v>
      </c>
    </row>
    <row r="3194" ht="14.25" customHeight="1">
      <c r="D3194" s="264"/>
      <c r="E3194" s="264"/>
      <c r="F3194" s="264"/>
      <c r="G3194" s="271">
        <v>3191.0</v>
      </c>
      <c r="H3194" s="270">
        <f t="shared" si="2"/>
        <v>0.002726400978</v>
      </c>
    </row>
    <row r="3195" ht="14.25" customHeight="1">
      <c r="D3195" s="264"/>
      <c r="E3195" s="264"/>
      <c r="F3195" s="264"/>
      <c r="G3195" s="271">
        <v>3192.0</v>
      </c>
      <c r="H3195" s="270">
        <f t="shared" si="2"/>
        <v>0.009736860408</v>
      </c>
    </row>
    <row r="3196" ht="14.25" customHeight="1">
      <c r="D3196" s="264"/>
      <c r="E3196" s="264"/>
      <c r="F3196" s="264"/>
      <c r="G3196" s="271">
        <v>3193.0</v>
      </c>
      <c r="H3196" s="270">
        <f t="shared" si="2"/>
        <v>0.002818451257</v>
      </c>
    </row>
    <row r="3197" ht="14.25" customHeight="1">
      <c r="D3197" s="264"/>
      <c r="E3197" s="264"/>
      <c r="F3197" s="264"/>
      <c r="G3197" s="271">
        <v>3194.0</v>
      </c>
      <c r="H3197" s="270">
        <f t="shared" si="2"/>
        <v>-0.01290118819</v>
      </c>
    </row>
    <row r="3198" ht="14.25" customHeight="1">
      <c r="D3198" s="264"/>
      <c r="E3198" s="264"/>
      <c r="F3198" s="264"/>
      <c r="G3198" s="271">
        <v>3195.0</v>
      </c>
      <c r="H3198" s="270">
        <f t="shared" si="2"/>
        <v>-0.02469988551</v>
      </c>
    </row>
    <row r="3199" ht="14.25" customHeight="1">
      <c r="D3199" s="264"/>
      <c r="E3199" s="264"/>
      <c r="F3199" s="264"/>
      <c r="G3199" s="271">
        <v>3196.0</v>
      </c>
      <c r="H3199" s="270">
        <f t="shared" si="2"/>
        <v>0.01231914975</v>
      </c>
    </row>
    <row r="3200" ht="14.25" customHeight="1">
      <c r="D3200" s="264"/>
      <c r="E3200" s="264"/>
      <c r="F3200" s="264"/>
      <c r="G3200" s="271">
        <v>3197.0</v>
      </c>
      <c r="H3200" s="270">
        <f t="shared" si="2"/>
        <v>0.02383514939</v>
      </c>
    </row>
    <row r="3201" ht="14.25" customHeight="1">
      <c r="D3201" s="264"/>
      <c r="E3201" s="264"/>
      <c r="F3201" s="264"/>
      <c r="G3201" s="271">
        <v>3198.0</v>
      </c>
      <c r="H3201" s="270">
        <f t="shared" si="2"/>
        <v>-0.01341806169</v>
      </c>
    </row>
    <row r="3202" ht="14.25" customHeight="1">
      <c r="D3202" s="264"/>
      <c r="E3202" s="264"/>
      <c r="F3202" s="264"/>
      <c r="G3202" s="271">
        <v>3199.0</v>
      </c>
      <c r="H3202" s="270">
        <f t="shared" si="2"/>
        <v>-0.02095502313</v>
      </c>
    </row>
    <row r="3203" ht="14.25" customHeight="1">
      <c r="D3203" s="264"/>
      <c r="E3203" s="264"/>
      <c r="F3203" s="264"/>
      <c r="G3203" s="271">
        <v>3200.0</v>
      </c>
      <c r="H3203" s="270">
        <f t="shared" si="2"/>
        <v>0.01999524849</v>
      </c>
    </row>
    <row r="3204" ht="14.25" customHeight="1">
      <c r="D3204" s="264"/>
      <c r="E3204" s="264"/>
      <c r="F3204" s="264"/>
      <c r="G3204" s="271">
        <v>3201.0</v>
      </c>
      <c r="H3204" s="270">
        <f t="shared" si="2"/>
        <v>-0.02730313733</v>
      </c>
    </row>
    <row r="3205" ht="14.25" customHeight="1">
      <c r="D3205" s="264"/>
      <c r="E3205" s="264"/>
      <c r="F3205" s="264"/>
      <c r="G3205" s="271">
        <v>3202.0</v>
      </c>
      <c r="H3205" s="270">
        <f t="shared" si="2"/>
        <v>-0.001387091073</v>
      </c>
    </row>
    <row r="3206" ht="14.25" customHeight="1">
      <c r="D3206" s="264"/>
      <c r="E3206" s="264"/>
      <c r="F3206" s="264"/>
      <c r="G3206" s="271">
        <v>3203.0</v>
      </c>
      <c r="H3206" s="270">
        <f t="shared" si="2"/>
        <v>0.02841909042</v>
      </c>
    </row>
    <row r="3207" ht="14.25" customHeight="1">
      <c r="D3207" s="264"/>
      <c r="E3207" s="264"/>
      <c r="F3207" s="264"/>
      <c r="G3207" s="271">
        <v>3204.0</v>
      </c>
      <c r="H3207" s="270">
        <f t="shared" si="2"/>
        <v>0.02215779766</v>
      </c>
    </row>
    <row r="3208" ht="14.25" customHeight="1">
      <c r="D3208" s="264"/>
      <c r="E3208" s="264"/>
      <c r="F3208" s="264"/>
      <c r="G3208" s="271">
        <v>3205.0</v>
      </c>
      <c r="H3208" s="270">
        <f t="shared" si="2"/>
        <v>-0.027139288</v>
      </c>
    </row>
    <row r="3209" ht="14.25" customHeight="1">
      <c r="D3209" s="264"/>
      <c r="E3209" s="264"/>
      <c r="F3209" s="264"/>
      <c r="G3209" s="271">
        <v>3206.0</v>
      </c>
      <c r="H3209" s="270">
        <f t="shared" si="2"/>
        <v>-0.01450756744</v>
      </c>
    </row>
    <row r="3210" ht="14.25" customHeight="1">
      <c r="D3210" s="264"/>
      <c r="E3210" s="264"/>
      <c r="F3210" s="264"/>
      <c r="G3210" s="271">
        <v>3207.0</v>
      </c>
      <c r="H3210" s="270">
        <f t="shared" si="2"/>
        <v>-0.01123513692</v>
      </c>
    </row>
    <row r="3211" ht="14.25" customHeight="1">
      <c r="D3211" s="264"/>
      <c r="E3211" s="264"/>
      <c r="F3211" s="264"/>
      <c r="G3211" s="271">
        <v>3208.0</v>
      </c>
      <c r="H3211" s="270">
        <f t="shared" si="2"/>
        <v>0.02929628106</v>
      </c>
    </row>
    <row r="3212" ht="14.25" customHeight="1">
      <c r="D3212" s="264"/>
      <c r="E3212" s="264"/>
      <c r="F3212" s="264"/>
      <c r="G3212" s="271">
        <v>3209.0</v>
      </c>
      <c r="H3212" s="270">
        <f t="shared" si="2"/>
        <v>0.0300215646</v>
      </c>
    </row>
    <row r="3213" ht="14.25" customHeight="1">
      <c r="D3213" s="264"/>
      <c r="E3213" s="264"/>
      <c r="F3213" s="264"/>
      <c r="G3213" s="271">
        <v>3210.0</v>
      </c>
      <c r="H3213" s="270">
        <f t="shared" si="2"/>
        <v>0.007382511076</v>
      </c>
    </row>
    <row r="3214" ht="14.25" customHeight="1">
      <c r="D3214" s="264"/>
      <c r="E3214" s="264"/>
      <c r="F3214" s="264"/>
      <c r="G3214" s="271">
        <v>3211.0</v>
      </c>
      <c r="H3214" s="270">
        <f t="shared" si="2"/>
        <v>0.03118911427</v>
      </c>
    </row>
    <row r="3215" ht="14.25" customHeight="1">
      <c r="D3215" s="264"/>
      <c r="E3215" s="264"/>
      <c r="F3215" s="264"/>
      <c r="G3215" s="271">
        <v>3212.0</v>
      </c>
      <c r="H3215" s="270">
        <f t="shared" si="2"/>
        <v>-0.02322557266</v>
      </c>
    </row>
    <row r="3216" ht="14.25" customHeight="1">
      <c r="D3216" s="264"/>
      <c r="E3216" s="264"/>
      <c r="F3216" s="264"/>
      <c r="G3216" s="271">
        <v>3213.0</v>
      </c>
      <c r="H3216" s="270">
        <f t="shared" si="2"/>
        <v>0.0175968819</v>
      </c>
    </row>
    <row r="3217" ht="14.25" customHeight="1">
      <c r="D3217" s="264"/>
      <c r="E3217" s="264"/>
      <c r="F3217" s="264"/>
      <c r="G3217" s="271">
        <v>3214.0</v>
      </c>
      <c r="H3217" s="270">
        <f t="shared" si="2"/>
        <v>0.01317462686</v>
      </c>
    </row>
    <row r="3218" ht="14.25" customHeight="1">
      <c r="D3218" s="264"/>
      <c r="E3218" s="264"/>
      <c r="F3218" s="264"/>
      <c r="G3218" s="271">
        <v>3215.0</v>
      </c>
      <c r="H3218" s="270">
        <f t="shared" si="2"/>
        <v>-0.007455739148</v>
      </c>
    </row>
    <row r="3219" ht="14.25" customHeight="1">
      <c r="D3219" s="264"/>
      <c r="E3219" s="264"/>
      <c r="F3219" s="264"/>
      <c r="G3219" s="271">
        <v>3216.0</v>
      </c>
      <c r="H3219" s="270">
        <f t="shared" si="2"/>
        <v>-0.008808574323</v>
      </c>
    </row>
    <row r="3220" ht="14.25" customHeight="1">
      <c r="D3220" s="264"/>
      <c r="E3220" s="264"/>
      <c r="F3220" s="264"/>
      <c r="G3220" s="271">
        <v>3217.0</v>
      </c>
      <c r="H3220" s="270">
        <f t="shared" si="2"/>
        <v>0.02128562575</v>
      </c>
    </row>
    <row r="3221" ht="14.25" customHeight="1">
      <c r="D3221" s="264"/>
      <c r="E3221" s="264"/>
      <c r="F3221" s="264"/>
      <c r="G3221" s="271">
        <v>3218.0</v>
      </c>
      <c r="H3221" s="270">
        <f t="shared" si="2"/>
        <v>-0.003180196664</v>
      </c>
    </row>
    <row r="3222" ht="14.25" customHeight="1">
      <c r="D3222" s="264"/>
      <c r="E3222" s="264"/>
      <c r="F3222" s="264"/>
      <c r="G3222" s="271">
        <v>3219.0</v>
      </c>
      <c r="H3222" s="270">
        <f t="shared" si="2"/>
        <v>-0.004108856365</v>
      </c>
    </row>
    <row r="3223" ht="14.25" customHeight="1">
      <c r="D3223" s="264"/>
      <c r="E3223" s="264"/>
      <c r="F3223" s="264"/>
      <c r="G3223" s="271">
        <v>3220.0</v>
      </c>
      <c r="H3223" s="270">
        <f t="shared" si="2"/>
        <v>-0.007716234769</v>
      </c>
    </row>
    <row r="3224" ht="14.25" customHeight="1">
      <c r="D3224" s="264"/>
      <c r="E3224" s="264"/>
      <c r="F3224" s="264"/>
      <c r="G3224" s="271">
        <v>3221.0</v>
      </c>
      <c r="H3224" s="270">
        <f t="shared" si="2"/>
        <v>0.0005549803582</v>
      </c>
    </row>
    <row r="3225" ht="14.25" customHeight="1">
      <c r="D3225" s="264"/>
      <c r="E3225" s="264"/>
      <c r="F3225" s="264"/>
      <c r="G3225" s="271">
        <v>3222.0</v>
      </c>
      <c r="H3225" s="270">
        <f t="shared" si="2"/>
        <v>-0.002329605327</v>
      </c>
    </row>
    <row r="3226" ht="14.25" customHeight="1">
      <c r="D3226" s="264"/>
      <c r="E3226" s="264"/>
      <c r="F3226" s="264"/>
      <c r="G3226" s="271">
        <v>3223.0</v>
      </c>
      <c r="H3226" s="270">
        <f t="shared" si="2"/>
        <v>0.01357376205</v>
      </c>
    </row>
    <row r="3227" ht="14.25" customHeight="1">
      <c r="D3227" s="264"/>
      <c r="E3227" s="264"/>
      <c r="F3227" s="264"/>
      <c r="G3227" s="271">
        <v>3224.0</v>
      </c>
      <c r="H3227" s="270">
        <f t="shared" si="2"/>
        <v>0.01355306453</v>
      </c>
    </row>
    <row r="3228" ht="14.25" customHeight="1">
      <c r="D3228" s="264"/>
      <c r="E3228" s="264"/>
      <c r="F3228" s="264"/>
      <c r="G3228" s="271">
        <v>3225.0</v>
      </c>
      <c r="H3228" s="270">
        <f t="shared" si="2"/>
        <v>-0.01003057912</v>
      </c>
    </row>
    <row r="3229" ht="14.25" customHeight="1">
      <c r="D3229" s="264"/>
      <c r="E3229" s="264"/>
      <c r="F3229" s="264"/>
      <c r="G3229" s="271">
        <v>3226.0</v>
      </c>
      <c r="H3229" s="270">
        <f t="shared" si="2"/>
        <v>-0.00538731937</v>
      </c>
    </row>
    <row r="3230" ht="14.25" customHeight="1">
      <c r="D3230" s="264"/>
      <c r="E3230" s="264"/>
      <c r="F3230" s="264"/>
      <c r="G3230" s="271">
        <v>3227.0</v>
      </c>
      <c r="H3230" s="270">
        <f t="shared" si="2"/>
        <v>0.005175977484</v>
      </c>
    </row>
    <row r="3231" ht="14.25" customHeight="1">
      <c r="D3231" s="264"/>
      <c r="E3231" s="264"/>
      <c r="F3231" s="264"/>
      <c r="G3231" s="271">
        <v>3228.0</v>
      </c>
      <c r="H3231" s="270">
        <f t="shared" si="2"/>
        <v>-0.007773785142</v>
      </c>
    </row>
    <row r="3232" ht="14.25" customHeight="1">
      <c r="D3232" s="264"/>
      <c r="E3232" s="264"/>
      <c r="F3232" s="264"/>
      <c r="G3232" s="271">
        <v>3229.0</v>
      </c>
      <c r="H3232" s="270">
        <f t="shared" si="2"/>
        <v>-0.02858571241</v>
      </c>
    </row>
    <row r="3233" ht="14.25" customHeight="1">
      <c r="D3233" s="264"/>
      <c r="E3233" s="264"/>
      <c r="F3233" s="264"/>
      <c r="G3233" s="271">
        <v>3230.0</v>
      </c>
      <c r="H3233" s="270">
        <f t="shared" si="2"/>
        <v>0.02606601586</v>
      </c>
    </row>
    <row r="3234" ht="14.25" customHeight="1">
      <c r="D3234" s="264"/>
      <c r="E3234" s="264"/>
      <c r="F3234" s="264"/>
      <c r="G3234" s="271">
        <v>3231.0</v>
      </c>
      <c r="H3234" s="270">
        <f t="shared" si="2"/>
        <v>-0.009837699385</v>
      </c>
    </row>
    <row r="3235" ht="14.25" customHeight="1">
      <c r="D3235" s="264"/>
      <c r="E3235" s="264"/>
      <c r="F3235" s="264"/>
      <c r="G3235" s="271">
        <v>3232.0</v>
      </c>
      <c r="H3235" s="270">
        <f t="shared" si="2"/>
        <v>-0.0265906848</v>
      </c>
    </row>
    <row r="3236" ht="14.25" customHeight="1">
      <c r="D3236" s="264"/>
      <c r="E3236" s="264"/>
      <c r="F3236" s="264"/>
      <c r="G3236" s="271">
        <v>3233.0</v>
      </c>
      <c r="H3236" s="270">
        <f t="shared" si="2"/>
        <v>-0.01010448143</v>
      </c>
    </row>
    <row r="3237" ht="14.25" customHeight="1">
      <c r="D3237" s="264"/>
      <c r="E3237" s="264"/>
      <c r="F3237" s="264"/>
      <c r="G3237" s="271">
        <v>3234.0</v>
      </c>
      <c r="H3237" s="270">
        <f t="shared" si="2"/>
        <v>-0.007345192475</v>
      </c>
    </row>
    <row r="3238" ht="14.25" customHeight="1">
      <c r="D3238" s="264"/>
      <c r="E3238" s="264"/>
      <c r="F3238" s="264"/>
      <c r="G3238" s="271">
        <v>3235.0</v>
      </c>
      <c r="H3238" s="270">
        <f t="shared" si="2"/>
        <v>-0.01552312535</v>
      </c>
    </row>
    <row r="3239" ht="14.25" customHeight="1">
      <c r="D3239" s="264"/>
      <c r="E3239" s="264"/>
      <c r="F3239" s="264"/>
      <c r="G3239" s="271">
        <v>3236.0</v>
      </c>
      <c r="H3239" s="270">
        <f t="shared" si="2"/>
        <v>0.002814117674</v>
      </c>
    </row>
    <row r="3240" ht="14.25" customHeight="1">
      <c r="D3240" s="264"/>
      <c r="E3240" s="264"/>
      <c r="F3240" s="264"/>
      <c r="G3240" s="271">
        <v>3237.0</v>
      </c>
      <c r="H3240" s="270">
        <f t="shared" si="2"/>
        <v>0.01965933394</v>
      </c>
    </row>
    <row r="3241" ht="14.25" customHeight="1">
      <c r="D3241" s="264"/>
      <c r="E3241" s="264"/>
      <c r="F3241" s="264"/>
      <c r="G3241" s="271">
        <v>3238.0</v>
      </c>
      <c r="H3241" s="270">
        <f t="shared" si="2"/>
        <v>0.001649217894</v>
      </c>
    </row>
    <row r="3242" ht="14.25" customHeight="1">
      <c r="D3242" s="264"/>
      <c r="E3242" s="264"/>
      <c r="F3242" s="264"/>
      <c r="G3242" s="271">
        <v>3239.0</v>
      </c>
      <c r="H3242" s="270">
        <f t="shared" si="2"/>
        <v>-0.0124415105</v>
      </c>
    </row>
    <row r="3243" ht="14.25" customHeight="1">
      <c r="D3243" s="264"/>
      <c r="E3243" s="264"/>
      <c r="F3243" s="264"/>
      <c r="G3243" s="271">
        <v>3240.0</v>
      </c>
      <c r="H3243" s="270">
        <f t="shared" si="2"/>
        <v>-0.007756326901</v>
      </c>
    </row>
    <row r="3244" ht="14.25" customHeight="1">
      <c r="D3244" s="264"/>
      <c r="E3244" s="264"/>
      <c r="F3244" s="264"/>
      <c r="G3244" s="271">
        <v>3241.0</v>
      </c>
      <c r="H3244" s="270">
        <f t="shared" si="2"/>
        <v>0.004397445554</v>
      </c>
    </row>
    <row r="3245" ht="14.25" customHeight="1">
      <c r="D3245" s="264"/>
      <c r="E3245" s="264"/>
      <c r="F3245" s="264"/>
      <c r="G3245" s="271">
        <v>3242.0</v>
      </c>
      <c r="H3245" s="270">
        <f t="shared" si="2"/>
        <v>0.02089394789</v>
      </c>
    </row>
    <row r="3246" ht="14.25" customHeight="1">
      <c r="D3246" s="264"/>
      <c r="E3246" s="264"/>
      <c r="F3246" s="264"/>
      <c r="G3246" s="271">
        <v>3243.0</v>
      </c>
      <c r="H3246" s="270">
        <f t="shared" si="2"/>
        <v>0.02810056165</v>
      </c>
    </row>
    <row r="3247" ht="14.25" customHeight="1">
      <c r="D3247" s="264"/>
      <c r="E3247" s="264"/>
      <c r="F3247" s="264"/>
      <c r="G3247" s="271">
        <v>3244.0</v>
      </c>
      <c r="H3247" s="270">
        <f t="shared" si="2"/>
        <v>-0.003835525674</v>
      </c>
    </row>
    <row r="3248" ht="14.25" customHeight="1">
      <c r="D3248" s="264"/>
      <c r="E3248" s="264"/>
      <c r="F3248" s="264"/>
      <c r="G3248" s="271">
        <v>3245.0</v>
      </c>
      <c r="H3248" s="270">
        <f t="shared" si="2"/>
        <v>-0.01689512969</v>
      </c>
    </row>
    <row r="3249" ht="14.25" customHeight="1">
      <c r="D3249" s="264"/>
      <c r="E3249" s="264"/>
      <c r="F3249" s="264"/>
      <c r="G3249" s="271">
        <v>3246.0</v>
      </c>
      <c r="H3249" s="270">
        <f t="shared" si="2"/>
        <v>0.002630885365</v>
      </c>
    </row>
    <row r="3250" ht="14.25" customHeight="1">
      <c r="D3250" s="264"/>
      <c r="E3250" s="264"/>
      <c r="F3250" s="264"/>
      <c r="G3250" s="271">
        <v>3247.0</v>
      </c>
      <c r="H3250" s="270">
        <f t="shared" si="2"/>
        <v>0.0163469786</v>
      </c>
    </row>
    <row r="3251" ht="14.25" customHeight="1">
      <c r="D3251" s="264"/>
      <c r="E3251" s="264"/>
      <c r="F3251" s="264"/>
      <c r="G3251" s="271">
        <v>3248.0</v>
      </c>
      <c r="H3251" s="270">
        <f t="shared" si="2"/>
        <v>0.004979677829</v>
      </c>
    </row>
    <row r="3252" ht="14.25" customHeight="1">
      <c r="D3252" s="264"/>
      <c r="E3252" s="264"/>
      <c r="F3252" s="264"/>
      <c r="G3252" s="271">
        <v>3249.0</v>
      </c>
      <c r="H3252" s="270">
        <f t="shared" si="2"/>
        <v>0.01192743855</v>
      </c>
    </row>
    <row r="3253" ht="14.25" customHeight="1">
      <c r="D3253" s="264"/>
      <c r="E3253" s="264"/>
      <c r="F3253" s="264"/>
      <c r="G3253" s="271">
        <v>3250.0</v>
      </c>
      <c r="H3253" s="270">
        <f t="shared" si="2"/>
        <v>0.01478905586</v>
      </c>
    </row>
    <row r="3254" ht="14.25" customHeight="1">
      <c r="D3254" s="264"/>
      <c r="E3254" s="264"/>
      <c r="F3254" s="264"/>
      <c r="G3254" s="271">
        <v>3251.0</v>
      </c>
      <c r="H3254" s="270">
        <f t="shared" si="2"/>
        <v>-0.007204827241</v>
      </c>
    </row>
    <row r="3255" ht="14.25" customHeight="1">
      <c r="D3255" s="264"/>
      <c r="E3255" s="264"/>
      <c r="F3255" s="264"/>
      <c r="G3255" s="271">
        <v>3252.0</v>
      </c>
      <c r="H3255" s="270">
        <f t="shared" si="2"/>
        <v>0.02941475794</v>
      </c>
    </row>
    <row r="3256" ht="14.25" customHeight="1">
      <c r="D3256" s="264"/>
      <c r="E3256" s="264"/>
      <c r="F3256" s="264"/>
      <c r="G3256" s="271">
        <v>3253.0</v>
      </c>
      <c r="H3256" s="270">
        <f t="shared" si="2"/>
        <v>0.03249040064</v>
      </c>
    </row>
    <row r="3257" ht="14.25" customHeight="1">
      <c r="D3257" s="264"/>
      <c r="E3257" s="264"/>
      <c r="F3257" s="264"/>
      <c r="G3257" s="271">
        <v>3254.0</v>
      </c>
      <c r="H3257" s="270">
        <f t="shared" si="2"/>
        <v>-0.02556361313</v>
      </c>
    </row>
    <row r="3258" ht="14.25" customHeight="1">
      <c r="D3258" s="264"/>
      <c r="E3258" s="264"/>
      <c r="F3258" s="264"/>
      <c r="G3258" s="271">
        <v>3255.0</v>
      </c>
      <c r="H3258" s="270">
        <f t="shared" si="2"/>
        <v>-0.01556916443</v>
      </c>
    </row>
    <row r="3259" ht="14.25" customHeight="1">
      <c r="D3259" s="264"/>
      <c r="E3259" s="264"/>
      <c r="F3259" s="264"/>
      <c r="G3259" s="271">
        <v>3256.0</v>
      </c>
      <c r="H3259" s="270">
        <f t="shared" si="2"/>
        <v>-0.005588166671</v>
      </c>
    </row>
    <row r="3260" ht="14.25" customHeight="1">
      <c r="D3260" s="264"/>
      <c r="E3260" s="264"/>
      <c r="F3260" s="264"/>
      <c r="G3260" s="271">
        <v>3257.0</v>
      </c>
      <c r="H3260" s="270">
        <f t="shared" si="2"/>
        <v>0.02228284347</v>
      </c>
    </row>
    <row r="3261" ht="14.25" customHeight="1">
      <c r="D3261" s="264"/>
      <c r="E3261" s="264"/>
      <c r="F3261" s="264"/>
      <c r="G3261" s="271">
        <v>3258.0</v>
      </c>
      <c r="H3261" s="270">
        <f t="shared" si="2"/>
        <v>-0.006435067872</v>
      </c>
    </row>
    <row r="3262" ht="14.25" customHeight="1">
      <c r="D3262" s="264"/>
      <c r="E3262" s="264"/>
      <c r="F3262" s="264"/>
      <c r="G3262" s="271">
        <v>3259.0</v>
      </c>
      <c r="H3262" s="270">
        <f t="shared" si="2"/>
        <v>-0.008193684105</v>
      </c>
    </row>
    <row r="3263" ht="14.25" customHeight="1">
      <c r="D3263" s="264"/>
      <c r="E3263" s="264"/>
      <c r="F3263" s="264"/>
      <c r="G3263" s="271">
        <v>3260.0</v>
      </c>
      <c r="H3263" s="270">
        <f t="shared" si="2"/>
        <v>0.01308362839</v>
      </c>
    </row>
    <row r="3264" ht="14.25" customHeight="1">
      <c r="D3264" s="264"/>
      <c r="E3264" s="264"/>
      <c r="F3264" s="264"/>
      <c r="G3264" s="271">
        <v>3261.0</v>
      </c>
      <c r="H3264" s="270">
        <f t="shared" si="2"/>
        <v>-0.0001503440032</v>
      </c>
    </row>
    <row r="3265" ht="14.25" customHeight="1">
      <c r="D3265" s="264"/>
      <c r="E3265" s="264"/>
      <c r="F3265" s="264"/>
      <c r="G3265" s="271">
        <v>3262.0</v>
      </c>
      <c r="H3265" s="270">
        <f t="shared" si="2"/>
        <v>0.01331427062</v>
      </c>
    </row>
    <row r="3266" ht="14.25" customHeight="1">
      <c r="D3266" s="264"/>
      <c r="E3266" s="264"/>
      <c r="F3266" s="264"/>
      <c r="G3266" s="271">
        <v>3263.0</v>
      </c>
      <c r="H3266" s="270">
        <f t="shared" si="2"/>
        <v>0.01181013263</v>
      </c>
    </row>
    <row r="3267" ht="14.25" customHeight="1">
      <c r="D3267" s="264"/>
      <c r="E3267" s="264"/>
      <c r="F3267" s="264"/>
      <c r="G3267" s="271">
        <v>3264.0</v>
      </c>
      <c r="H3267" s="270">
        <f t="shared" si="2"/>
        <v>-0.01539037593</v>
      </c>
    </row>
    <row r="3268" ht="14.25" customHeight="1">
      <c r="D3268" s="264"/>
      <c r="E3268" s="264"/>
      <c r="F3268" s="264"/>
      <c r="G3268" s="271">
        <v>3265.0</v>
      </c>
      <c r="H3268" s="270">
        <f t="shared" si="2"/>
        <v>0.001281547269</v>
      </c>
    </row>
    <row r="3269" ht="14.25" customHeight="1">
      <c r="D3269" s="264"/>
      <c r="E3269" s="264"/>
      <c r="F3269" s="264"/>
      <c r="G3269" s="271">
        <v>3266.0</v>
      </c>
      <c r="H3269" s="270">
        <f t="shared" si="2"/>
        <v>0.001321237063</v>
      </c>
    </row>
    <row r="3270" ht="14.25" customHeight="1">
      <c r="D3270" s="264"/>
      <c r="E3270" s="264"/>
      <c r="F3270" s="264"/>
      <c r="G3270" s="271">
        <v>3267.0</v>
      </c>
      <c r="H3270" s="270">
        <f t="shared" si="2"/>
        <v>-0.02009368142</v>
      </c>
    </row>
    <row r="3271" ht="14.25" customHeight="1">
      <c r="D3271" s="264"/>
      <c r="E3271" s="264"/>
      <c r="F3271" s="264"/>
      <c r="G3271" s="271">
        <v>3268.0</v>
      </c>
      <c r="H3271" s="270">
        <f t="shared" si="2"/>
        <v>-0.005222614778</v>
      </c>
    </row>
    <row r="3272" ht="14.25" customHeight="1">
      <c r="D3272" s="264"/>
      <c r="E3272" s="264"/>
      <c r="F3272" s="264"/>
      <c r="G3272" s="271">
        <v>3269.0</v>
      </c>
      <c r="H3272" s="270">
        <f t="shared" si="2"/>
        <v>-0.01434820009</v>
      </c>
    </row>
    <row r="3273" ht="14.25" customHeight="1">
      <c r="D3273" s="264"/>
      <c r="E3273" s="264"/>
      <c r="F3273" s="264"/>
      <c r="G3273" s="271">
        <v>3270.0</v>
      </c>
      <c r="H3273" s="270">
        <f t="shared" si="2"/>
        <v>-0.01275257044</v>
      </c>
    </row>
    <row r="3274" ht="14.25" customHeight="1">
      <c r="D3274" s="264"/>
      <c r="E3274" s="264"/>
      <c r="F3274" s="264"/>
      <c r="G3274" s="271">
        <v>3271.0</v>
      </c>
      <c r="H3274" s="270">
        <f t="shared" si="2"/>
        <v>0.02297219032</v>
      </c>
    </row>
    <row r="3275" ht="14.25" customHeight="1">
      <c r="D3275" s="264"/>
      <c r="E3275" s="264"/>
      <c r="F3275" s="264"/>
      <c r="G3275" s="271">
        <v>3272.0</v>
      </c>
      <c r="H3275" s="270">
        <f t="shared" si="2"/>
        <v>-0.006527715148</v>
      </c>
    </row>
    <row r="3276" ht="14.25" customHeight="1">
      <c r="D3276" s="264"/>
      <c r="E3276" s="264"/>
      <c r="F3276" s="264"/>
      <c r="G3276" s="271">
        <v>3273.0</v>
      </c>
      <c r="H3276" s="270">
        <f t="shared" si="2"/>
        <v>-0.006769549902</v>
      </c>
    </row>
    <row r="3277" ht="14.25" customHeight="1">
      <c r="D3277" s="264"/>
      <c r="E3277" s="264"/>
      <c r="F3277" s="264"/>
      <c r="G3277" s="271">
        <v>3274.0</v>
      </c>
      <c r="H3277" s="270">
        <f t="shared" si="2"/>
        <v>0.03318564044</v>
      </c>
    </row>
    <row r="3278" ht="14.25" customHeight="1">
      <c r="D3278" s="264"/>
      <c r="E3278" s="264"/>
      <c r="F3278" s="264"/>
      <c r="G3278" s="271">
        <v>3275.0</v>
      </c>
      <c r="H3278" s="270">
        <f t="shared" si="2"/>
        <v>0.005187312996</v>
      </c>
    </row>
    <row r="3279" ht="14.25" customHeight="1">
      <c r="D3279" s="264"/>
      <c r="E3279" s="264"/>
      <c r="F3279" s="264"/>
      <c r="G3279" s="271">
        <v>3276.0</v>
      </c>
      <c r="H3279" s="270">
        <f t="shared" si="2"/>
        <v>-0.007514577612</v>
      </c>
    </row>
    <row r="3280" ht="14.25" customHeight="1">
      <c r="D3280" s="264"/>
      <c r="E3280" s="264"/>
      <c r="F3280" s="264"/>
      <c r="G3280" s="271">
        <v>3277.0</v>
      </c>
      <c r="H3280" s="270">
        <f t="shared" si="2"/>
        <v>-0.01026791475</v>
      </c>
    </row>
    <row r="3281" ht="14.25" customHeight="1">
      <c r="D3281" s="264"/>
      <c r="E3281" s="264"/>
      <c r="F3281" s="264"/>
      <c r="G3281" s="271">
        <v>3278.0</v>
      </c>
      <c r="H3281" s="270">
        <f t="shared" si="2"/>
        <v>-0.02400100212</v>
      </c>
    </row>
    <row r="3282" ht="14.25" customHeight="1">
      <c r="D3282" s="264"/>
      <c r="E3282" s="264"/>
      <c r="F3282" s="264"/>
      <c r="G3282" s="271">
        <v>3279.0</v>
      </c>
      <c r="H3282" s="270">
        <f t="shared" si="2"/>
        <v>0.01307114084</v>
      </c>
    </row>
    <row r="3283" ht="14.25" customHeight="1">
      <c r="D3283" s="264"/>
      <c r="E3283" s="264"/>
      <c r="F3283" s="264"/>
      <c r="G3283" s="271">
        <v>3280.0</v>
      </c>
      <c r="H3283" s="270">
        <f t="shared" si="2"/>
        <v>0.004284019145</v>
      </c>
    </row>
    <row r="3284" ht="14.25" customHeight="1">
      <c r="D3284" s="264"/>
      <c r="E3284" s="264"/>
      <c r="F3284" s="264"/>
      <c r="G3284" s="271">
        <v>3281.0</v>
      </c>
      <c r="H3284" s="270">
        <f t="shared" si="2"/>
        <v>-0.003506865804</v>
      </c>
    </row>
    <row r="3285" ht="14.25" customHeight="1">
      <c r="D3285" s="264"/>
      <c r="E3285" s="264"/>
      <c r="F3285" s="264"/>
      <c r="G3285" s="271">
        <v>3282.0</v>
      </c>
      <c r="H3285" s="270">
        <f t="shared" si="2"/>
        <v>0.007883904836</v>
      </c>
    </row>
    <row r="3286" ht="14.25" customHeight="1">
      <c r="D3286" s="264"/>
      <c r="E3286" s="264"/>
      <c r="F3286" s="264"/>
      <c r="G3286" s="271">
        <v>3283.0</v>
      </c>
      <c r="H3286" s="270">
        <f t="shared" si="2"/>
        <v>-0.001049127013</v>
      </c>
    </row>
    <row r="3287" ht="14.25" customHeight="1">
      <c r="D3287" s="264"/>
      <c r="E3287" s="264"/>
      <c r="F3287" s="264"/>
      <c r="G3287" s="271">
        <v>3284.0</v>
      </c>
      <c r="H3287" s="270">
        <f t="shared" si="2"/>
        <v>-0.001114359817</v>
      </c>
    </row>
    <row r="3288" ht="14.25" customHeight="1">
      <c r="D3288" s="264"/>
      <c r="E3288" s="264"/>
      <c r="F3288" s="264"/>
      <c r="G3288" s="271">
        <v>3285.0</v>
      </c>
      <c r="H3288" s="270">
        <f t="shared" si="2"/>
        <v>0.003538077208</v>
      </c>
    </row>
    <row r="3289" ht="14.25" customHeight="1">
      <c r="D3289" s="264"/>
      <c r="E3289" s="264"/>
      <c r="F3289" s="264"/>
      <c r="G3289" s="271">
        <v>3286.0</v>
      </c>
      <c r="H3289" s="270">
        <f t="shared" si="2"/>
        <v>-0.0189733982</v>
      </c>
    </row>
    <row r="3290" ht="14.25" customHeight="1">
      <c r="D3290" s="264"/>
      <c r="E3290" s="264"/>
      <c r="F3290" s="264"/>
      <c r="G3290" s="271">
        <v>3287.0</v>
      </c>
      <c r="H3290" s="270">
        <f t="shared" si="2"/>
        <v>0.006972175619</v>
      </c>
    </row>
    <row r="3291" ht="14.25" customHeight="1">
      <c r="D3291" s="264"/>
      <c r="E3291" s="264"/>
      <c r="F3291" s="264"/>
      <c r="G3291" s="271">
        <v>3288.0</v>
      </c>
      <c r="H3291" s="270">
        <f t="shared" si="2"/>
        <v>0.05578907517</v>
      </c>
    </row>
    <row r="3292" ht="14.25" customHeight="1">
      <c r="D3292" s="264"/>
      <c r="E3292" s="264"/>
      <c r="F3292" s="264"/>
      <c r="G3292" s="271">
        <v>3289.0</v>
      </c>
      <c r="H3292" s="270">
        <f t="shared" si="2"/>
        <v>-0.01310780131</v>
      </c>
    </row>
    <row r="3293" ht="14.25" customHeight="1">
      <c r="D3293" s="264"/>
      <c r="E3293" s="264"/>
      <c r="F3293" s="264"/>
      <c r="G3293" s="271">
        <v>3290.0</v>
      </c>
      <c r="H3293" s="270">
        <f t="shared" si="2"/>
        <v>0.01449774051</v>
      </c>
    </row>
    <row r="3294" ht="14.25" customHeight="1">
      <c r="D3294" s="264"/>
      <c r="E3294" s="264"/>
      <c r="F3294" s="264"/>
      <c r="G3294" s="271">
        <v>3291.0</v>
      </c>
      <c r="H3294" s="270">
        <f t="shared" si="2"/>
        <v>-0.01930468091</v>
      </c>
    </row>
    <row r="3295" ht="14.25" customHeight="1">
      <c r="D3295" s="264"/>
      <c r="E3295" s="264"/>
      <c r="F3295" s="264"/>
      <c r="G3295" s="271">
        <v>3292.0</v>
      </c>
      <c r="H3295" s="270">
        <f t="shared" si="2"/>
        <v>-0.01171763482</v>
      </c>
    </row>
    <row r="3296" ht="14.25" customHeight="1">
      <c r="D3296" s="264"/>
      <c r="E3296" s="264"/>
      <c r="F3296" s="264"/>
      <c r="G3296" s="271">
        <v>3293.0</v>
      </c>
      <c r="H3296" s="270">
        <f t="shared" si="2"/>
        <v>0.00777257201</v>
      </c>
    </row>
    <row r="3297" ht="14.25" customHeight="1">
      <c r="D3297" s="264"/>
      <c r="E3297" s="264"/>
      <c r="F3297" s="264"/>
      <c r="G3297" s="271">
        <v>3294.0</v>
      </c>
      <c r="H3297" s="270">
        <f t="shared" si="2"/>
        <v>-0.01947311359</v>
      </c>
    </row>
    <row r="3298" ht="14.25" customHeight="1">
      <c r="D3298" s="264"/>
      <c r="E3298" s="264"/>
      <c r="F3298" s="264"/>
      <c r="G3298" s="271">
        <v>3295.0</v>
      </c>
      <c r="H3298" s="270">
        <f t="shared" si="2"/>
        <v>-0.01667599388</v>
      </c>
    </row>
    <row r="3299" ht="14.25" customHeight="1">
      <c r="D3299" s="264"/>
      <c r="E3299" s="264"/>
      <c r="F3299" s="264"/>
      <c r="G3299" s="271">
        <v>3296.0</v>
      </c>
      <c r="H3299" s="270">
        <f t="shared" si="2"/>
        <v>-0.0206536985</v>
      </c>
    </row>
    <row r="3300" ht="14.25" customHeight="1">
      <c r="D3300" s="264"/>
      <c r="E3300" s="264"/>
      <c r="F3300" s="264"/>
      <c r="G3300" s="271">
        <v>3297.0</v>
      </c>
      <c r="H3300" s="270">
        <f t="shared" si="2"/>
        <v>-0.02577870144</v>
      </c>
    </row>
    <row r="3301" ht="14.25" customHeight="1">
      <c r="D3301" s="264"/>
      <c r="E3301" s="264"/>
      <c r="F3301" s="264"/>
      <c r="G3301" s="271">
        <v>3298.0</v>
      </c>
      <c r="H3301" s="270">
        <f t="shared" si="2"/>
        <v>0.008554140895</v>
      </c>
    </row>
    <row r="3302" ht="14.25" customHeight="1">
      <c r="D3302" s="264"/>
      <c r="E3302" s="264"/>
      <c r="F3302" s="264"/>
      <c r="G3302" s="271">
        <v>3299.0</v>
      </c>
      <c r="H3302" s="270">
        <f t="shared" si="2"/>
        <v>0.02219162142</v>
      </c>
    </row>
    <row r="3303" ht="14.25" customHeight="1">
      <c r="D3303" s="264"/>
      <c r="E3303" s="264"/>
      <c r="F3303" s="264"/>
      <c r="G3303" s="271">
        <v>3300.0</v>
      </c>
      <c r="H3303" s="270">
        <f t="shared" si="2"/>
        <v>-0.00523164881</v>
      </c>
    </row>
    <row r="3304" ht="14.25" customHeight="1">
      <c r="D3304" s="264"/>
      <c r="E3304" s="264"/>
      <c r="F3304" s="264"/>
      <c r="G3304" s="271">
        <v>3301.0</v>
      </c>
      <c r="H3304" s="270">
        <f t="shared" si="2"/>
        <v>-0.03133776034</v>
      </c>
    </row>
    <row r="3305" ht="14.25" customHeight="1">
      <c r="D3305" s="264"/>
      <c r="E3305" s="264"/>
      <c r="F3305" s="264"/>
      <c r="G3305" s="271">
        <v>3302.0</v>
      </c>
      <c r="H3305" s="270">
        <f t="shared" si="2"/>
        <v>0.002805800827</v>
      </c>
    </row>
    <row r="3306" ht="14.25" customHeight="1">
      <c r="D3306" s="264"/>
      <c r="E3306" s="264"/>
      <c r="F3306" s="264"/>
      <c r="G3306" s="271">
        <v>3303.0</v>
      </c>
      <c r="H3306" s="270">
        <f t="shared" si="2"/>
        <v>-0.003123656828</v>
      </c>
    </row>
    <row r="3307" ht="14.25" customHeight="1">
      <c r="D3307" s="264"/>
      <c r="E3307" s="264"/>
      <c r="F3307" s="264"/>
      <c r="G3307" s="271">
        <v>3304.0</v>
      </c>
      <c r="H3307" s="270">
        <f t="shared" si="2"/>
        <v>0.001324111336</v>
      </c>
    </row>
    <row r="3308" ht="14.25" customHeight="1">
      <c r="D3308" s="264"/>
      <c r="E3308" s="264"/>
      <c r="F3308" s="264"/>
      <c r="G3308" s="271">
        <v>3305.0</v>
      </c>
      <c r="H3308" s="270">
        <f t="shared" si="2"/>
        <v>-0.004563631931</v>
      </c>
    </row>
    <row r="3309" ht="14.25" customHeight="1">
      <c r="D3309" s="264"/>
      <c r="E3309" s="264"/>
      <c r="F3309" s="264"/>
      <c r="G3309" s="271">
        <v>3306.0</v>
      </c>
      <c r="H3309" s="270">
        <f t="shared" si="2"/>
        <v>-0.003020138895</v>
      </c>
    </row>
    <row r="3310" ht="14.25" customHeight="1">
      <c r="D3310" s="264"/>
      <c r="E3310" s="264"/>
      <c r="F3310" s="264"/>
      <c r="G3310" s="271">
        <v>3307.0</v>
      </c>
      <c r="H3310" s="270">
        <f t="shared" si="2"/>
        <v>0.01286040886</v>
      </c>
    </row>
    <row r="3311" ht="14.25" customHeight="1">
      <c r="D3311" s="264"/>
      <c r="E3311" s="264"/>
      <c r="F3311" s="264"/>
      <c r="G3311" s="271">
        <v>3308.0</v>
      </c>
      <c r="H3311" s="270">
        <f t="shared" si="2"/>
        <v>-0.002910379107</v>
      </c>
    </row>
    <row r="3312" ht="14.25" customHeight="1">
      <c r="D3312" s="264"/>
      <c r="E3312" s="264"/>
      <c r="F3312" s="264"/>
      <c r="G3312" s="271">
        <v>3309.0</v>
      </c>
      <c r="H3312" s="270">
        <f t="shared" si="2"/>
        <v>-0.009520316613</v>
      </c>
    </row>
    <row r="3313" ht="14.25" customHeight="1">
      <c r="D3313" s="264"/>
      <c r="E3313" s="264"/>
      <c r="F3313" s="264"/>
      <c r="G3313" s="271">
        <v>3310.0</v>
      </c>
      <c r="H3313" s="270">
        <f t="shared" si="2"/>
        <v>-0.009083706324</v>
      </c>
    </row>
    <row r="3314" ht="14.25" customHeight="1">
      <c r="D3314" s="264"/>
      <c r="E3314" s="264"/>
      <c r="F3314" s="264"/>
      <c r="G3314" s="271">
        <v>3311.0</v>
      </c>
      <c r="H3314" s="270">
        <f t="shared" si="2"/>
        <v>-0.02243201904</v>
      </c>
    </row>
    <row r="3315" ht="14.25" customHeight="1">
      <c r="D3315" s="264"/>
      <c r="E3315" s="264"/>
      <c r="F3315" s="264"/>
      <c r="G3315" s="271">
        <v>3312.0</v>
      </c>
      <c r="H3315" s="270">
        <f t="shared" si="2"/>
        <v>0.01497287971</v>
      </c>
    </row>
    <row r="3316" ht="14.25" customHeight="1">
      <c r="D3316" s="264"/>
      <c r="E3316" s="264"/>
      <c r="F3316" s="264"/>
      <c r="G3316" s="271">
        <v>3313.0</v>
      </c>
      <c r="H3316" s="270">
        <f t="shared" si="2"/>
        <v>0.001350917519</v>
      </c>
    </row>
    <row r="3317" ht="14.25" customHeight="1">
      <c r="D3317" s="264"/>
      <c r="E3317" s="264"/>
      <c r="F3317" s="264"/>
      <c r="G3317" s="271">
        <v>3314.0</v>
      </c>
      <c r="H3317" s="270">
        <f t="shared" si="2"/>
        <v>0.0004030298307</v>
      </c>
    </row>
    <row r="3318" ht="14.25" customHeight="1">
      <c r="D3318" s="264"/>
      <c r="E3318" s="264"/>
      <c r="F3318" s="264"/>
      <c r="G3318" s="271">
        <v>3315.0</v>
      </c>
      <c r="H3318" s="270">
        <f t="shared" si="2"/>
        <v>0.003454098153</v>
      </c>
    </row>
    <row r="3319" ht="14.25" customHeight="1">
      <c r="D3319" s="264"/>
      <c r="E3319" s="264"/>
      <c r="F3319" s="264"/>
      <c r="G3319" s="271">
        <v>3316.0</v>
      </c>
      <c r="H3319" s="270">
        <f t="shared" si="2"/>
        <v>0.01915534594</v>
      </c>
    </row>
    <row r="3320" ht="14.25" customHeight="1">
      <c r="D3320" s="264"/>
      <c r="E3320" s="264"/>
      <c r="F3320" s="264"/>
      <c r="G3320" s="271">
        <v>3317.0</v>
      </c>
      <c r="H3320" s="270">
        <f t="shared" si="2"/>
        <v>-0.02004370872</v>
      </c>
    </row>
    <row r="3321" ht="14.25" customHeight="1">
      <c r="D3321" s="264"/>
      <c r="E3321" s="264"/>
      <c r="F3321" s="264"/>
      <c r="G3321" s="271">
        <v>3318.0</v>
      </c>
      <c r="H3321" s="270">
        <f t="shared" si="2"/>
        <v>-0.009059198184</v>
      </c>
    </row>
    <row r="3322" ht="14.25" customHeight="1">
      <c r="D3322" s="264"/>
      <c r="E3322" s="264"/>
      <c r="F3322" s="264"/>
      <c r="G3322" s="271">
        <v>3319.0</v>
      </c>
      <c r="H3322" s="270">
        <f t="shared" si="2"/>
        <v>-0.01741940597</v>
      </c>
    </row>
    <row r="3323" ht="14.25" customHeight="1">
      <c r="D3323" s="264"/>
      <c r="E3323" s="264"/>
      <c r="F3323" s="264"/>
      <c r="G3323" s="271">
        <v>3320.0</v>
      </c>
      <c r="H3323" s="270">
        <f t="shared" si="2"/>
        <v>-0.007852625279</v>
      </c>
    </row>
    <row r="3324" ht="14.25" customHeight="1">
      <c r="D3324" s="264"/>
      <c r="E3324" s="264"/>
      <c r="F3324" s="264"/>
      <c r="G3324" s="271">
        <v>3321.0</v>
      </c>
      <c r="H3324" s="270">
        <f t="shared" si="2"/>
        <v>-0.01404881291</v>
      </c>
    </row>
    <row r="3325" ht="14.25" customHeight="1">
      <c r="D3325" s="264"/>
      <c r="E3325" s="264"/>
      <c r="F3325" s="264"/>
      <c r="G3325" s="271">
        <v>3322.0</v>
      </c>
      <c r="H3325" s="270">
        <f t="shared" si="2"/>
        <v>0.0189234848</v>
      </c>
    </row>
    <row r="3326" ht="14.25" customHeight="1">
      <c r="D3326" s="264"/>
      <c r="E3326" s="264"/>
      <c r="F3326" s="264"/>
      <c r="G3326" s="271">
        <v>3323.0</v>
      </c>
      <c r="H3326" s="270">
        <f t="shared" si="2"/>
        <v>0.01979905461</v>
      </c>
    </row>
    <row r="3327" ht="14.25" customHeight="1">
      <c r="D3327" s="264"/>
      <c r="E3327" s="264"/>
      <c r="F3327" s="264"/>
      <c r="G3327" s="271">
        <v>3324.0</v>
      </c>
      <c r="H3327" s="270">
        <f t="shared" si="2"/>
        <v>0.01041248874</v>
      </c>
    </row>
    <row r="3328" ht="14.25" customHeight="1">
      <c r="D3328" s="264"/>
      <c r="E3328" s="264"/>
      <c r="F3328" s="264"/>
      <c r="G3328" s="271">
        <v>3325.0</v>
      </c>
      <c r="H3328" s="270">
        <f t="shared" si="2"/>
        <v>-0.008347203893</v>
      </c>
    </row>
    <row r="3329" ht="14.25" customHeight="1">
      <c r="D3329" s="264"/>
      <c r="E3329" s="264"/>
      <c r="F3329" s="264"/>
      <c r="G3329" s="271">
        <v>3326.0</v>
      </c>
      <c r="H3329" s="270">
        <f t="shared" si="2"/>
        <v>-0.02103640977</v>
      </c>
    </row>
    <row r="3330" ht="14.25" customHeight="1">
      <c r="D3330" s="264"/>
      <c r="E3330" s="264"/>
      <c r="F3330" s="264"/>
      <c r="G3330" s="271">
        <v>3327.0</v>
      </c>
      <c r="H3330" s="270">
        <f t="shared" si="2"/>
        <v>0.003088350514</v>
      </c>
    </row>
    <row r="3331" ht="14.25" customHeight="1">
      <c r="D3331" s="264"/>
      <c r="E3331" s="264"/>
      <c r="F3331" s="264"/>
      <c r="G3331" s="271">
        <v>3328.0</v>
      </c>
      <c r="H3331" s="270">
        <f t="shared" si="2"/>
        <v>-0.02399361838</v>
      </c>
    </row>
    <row r="3332" ht="14.25" customHeight="1">
      <c r="D3332" s="264"/>
      <c r="E3332" s="264"/>
      <c r="F3332" s="264"/>
      <c r="G3332" s="271">
        <v>3329.0</v>
      </c>
      <c r="H3332" s="270">
        <f t="shared" si="2"/>
        <v>0.01131725711</v>
      </c>
    </row>
    <row r="3333" ht="14.25" customHeight="1">
      <c r="D3333" s="264"/>
      <c r="E3333" s="264"/>
      <c r="F3333" s="264"/>
      <c r="G3333" s="271">
        <v>3330.0</v>
      </c>
      <c r="H3333" s="270">
        <f t="shared" si="2"/>
        <v>0.03096659032</v>
      </c>
    </row>
    <row r="3334" ht="14.25" customHeight="1">
      <c r="D3334" s="264"/>
      <c r="E3334" s="264"/>
      <c r="F3334" s="264"/>
      <c r="G3334" s="271">
        <v>3331.0</v>
      </c>
      <c r="H3334" s="270">
        <f t="shared" si="2"/>
        <v>0.009336623666</v>
      </c>
    </row>
    <row r="3335" ht="14.25" customHeight="1">
      <c r="D3335" s="264"/>
      <c r="E3335" s="264"/>
      <c r="F3335" s="264"/>
      <c r="G3335" s="271">
        <v>3332.0</v>
      </c>
      <c r="H3335" s="270">
        <f t="shared" si="2"/>
        <v>0.01941251773</v>
      </c>
    </row>
    <row r="3336" ht="14.25" customHeight="1">
      <c r="D3336" s="264"/>
      <c r="E3336" s="264"/>
      <c r="F3336" s="264"/>
      <c r="G3336" s="271">
        <v>3333.0</v>
      </c>
      <c r="H3336" s="270">
        <f t="shared" si="2"/>
        <v>0.01765736377</v>
      </c>
    </row>
    <row r="3337" ht="14.25" customHeight="1">
      <c r="D3337" s="264"/>
      <c r="E3337" s="264"/>
      <c r="F3337" s="264"/>
      <c r="G3337" s="271">
        <v>3334.0</v>
      </c>
      <c r="H3337" s="270">
        <f t="shared" si="2"/>
        <v>0.01291487304</v>
      </c>
    </row>
    <row r="3338" ht="14.25" customHeight="1">
      <c r="D3338" s="264"/>
      <c r="E3338" s="264"/>
      <c r="F3338" s="264"/>
      <c r="G3338" s="271">
        <v>3335.0</v>
      </c>
      <c r="H3338" s="270">
        <f t="shared" si="2"/>
        <v>-0.002676859706</v>
      </c>
    </row>
    <row r="3339" ht="14.25" customHeight="1">
      <c r="D3339" s="264"/>
      <c r="E3339" s="264"/>
      <c r="F3339" s="264"/>
      <c r="G3339" s="271">
        <v>3336.0</v>
      </c>
      <c r="H3339" s="270">
        <f t="shared" si="2"/>
        <v>-0.009668835456</v>
      </c>
    </row>
    <row r="3340" ht="14.25" customHeight="1">
      <c r="D3340" s="264"/>
      <c r="E3340" s="264"/>
      <c r="F3340" s="264"/>
      <c r="G3340" s="271">
        <v>3337.0</v>
      </c>
      <c r="H3340" s="270">
        <f t="shared" si="2"/>
        <v>0.01067196172</v>
      </c>
    </row>
    <row r="3341" ht="14.25" customHeight="1">
      <c r="D3341" s="264"/>
      <c r="E3341" s="264"/>
      <c r="F3341" s="264"/>
      <c r="G3341" s="271">
        <v>3338.0</v>
      </c>
      <c r="H3341" s="270">
        <f t="shared" si="2"/>
        <v>0.01348136251</v>
      </c>
    </row>
    <row r="3342" ht="14.25" customHeight="1">
      <c r="D3342" s="264"/>
      <c r="E3342" s="264"/>
      <c r="F3342" s="264"/>
      <c r="G3342" s="271">
        <v>3339.0</v>
      </c>
      <c r="H3342" s="270">
        <f t="shared" si="2"/>
        <v>0.005818950604</v>
      </c>
    </row>
    <row r="3343" ht="14.25" customHeight="1">
      <c r="D3343" s="264"/>
      <c r="E3343" s="264"/>
      <c r="F3343" s="264"/>
      <c r="G3343" s="271">
        <v>3340.0</v>
      </c>
      <c r="H3343" s="270">
        <f t="shared" si="2"/>
        <v>0.00848864913</v>
      </c>
    </row>
    <row r="3344" ht="14.25" customHeight="1">
      <c r="D3344" s="264"/>
      <c r="E3344" s="264"/>
      <c r="F3344" s="264"/>
      <c r="G3344" s="271">
        <v>3341.0</v>
      </c>
      <c r="H3344" s="270">
        <f t="shared" si="2"/>
        <v>-0.01290926794</v>
      </c>
    </row>
    <row r="3345" ht="14.25" customHeight="1">
      <c r="D3345" s="264"/>
      <c r="E3345" s="264"/>
      <c r="F3345" s="264"/>
      <c r="G3345" s="271">
        <v>3342.0</v>
      </c>
      <c r="H3345" s="270">
        <f t="shared" si="2"/>
        <v>-0.01160420807</v>
      </c>
    </row>
    <row r="3346" ht="14.25" customHeight="1">
      <c r="D3346" s="264"/>
      <c r="E3346" s="264"/>
      <c r="F3346" s="264"/>
      <c r="G3346" s="271">
        <v>3343.0</v>
      </c>
      <c r="H3346" s="270">
        <f t="shared" si="2"/>
        <v>-0.0220867275</v>
      </c>
    </row>
    <row r="3347" ht="14.25" customHeight="1">
      <c r="D3347" s="264"/>
      <c r="E3347" s="264"/>
      <c r="F3347" s="264"/>
      <c r="G3347" s="271">
        <v>3344.0</v>
      </c>
      <c r="H3347" s="270">
        <f t="shared" si="2"/>
        <v>0.005938713685</v>
      </c>
    </row>
    <row r="3348" ht="14.25" customHeight="1">
      <c r="D3348" s="264"/>
      <c r="E3348" s="264"/>
      <c r="F3348" s="264"/>
      <c r="G3348" s="271">
        <v>3345.0</v>
      </c>
      <c r="H3348" s="270">
        <f t="shared" si="2"/>
        <v>0.007101519657</v>
      </c>
    </row>
    <row r="3349" ht="14.25" customHeight="1">
      <c r="D3349" s="264"/>
      <c r="E3349" s="264"/>
      <c r="F3349" s="264"/>
      <c r="G3349" s="271">
        <v>3346.0</v>
      </c>
      <c r="H3349" s="270">
        <f t="shared" si="2"/>
        <v>0.02667510712</v>
      </c>
    </row>
    <row r="3350" ht="14.25" customHeight="1">
      <c r="D3350" s="264"/>
      <c r="E3350" s="264"/>
      <c r="F3350" s="264"/>
      <c r="G3350" s="271">
        <v>3347.0</v>
      </c>
      <c r="H3350" s="270">
        <f t="shared" si="2"/>
        <v>-0.01222087064</v>
      </c>
    </row>
    <row r="3351" ht="14.25" customHeight="1">
      <c r="D3351" s="264"/>
      <c r="E3351" s="264"/>
      <c r="F3351" s="264"/>
      <c r="G3351" s="271">
        <v>3348.0</v>
      </c>
      <c r="H3351" s="270">
        <f t="shared" si="2"/>
        <v>0.001269475411</v>
      </c>
    </row>
    <row r="3352" ht="14.25" customHeight="1">
      <c r="D3352" s="264"/>
      <c r="E3352" s="264"/>
      <c r="F3352" s="264"/>
      <c r="G3352" s="271">
        <v>3349.0</v>
      </c>
      <c r="H3352" s="270">
        <f t="shared" si="2"/>
        <v>-0.01041635947</v>
      </c>
    </row>
    <row r="3353" ht="14.25" customHeight="1">
      <c r="D3353" s="264"/>
      <c r="E3353" s="264"/>
      <c r="F3353" s="264"/>
      <c r="G3353" s="271">
        <v>3350.0</v>
      </c>
      <c r="H3353" s="270">
        <f t="shared" si="2"/>
        <v>0.002886226482</v>
      </c>
    </row>
    <row r="3354" ht="14.25" customHeight="1">
      <c r="D3354" s="264"/>
      <c r="E3354" s="264"/>
      <c r="F3354" s="264"/>
      <c r="G3354" s="271">
        <v>3351.0</v>
      </c>
      <c r="H3354" s="270">
        <f t="shared" si="2"/>
        <v>-0.004989720883</v>
      </c>
    </row>
    <row r="3355" ht="14.25" customHeight="1">
      <c r="D3355" s="264"/>
      <c r="E3355" s="264"/>
      <c r="F3355" s="264"/>
      <c r="G3355" s="271">
        <v>3352.0</v>
      </c>
      <c r="H3355" s="270">
        <f t="shared" si="2"/>
        <v>0.01324364295</v>
      </c>
    </row>
    <row r="3356" ht="14.25" customHeight="1">
      <c r="D3356" s="264"/>
      <c r="E3356" s="264"/>
      <c r="F3356" s="264"/>
      <c r="G3356" s="271">
        <v>3353.0</v>
      </c>
      <c r="H3356" s="270">
        <f t="shared" si="2"/>
        <v>0.01163495445</v>
      </c>
    </row>
    <row r="3357" ht="14.25" customHeight="1">
      <c r="D3357" s="264"/>
      <c r="E3357" s="264"/>
      <c r="F3357" s="264"/>
      <c r="G3357" s="271">
        <v>3354.0</v>
      </c>
      <c r="H3357" s="270">
        <f t="shared" si="2"/>
        <v>-0.002165210408</v>
      </c>
    </row>
    <row r="3358" ht="14.25" customHeight="1">
      <c r="D3358" s="264"/>
      <c r="E3358" s="264"/>
      <c r="F3358" s="264"/>
      <c r="G3358" s="271">
        <v>3355.0</v>
      </c>
      <c r="H3358" s="270">
        <f t="shared" si="2"/>
        <v>0.01545301716</v>
      </c>
    </row>
    <row r="3359" ht="14.25" customHeight="1">
      <c r="D3359" s="264"/>
      <c r="E3359" s="264"/>
      <c r="F3359" s="264"/>
      <c r="G3359" s="271">
        <v>3356.0</v>
      </c>
      <c r="H3359" s="270">
        <f t="shared" si="2"/>
        <v>-0.01479385534</v>
      </c>
    </row>
    <row r="3360" ht="14.25" customHeight="1">
      <c r="D3360" s="264"/>
      <c r="E3360" s="264"/>
      <c r="F3360" s="264"/>
      <c r="G3360" s="271">
        <v>3357.0</v>
      </c>
      <c r="H3360" s="270">
        <f t="shared" si="2"/>
        <v>-0.01323900483</v>
      </c>
    </row>
    <row r="3361" ht="14.25" customHeight="1">
      <c r="D3361" s="264"/>
      <c r="E3361" s="264"/>
      <c r="F3361" s="264"/>
      <c r="G3361" s="271">
        <v>3358.0</v>
      </c>
      <c r="H3361" s="270">
        <f t="shared" si="2"/>
        <v>-0.001665837463</v>
      </c>
    </row>
    <row r="3362" ht="14.25" customHeight="1">
      <c r="D3362" s="264"/>
      <c r="E3362" s="264"/>
      <c r="F3362" s="264"/>
      <c r="G3362" s="271">
        <v>3359.0</v>
      </c>
      <c r="H3362" s="270">
        <f t="shared" si="2"/>
        <v>0.02196557861</v>
      </c>
    </row>
    <row r="3363" ht="14.25" customHeight="1">
      <c r="D3363" s="264"/>
      <c r="E3363" s="264"/>
      <c r="F3363" s="264"/>
      <c r="G3363" s="271">
        <v>3360.0</v>
      </c>
      <c r="H3363" s="270">
        <f t="shared" si="2"/>
        <v>0.005567063578</v>
      </c>
    </row>
    <row r="3364" ht="14.25" customHeight="1">
      <c r="D3364" s="264"/>
      <c r="E3364" s="264"/>
      <c r="F3364" s="264"/>
      <c r="G3364" s="271">
        <v>3361.0</v>
      </c>
      <c r="H3364" s="270">
        <f t="shared" si="2"/>
        <v>-0.01781601818</v>
      </c>
    </row>
    <row r="3365" ht="14.25" customHeight="1">
      <c r="D3365" s="264"/>
      <c r="E3365" s="264"/>
      <c r="F3365" s="264"/>
      <c r="G3365" s="271">
        <v>3362.0</v>
      </c>
      <c r="H3365" s="270">
        <f t="shared" si="2"/>
        <v>-0.003013425008</v>
      </c>
    </row>
    <row r="3366" ht="14.25" customHeight="1">
      <c r="D3366" s="264"/>
      <c r="E3366" s="264"/>
      <c r="F3366" s="264"/>
      <c r="G3366" s="271">
        <v>3363.0</v>
      </c>
      <c r="H3366" s="270">
        <f t="shared" si="2"/>
        <v>0.01650573592</v>
      </c>
    </row>
    <row r="3367" ht="14.25" customHeight="1">
      <c r="D3367" s="264"/>
      <c r="E3367" s="264"/>
      <c r="F3367" s="264"/>
      <c r="G3367" s="271">
        <v>3364.0</v>
      </c>
      <c r="H3367" s="270">
        <f t="shared" si="2"/>
        <v>0.000936787209</v>
      </c>
    </row>
    <row r="3368" ht="14.25" customHeight="1">
      <c r="D3368" s="264"/>
      <c r="E3368" s="264"/>
      <c r="F3368" s="264"/>
      <c r="G3368" s="271">
        <v>3365.0</v>
      </c>
      <c r="H3368" s="270">
        <f t="shared" si="2"/>
        <v>0.02146261983</v>
      </c>
    </row>
    <row r="3369" ht="14.25" customHeight="1">
      <c r="D3369" s="264"/>
      <c r="E3369" s="264"/>
      <c r="F3369" s="264"/>
      <c r="G3369" s="271">
        <v>3366.0</v>
      </c>
      <c r="H3369" s="270">
        <f t="shared" si="2"/>
        <v>0.02406024186</v>
      </c>
    </row>
    <row r="3370" ht="14.25" customHeight="1">
      <c r="D3370" s="264"/>
      <c r="E3370" s="264"/>
      <c r="F3370" s="264"/>
      <c r="G3370" s="271">
        <v>3367.0</v>
      </c>
      <c r="H3370" s="270">
        <f t="shared" si="2"/>
        <v>-0.01400974515</v>
      </c>
    </row>
    <row r="3371" ht="14.25" customHeight="1">
      <c r="D3371" s="264"/>
      <c r="E3371" s="264"/>
      <c r="F3371" s="264"/>
      <c r="G3371" s="271">
        <v>3368.0</v>
      </c>
      <c r="H3371" s="270">
        <f t="shared" si="2"/>
        <v>0.03688271133</v>
      </c>
    </row>
    <row r="3372" ht="14.25" customHeight="1">
      <c r="D3372" s="264"/>
      <c r="E3372" s="264"/>
      <c r="F3372" s="264"/>
      <c r="G3372" s="271">
        <v>3369.0</v>
      </c>
      <c r="H3372" s="270">
        <f t="shared" si="2"/>
        <v>0.0189911323</v>
      </c>
    </row>
    <row r="3373" ht="14.25" customHeight="1">
      <c r="D3373" s="264"/>
      <c r="E3373" s="264"/>
      <c r="F3373" s="264"/>
      <c r="G3373" s="271">
        <v>3370.0</v>
      </c>
      <c r="H3373" s="270">
        <f t="shared" si="2"/>
        <v>-0.01514617511</v>
      </c>
    </row>
    <row r="3374" ht="14.25" customHeight="1">
      <c r="D3374" s="264"/>
      <c r="E3374" s="264"/>
      <c r="F3374" s="264"/>
      <c r="G3374" s="271">
        <v>3371.0</v>
      </c>
      <c r="H3374" s="270">
        <f t="shared" si="2"/>
        <v>-0.002406387052</v>
      </c>
    </row>
    <row r="3375" ht="14.25" customHeight="1">
      <c r="D3375" s="264"/>
      <c r="E3375" s="264"/>
      <c r="F3375" s="264"/>
      <c r="G3375" s="271">
        <v>3372.0</v>
      </c>
      <c r="H3375" s="270">
        <f t="shared" si="2"/>
        <v>0.002916684884</v>
      </c>
    </row>
    <row r="3376" ht="14.25" customHeight="1">
      <c r="D3376" s="264"/>
      <c r="E3376" s="264"/>
      <c r="F3376" s="264"/>
      <c r="G3376" s="271">
        <v>3373.0</v>
      </c>
      <c r="H3376" s="270">
        <f t="shared" si="2"/>
        <v>0.03891268241</v>
      </c>
    </row>
    <row r="3377" ht="14.25" customHeight="1">
      <c r="D3377" s="264"/>
      <c r="E3377" s="264"/>
      <c r="F3377" s="264"/>
      <c r="G3377" s="271">
        <v>3374.0</v>
      </c>
      <c r="H3377" s="270">
        <f t="shared" si="2"/>
        <v>-0.02320791859</v>
      </c>
    </row>
    <row r="3378" ht="14.25" customHeight="1">
      <c r="D3378" s="264"/>
      <c r="E3378" s="264"/>
      <c r="F3378" s="264"/>
      <c r="G3378" s="271">
        <v>3375.0</v>
      </c>
      <c r="H3378" s="270">
        <f t="shared" si="2"/>
        <v>0.03568082445</v>
      </c>
    </row>
    <row r="3379" ht="14.25" customHeight="1">
      <c r="D3379" s="264"/>
      <c r="E3379" s="264"/>
      <c r="F3379" s="264"/>
      <c r="G3379" s="271">
        <v>3376.0</v>
      </c>
      <c r="H3379" s="270">
        <f t="shared" si="2"/>
        <v>-0.007627570034</v>
      </c>
    </row>
    <row r="3380" ht="14.25" customHeight="1">
      <c r="D3380" s="264"/>
      <c r="E3380" s="264"/>
      <c r="F3380" s="264"/>
      <c r="G3380" s="271">
        <v>3377.0</v>
      </c>
      <c r="H3380" s="270">
        <f t="shared" si="2"/>
        <v>0.001165716725</v>
      </c>
    </row>
    <row r="3381" ht="14.25" customHeight="1">
      <c r="D3381" s="264"/>
      <c r="E3381" s="264"/>
      <c r="F3381" s="264"/>
      <c r="G3381" s="271">
        <v>3378.0</v>
      </c>
      <c r="H3381" s="270">
        <f t="shared" si="2"/>
        <v>-0.006369535691</v>
      </c>
    </row>
    <row r="3382" ht="14.25" customHeight="1">
      <c r="D3382" s="264"/>
      <c r="E3382" s="264"/>
      <c r="F3382" s="264"/>
      <c r="G3382" s="271">
        <v>3379.0</v>
      </c>
      <c r="H3382" s="270">
        <f t="shared" si="2"/>
        <v>-0.01994639639</v>
      </c>
    </row>
    <row r="3383" ht="14.25" customHeight="1">
      <c r="D3383" s="264"/>
      <c r="E3383" s="264"/>
      <c r="F3383" s="264"/>
      <c r="G3383" s="271">
        <v>3380.0</v>
      </c>
      <c r="H3383" s="270">
        <f t="shared" si="2"/>
        <v>-0.01823926506</v>
      </c>
    </row>
    <row r="3384" ht="14.25" customHeight="1">
      <c r="D3384" s="264"/>
      <c r="E3384" s="264"/>
      <c r="F3384" s="264"/>
      <c r="G3384" s="271">
        <v>3381.0</v>
      </c>
      <c r="H3384" s="270">
        <f t="shared" si="2"/>
        <v>-0.02973747669</v>
      </c>
    </row>
    <row r="3385" ht="14.25" customHeight="1">
      <c r="D3385" s="264"/>
      <c r="E3385" s="264"/>
      <c r="F3385" s="264"/>
      <c r="G3385" s="271">
        <v>3382.0</v>
      </c>
      <c r="H3385" s="270">
        <f t="shared" si="2"/>
        <v>-0.007114280601</v>
      </c>
    </row>
    <row r="3386" ht="14.25" customHeight="1">
      <c r="D3386" s="264"/>
      <c r="E3386" s="264"/>
      <c r="F3386" s="264"/>
      <c r="G3386" s="271">
        <v>3383.0</v>
      </c>
      <c r="H3386" s="270">
        <f t="shared" si="2"/>
        <v>0.02252751033</v>
      </c>
    </row>
    <row r="3387" ht="14.25" customHeight="1">
      <c r="D3387" s="264"/>
      <c r="E3387" s="264"/>
      <c r="F3387" s="264"/>
      <c r="G3387" s="271">
        <v>3384.0</v>
      </c>
      <c r="H3387" s="270">
        <f t="shared" si="2"/>
        <v>-0.04176529125</v>
      </c>
    </row>
    <row r="3388" ht="14.25" customHeight="1">
      <c r="D3388" s="264"/>
      <c r="E3388" s="264"/>
      <c r="F3388" s="264"/>
      <c r="G3388" s="271">
        <v>3385.0</v>
      </c>
      <c r="H3388" s="270">
        <f t="shared" si="2"/>
        <v>-0.001351520457</v>
      </c>
    </row>
    <row r="3389" ht="14.25" customHeight="1">
      <c r="D3389" s="264"/>
      <c r="E3389" s="264"/>
      <c r="F3389" s="264"/>
      <c r="G3389" s="271">
        <v>3386.0</v>
      </c>
      <c r="H3389" s="270">
        <f t="shared" si="2"/>
        <v>0.0108529786</v>
      </c>
    </row>
    <row r="3390" ht="14.25" customHeight="1">
      <c r="D3390" s="264"/>
      <c r="E3390" s="264"/>
      <c r="F3390" s="264"/>
      <c r="G3390" s="271">
        <v>3387.0</v>
      </c>
      <c r="H3390" s="270">
        <f t="shared" si="2"/>
        <v>-0.001436172022</v>
      </c>
    </row>
    <row r="3391" ht="14.25" customHeight="1">
      <c r="D3391" s="264"/>
      <c r="E3391" s="264"/>
      <c r="F3391" s="264"/>
      <c r="G3391" s="271">
        <v>3388.0</v>
      </c>
      <c r="H3391" s="270">
        <f t="shared" si="2"/>
        <v>0.006757540879</v>
      </c>
    </row>
    <row r="3392" ht="14.25" customHeight="1">
      <c r="D3392" s="264"/>
      <c r="E3392" s="264"/>
      <c r="F3392" s="264"/>
      <c r="G3392" s="271">
        <v>3389.0</v>
      </c>
      <c r="H3392" s="270">
        <f t="shared" si="2"/>
        <v>-0.001000285597</v>
      </c>
    </row>
    <row r="3393" ht="14.25" customHeight="1">
      <c r="D3393" s="264"/>
      <c r="E3393" s="264"/>
      <c r="F3393" s="264"/>
      <c r="G3393" s="271">
        <v>3390.0</v>
      </c>
      <c r="H3393" s="270">
        <f t="shared" si="2"/>
        <v>0.002269195592</v>
      </c>
    </row>
    <row r="3394" ht="14.25" customHeight="1">
      <c r="D3394" s="264"/>
      <c r="E3394" s="264"/>
      <c r="F3394" s="264"/>
      <c r="G3394" s="271">
        <v>3391.0</v>
      </c>
      <c r="H3394" s="270">
        <f t="shared" si="2"/>
        <v>0.004435703993</v>
      </c>
    </row>
    <row r="3395" ht="14.25" customHeight="1">
      <c r="D3395" s="264"/>
      <c r="E3395" s="264"/>
      <c r="F3395" s="264"/>
      <c r="G3395" s="271">
        <v>3392.0</v>
      </c>
      <c r="H3395" s="270">
        <f t="shared" si="2"/>
        <v>0.01570900547</v>
      </c>
    </row>
    <row r="3396" ht="14.25" customHeight="1">
      <c r="D3396" s="264"/>
      <c r="E3396" s="264"/>
      <c r="F3396" s="264"/>
      <c r="G3396" s="271">
        <v>3393.0</v>
      </c>
      <c r="H3396" s="270">
        <f t="shared" si="2"/>
        <v>0.0310085175</v>
      </c>
    </row>
    <row r="3397" ht="14.25" customHeight="1">
      <c r="D3397" s="264"/>
      <c r="E3397" s="264"/>
      <c r="F3397" s="264"/>
      <c r="G3397" s="271">
        <v>3394.0</v>
      </c>
      <c r="H3397" s="270">
        <f t="shared" si="2"/>
        <v>0.003503547482</v>
      </c>
    </row>
    <row r="3398" ht="14.25" customHeight="1">
      <c r="D3398" s="264"/>
      <c r="E3398" s="264"/>
      <c r="F3398" s="264"/>
      <c r="G3398" s="271">
        <v>3395.0</v>
      </c>
      <c r="H3398" s="270">
        <f t="shared" si="2"/>
        <v>-0.01249796536</v>
      </c>
    </row>
    <row r="3399" ht="14.25" customHeight="1">
      <c r="D3399" s="264"/>
      <c r="E3399" s="264"/>
      <c r="F3399" s="264"/>
      <c r="G3399" s="271">
        <v>3396.0</v>
      </c>
      <c r="H3399" s="270">
        <f t="shared" si="2"/>
        <v>-0.001216364254</v>
      </c>
    </row>
    <row r="3400" ht="14.25" customHeight="1">
      <c r="D3400" s="264"/>
      <c r="E3400" s="264"/>
      <c r="F3400" s="264"/>
      <c r="G3400" s="271">
        <v>3397.0</v>
      </c>
      <c r="H3400" s="270">
        <f t="shared" si="2"/>
        <v>0.02522743792</v>
      </c>
    </row>
    <row r="3401" ht="14.25" customHeight="1">
      <c r="D3401" s="264"/>
      <c r="E3401" s="264"/>
      <c r="F3401" s="264"/>
      <c r="G3401" s="271">
        <v>3398.0</v>
      </c>
      <c r="H3401" s="270">
        <f t="shared" si="2"/>
        <v>-0.02926073735</v>
      </c>
    </row>
    <row r="3402" ht="14.25" customHeight="1">
      <c r="D3402" s="264"/>
      <c r="E3402" s="264"/>
      <c r="F3402" s="264"/>
      <c r="G3402" s="271">
        <v>3399.0</v>
      </c>
      <c r="H3402" s="270">
        <f t="shared" si="2"/>
        <v>0.009773032031</v>
      </c>
    </row>
    <row r="3403" ht="14.25" customHeight="1">
      <c r="D3403" s="264"/>
      <c r="E3403" s="264"/>
      <c r="F3403" s="264"/>
      <c r="G3403" s="271">
        <v>3400.0</v>
      </c>
      <c r="H3403" s="270">
        <f t="shared" si="2"/>
        <v>-0.006673141482</v>
      </c>
    </row>
    <row r="3404" ht="14.25" customHeight="1">
      <c r="D3404" s="264"/>
      <c r="E3404" s="264"/>
      <c r="F3404" s="264"/>
      <c r="G3404" s="271">
        <v>3401.0</v>
      </c>
      <c r="H3404" s="270">
        <f t="shared" si="2"/>
        <v>0.0114885828</v>
      </c>
    </row>
    <row r="3405" ht="14.25" customHeight="1">
      <c r="D3405" s="264"/>
      <c r="E3405" s="264"/>
      <c r="F3405" s="264"/>
      <c r="G3405" s="271">
        <v>3402.0</v>
      </c>
      <c r="H3405" s="270">
        <f t="shared" si="2"/>
        <v>0.02171655709</v>
      </c>
    </row>
    <row r="3406" ht="14.25" customHeight="1">
      <c r="D3406" s="264"/>
      <c r="E3406" s="264"/>
      <c r="F3406" s="264"/>
      <c r="G3406" s="271">
        <v>3403.0</v>
      </c>
      <c r="H3406" s="270">
        <f t="shared" si="2"/>
        <v>0.000197020626</v>
      </c>
    </row>
    <row r="3407" ht="14.25" customHeight="1">
      <c r="D3407" s="264"/>
      <c r="E3407" s="264"/>
      <c r="F3407" s="264"/>
      <c r="G3407" s="271">
        <v>3404.0</v>
      </c>
      <c r="H3407" s="270">
        <f t="shared" si="2"/>
        <v>-0.009500548708</v>
      </c>
    </row>
    <row r="3408" ht="14.25" customHeight="1">
      <c r="D3408" s="264"/>
      <c r="E3408" s="264"/>
      <c r="F3408" s="264"/>
      <c r="G3408" s="271">
        <v>3405.0</v>
      </c>
      <c r="H3408" s="270">
        <f t="shared" si="2"/>
        <v>0.008368419793</v>
      </c>
    </row>
    <row r="3409" ht="14.25" customHeight="1">
      <c r="D3409" s="264"/>
      <c r="E3409" s="264"/>
      <c r="F3409" s="264"/>
      <c r="G3409" s="271">
        <v>3406.0</v>
      </c>
      <c r="H3409" s="270">
        <f t="shared" si="2"/>
        <v>-0.009473675891</v>
      </c>
    </row>
    <row r="3410" ht="14.25" customHeight="1">
      <c r="D3410" s="264"/>
      <c r="E3410" s="264"/>
      <c r="F3410" s="264"/>
      <c r="G3410" s="271">
        <v>3407.0</v>
      </c>
      <c r="H3410" s="270">
        <f t="shared" si="2"/>
        <v>0.00532401731</v>
      </c>
    </row>
    <row r="3411" ht="14.25" customHeight="1">
      <c r="D3411" s="264"/>
      <c r="E3411" s="264"/>
      <c r="F3411" s="264"/>
      <c r="G3411" s="271">
        <v>3408.0</v>
      </c>
      <c r="H3411" s="270">
        <f t="shared" si="2"/>
        <v>-0.004212127296</v>
      </c>
    </row>
    <row r="3412" ht="14.25" customHeight="1">
      <c r="D3412" s="264"/>
      <c r="E3412" s="264"/>
      <c r="F3412" s="264"/>
      <c r="G3412" s="271">
        <v>3409.0</v>
      </c>
      <c r="H3412" s="270">
        <f t="shared" si="2"/>
        <v>-0.00006971542298</v>
      </c>
    </row>
    <row r="3413" ht="14.25" customHeight="1">
      <c r="D3413" s="264"/>
      <c r="E3413" s="264"/>
      <c r="F3413" s="264"/>
      <c r="G3413" s="271">
        <v>3410.0</v>
      </c>
      <c r="H3413" s="270">
        <f t="shared" si="2"/>
        <v>-0.002871982821</v>
      </c>
    </row>
    <row r="3414" ht="14.25" customHeight="1">
      <c r="D3414" s="264"/>
      <c r="E3414" s="264"/>
      <c r="F3414" s="264"/>
      <c r="G3414" s="271">
        <v>3411.0</v>
      </c>
      <c r="H3414" s="270">
        <f t="shared" si="2"/>
        <v>0.003016422252</v>
      </c>
    </row>
    <row r="3415" ht="14.25" customHeight="1">
      <c r="D3415" s="264"/>
      <c r="E3415" s="264"/>
      <c r="F3415" s="264"/>
      <c r="G3415" s="271">
        <v>3412.0</v>
      </c>
      <c r="H3415" s="270">
        <f t="shared" si="2"/>
        <v>-0.01179628729</v>
      </c>
    </row>
    <row r="3416" ht="14.25" customHeight="1">
      <c r="D3416" s="264"/>
      <c r="E3416" s="264"/>
      <c r="F3416" s="264"/>
      <c r="G3416" s="271">
        <v>3413.0</v>
      </c>
      <c r="H3416" s="270">
        <f t="shared" si="2"/>
        <v>0.007754935269</v>
      </c>
    </row>
    <row r="3417" ht="14.25" customHeight="1">
      <c r="D3417" s="264"/>
      <c r="E3417" s="264"/>
      <c r="F3417" s="264"/>
      <c r="G3417" s="271">
        <v>3414.0</v>
      </c>
      <c r="H3417" s="270">
        <f t="shared" si="2"/>
        <v>0.005599356808</v>
      </c>
    </row>
    <row r="3418" ht="14.25" customHeight="1">
      <c r="D3418" s="264"/>
      <c r="E3418" s="264"/>
      <c r="F3418" s="264"/>
      <c r="G3418" s="271">
        <v>3415.0</v>
      </c>
      <c r="H3418" s="270">
        <f t="shared" si="2"/>
        <v>0.0009670609058</v>
      </c>
    </row>
    <row r="3419" ht="14.25" customHeight="1">
      <c r="D3419" s="264"/>
      <c r="E3419" s="264"/>
      <c r="F3419" s="264"/>
      <c r="G3419" s="271">
        <v>3416.0</v>
      </c>
      <c r="H3419" s="270">
        <f t="shared" si="2"/>
        <v>-0.01970171433</v>
      </c>
    </row>
    <row r="3420" ht="14.25" customHeight="1">
      <c r="D3420" s="264"/>
      <c r="E3420" s="264"/>
      <c r="F3420" s="264"/>
      <c r="G3420" s="271">
        <v>3417.0</v>
      </c>
      <c r="H3420" s="270">
        <f t="shared" si="2"/>
        <v>0.008224670346</v>
      </c>
    </row>
    <row r="3421" ht="14.25" customHeight="1">
      <c r="D3421" s="264"/>
      <c r="E3421" s="264"/>
      <c r="F3421" s="264"/>
      <c r="G3421" s="271">
        <v>3418.0</v>
      </c>
      <c r="H3421" s="270">
        <f t="shared" si="2"/>
        <v>-0.01997898023</v>
      </c>
    </row>
    <row r="3422" ht="14.25" customHeight="1">
      <c r="D3422" s="264"/>
      <c r="E3422" s="264"/>
      <c r="F3422" s="264"/>
      <c r="G3422" s="271">
        <v>3419.0</v>
      </c>
      <c r="H3422" s="270">
        <f t="shared" si="2"/>
        <v>0.008426771892</v>
      </c>
    </row>
    <row r="3423" ht="14.25" customHeight="1">
      <c r="D3423" s="264"/>
      <c r="E3423" s="264"/>
      <c r="F3423" s="264"/>
      <c r="G3423" s="271">
        <v>3420.0</v>
      </c>
      <c r="H3423" s="270">
        <f t="shared" si="2"/>
        <v>0.008978315311</v>
      </c>
    </row>
    <row r="3424" ht="14.25" customHeight="1">
      <c r="D3424" s="264"/>
      <c r="E3424" s="264"/>
      <c r="F3424" s="264"/>
      <c r="G3424" s="271">
        <v>3421.0</v>
      </c>
      <c r="H3424" s="270">
        <f t="shared" si="2"/>
        <v>0.01120707191</v>
      </c>
    </row>
    <row r="3425" ht="14.25" customHeight="1">
      <c r="D3425" s="264"/>
      <c r="E3425" s="264"/>
      <c r="F3425" s="264"/>
      <c r="G3425" s="271">
        <v>3422.0</v>
      </c>
      <c r="H3425" s="270">
        <f t="shared" si="2"/>
        <v>0.01284171245</v>
      </c>
    </row>
    <row r="3426" ht="14.25" customHeight="1">
      <c r="D3426" s="264"/>
      <c r="E3426" s="264"/>
      <c r="F3426" s="264"/>
      <c r="G3426" s="271">
        <v>3423.0</v>
      </c>
      <c r="H3426" s="270">
        <f t="shared" si="2"/>
        <v>-0.003996817546</v>
      </c>
    </row>
    <row r="3427" ht="14.25" customHeight="1">
      <c r="D3427" s="264"/>
      <c r="E3427" s="264"/>
      <c r="F3427" s="264"/>
      <c r="G3427" s="271">
        <v>3424.0</v>
      </c>
      <c r="H3427" s="270">
        <f t="shared" si="2"/>
        <v>0.01376961018</v>
      </c>
    </row>
    <row r="3428" ht="14.25" customHeight="1">
      <c r="D3428" s="264"/>
      <c r="E3428" s="264"/>
      <c r="F3428" s="264"/>
      <c r="G3428" s="271">
        <v>3425.0</v>
      </c>
      <c r="H3428" s="270">
        <f t="shared" si="2"/>
        <v>0.01033532188</v>
      </c>
    </row>
    <row r="3429" ht="14.25" customHeight="1">
      <c r="D3429" s="264"/>
      <c r="E3429" s="264"/>
      <c r="F3429" s="264"/>
      <c r="G3429" s="271">
        <v>3426.0</v>
      </c>
      <c r="H3429" s="270">
        <f t="shared" si="2"/>
        <v>-0.005712589055</v>
      </c>
    </row>
    <row r="3430" ht="14.25" customHeight="1">
      <c r="D3430" s="264"/>
      <c r="E3430" s="264"/>
      <c r="F3430" s="264"/>
      <c r="G3430" s="271">
        <v>3427.0</v>
      </c>
      <c r="H3430" s="270">
        <f t="shared" si="2"/>
        <v>-0.03156448232</v>
      </c>
    </row>
    <row r="3431" ht="14.25" customHeight="1">
      <c r="D3431" s="264"/>
      <c r="E3431" s="264"/>
      <c r="F3431" s="264"/>
      <c r="G3431" s="271">
        <v>3428.0</v>
      </c>
      <c r="H3431" s="270">
        <f t="shared" si="2"/>
        <v>0.03142519237</v>
      </c>
    </row>
    <row r="3432" ht="14.25" customHeight="1">
      <c r="D3432" s="264"/>
      <c r="E3432" s="264"/>
      <c r="F3432" s="264"/>
      <c r="G3432" s="271">
        <v>3429.0</v>
      </c>
      <c r="H3432" s="270">
        <f t="shared" si="2"/>
        <v>-0.0185326991</v>
      </c>
    </row>
    <row r="3433" ht="14.25" customHeight="1">
      <c r="D3433" s="264"/>
      <c r="E3433" s="264"/>
      <c r="F3433" s="264"/>
      <c r="G3433" s="271">
        <v>3430.0</v>
      </c>
      <c r="H3433" s="270">
        <f t="shared" si="2"/>
        <v>0.001996271276</v>
      </c>
    </row>
    <row r="3434" ht="14.25" customHeight="1">
      <c r="D3434" s="264"/>
      <c r="E3434" s="264"/>
      <c r="F3434" s="264"/>
      <c r="G3434" s="271">
        <v>3431.0</v>
      </c>
      <c r="H3434" s="270">
        <f t="shared" si="2"/>
        <v>-0.01838039897</v>
      </c>
    </row>
    <row r="3435" ht="14.25" customHeight="1">
      <c r="D3435" s="264"/>
      <c r="E3435" s="264"/>
      <c r="F3435" s="264"/>
      <c r="G3435" s="271">
        <v>3432.0</v>
      </c>
      <c r="H3435" s="270">
        <f t="shared" si="2"/>
        <v>0.01289076117</v>
      </c>
    </row>
    <row r="3436" ht="14.25" customHeight="1">
      <c r="D3436" s="264"/>
      <c r="E3436" s="264"/>
      <c r="F3436" s="264"/>
      <c r="G3436" s="271">
        <v>3433.0</v>
      </c>
      <c r="H3436" s="270">
        <f t="shared" si="2"/>
        <v>0.03022931031</v>
      </c>
    </row>
    <row r="3437" ht="14.25" customHeight="1">
      <c r="D3437" s="264"/>
      <c r="E3437" s="264"/>
      <c r="F3437" s="264"/>
      <c r="G3437" s="271">
        <v>3434.0</v>
      </c>
      <c r="H3437" s="270">
        <f t="shared" si="2"/>
        <v>-0.004431514941</v>
      </c>
    </row>
    <row r="3438" ht="14.25" customHeight="1">
      <c r="D3438" s="264"/>
      <c r="E3438" s="264"/>
      <c r="F3438" s="264"/>
      <c r="G3438" s="271">
        <v>3435.0</v>
      </c>
      <c r="H3438" s="270">
        <f t="shared" si="2"/>
        <v>-0.004857742288</v>
      </c>
    </row>
    <row r="3439" ht="14.25" customHeight="1">
      <c r="D3439" s="264"/>
      <c r="E3439" s="264"/>
      <c r="F3439" s="264"/>
      <c r="G3439" s="271">
        <v>3436.0</v>
      </c>
      <c r="H3439" s="270">
        <f t="shared" si="2"/>
        <v>-0.002102215728</v>
      </c>
    </row>
    <row r="3440" ht="14.25" customHeight="1">
      <c r="D3440" s="264"/>
      <c r="E3440" s="264"/>
      <c r="F3440" s="264"/>
      <c r="G3440" s="271">
        <v>3437.0</v>
      </c>
      <c r="H3440" s="270">
        <f t="shared" si="2"/>
        <v>0.02831861385</v>
      </c>
    </row>
    <row r="3441" ht="14.25" customHeight="1">
      <c r="D3441" s="264"/>
      <c r="E3441" s="264"/>
      <c r="F3441" s="264"/>
      <c r="G3441" s="271">
        <v>3438.0</v>
      </c>
      <c r="H3441" s="270">
        <f t="shared" si="2"/>
        <v>-0.03056368514</v>
      </c>
    </row>
    <row r="3442" ht="14.25" customHeight="1">
      <c r="D3442" s="264"/>
      <c r="E3442" s="264"/>
      <c r="F3442" s="264"/>
      <c r="G3442" s="271">
        <v>3439.0</v>
      </c>
      <c r="H3442" s="270">
        <f t="shared" si="2"/>
        <v>-0.001912142684</v>
      </c>
    </row>
    <row r="3443" ht="14.25" customHeight="1">
      <c r="D3443" s="264"/>
      <c r="E3443" s="264"/>
      <c r="F3443" s="264"/>
      <c r="G3443" s="271">
        <v>3440.0</v>
      </c>
      <c r="H3443" s="270">
        <f t="shared" si="2"/>
        <v>-0.01195762402</v>
      </c>
    </row>
    <row r="3444" ht="14.25" customHeight="1">
      <c r="D3444" s="264"/>
      <c r="E3444" s="264"/>
      <c r="F3444" s="264"/>
      <c r="G3444" s="271">
        <v>3441.0</v>
      </c>
      <c r="H3444" s="270">
        <f t="shared" si="2"/>
        <v>-0.004521620064</v>
      </c>
    </row>
    <row r="3445" ht="14.25" customHeight="1">
      <c r="D3445" s="264"/>
      <c r="E3445" s="264"/>
      <c r="F3445" s="264"/>
      <c r="G3445" s="271">
        <v>3442.0</v>
      </c>
      <c r="H3445" s="270">
        <f t="shared" si="2"/>
        <v>-0.007330304347</v>
      </c>
    </row>
    <row r="3446" ht="14.25" customHeight="1">
      <c r="D3446" s="264"/>
      <c r="E3446" s="264"/>
      <c r="F3446" s="264"/>
      <c r="G3446" s="271">
        <v>3443.0</v>
      </c>
      <c r="H3446" s="270">
        <f t="shared" si="2"/>
        <v>-0.008199241348</v>
      </c>
    </row>
    <row r="3447" ht="14.25" customHeight="1">
      <c r="D3447" s="264"/>
      <c r="E3447" s="264"/>
      <c r="F3447" s="264"/>
      <c r="G3447" s="271">
        <v>3444.0</v>
      </c>
      <c r="H3447" s="270">
        <f t="shared" si="2"/>
        <v>0.01146554946</v>
      </c>
    </row>
    <row r="3448" ht="14.25" customHeight="1">
      <c r="D3448" s="264"/>
      <c r="E3448" s="264"/>
      <c r="F3448" s="264"/>
      <c r="G3448" s="271">
        <v>3445.0</v>
      </c>
      <c r="H3448" s="270">
        <f t="shared" si="2"/>
        <v>0.003481087166</v>
      </c>
    </row>
    <row r="3449" ht="14.25" customHeight="1">
      <c r="D3449" s="264"/>
      <c r="E3449" s="264"/>
      <c r="F3449" s="264"/>
      <c r="G3449" s="271">
        <v>3446.0</v>
      </c>
      <c r="H3449" s="270">
        <f t="shared" si="2"/>
        <v>0.006441718636</v>
      </c>
    </row>
    <row r="3450" ht="14.25" customHeight="1">
      <c r="D3450" s="264"/>
      <c r="E3450" s="264"/>
      <c r="F3450" s="264"/>
      <c r="G3450" s="271">
        <v>3447.0</v>
      </c>
      <c r="H3450" s="270">
        <f t="shared" si="2"/>
        <v>0.007662685108</v>
      </c>
    </row>
    <row r="3451" ht="14.25" customHeight="1">
      <c r="D3451" s="264"/>
      <c r="E3451" s="264"/>
      <c r="F3451" s="264"/>
      <c r="G3451" s="271">
        <v>3448.0</v>
      </c>
      <c r="H3451" s="270">
        <f t="shared" si="2"/>
        <v>-0.005028424995</v>
      </c>
    </row>
    <row r="3452" ht="14.25" customHeight="1">
      <c r="D3452" s="264"/>
      <c r="E3452" s="264"/>
      <c r="F3452" s="264"/>
      <c r="G3452" s="271">
        <v>3449.0</v>
      </c>
      <c r="H3452" s="270">
        <f t="shared" si="2"/>
        <v>0.02000761017</v>
      </c>
    </row>
    <row r="3453" ht="14.25" customHeight="1">
      <c r="D3453" s="264"/>
      <c r="E3453" s="264"/>
      <c r="F3453" s="264"/>
      <c r="G3453" s="271">
        <v>3450.0</v>
      </c>
      <c r="H3453" s="270">
        <f t="shared" si="2"/>
        <v>-0.01873903422</v>
      </c>
    </row>
    <row r="3454" ht="14.25" customHeight="1">
      <c r="D3454" s="264"/>
      <c r="E3454" s="264"/>
      <c r="F3454" s="264"/>
      <c r="G3454" s="271">
        <v>3451.0</v>
      </c>
      <c r="H3454" s="270">
        <f t="shared" si="2"/>
        <v>-0.02042511341</v>
      </c>
    </row>
    <row r="3455" ht="14.25" customHeight="1">
      <c r="D3455" s="264"/>
      <c r="E3455" s="264"/>
      <c r="F3455" s="264"/>
      <c r="G3455" s="271">
        <v>3452.0</v>
      </c>
      <c r="H3455" s="270">
        <f t="shared" si="2"/>
        <v>-0.01715506279</v>
      </c>
    </row>
    <row r="3456" ht="14.25" customHeight="1">
      <c r="D3456" s="264"/>
      <c r="E3456" s="264"/>
      <c r="F3456" s="264"/>
      <c r="G3456" s="271">
        <v>3453.0</v>
      </c>
      <c r="H3456" s="270">
        <f t="shared" si="2"/>
        <v>0.02321267564</v>
      </c>
    </row>
    <row r="3457" ht="14.25" customHeight="1">
      <c r="D3457" s="264"/>
      <c r="E3457" s="264"/>
      <c r="F3457" s="264"/>
      <c r="G3457" s="271">
        <v>3454.0</v>
      </c>
      <c r="H3457" s="270">
        <f t="shared" si="2"/>
        <v>-0.02014897798</v>
      </c>
    </row>
    <row r="3458" ht="14.25" customHeight="1">
      <c r="D3458" s="264"/>
      <c r="E3458" s="264"/>
      <c r="F3458" s="264"/>
      <c r="G3458" s="271">
        <v>3455.0</v>
      </c>
      <c r="H3458" s="270">
        <f t="shared" si="2"/>
        <v>0.002700747045</v>
      </c>
    </row>
    <row r="3459" ht="14.25" customHeight="1">
      <c r="D3459" s="264"/>
      <c r="E3459" s="264"/>
      <c r="F3459" s="264"/>
      <c r="G3459" s="271">
        <v>3456.0</v>
      </c>
      <c r="H3459" s="270">
        <f t="shared" si="2"/>
        <v>-0.004588735529</v>
      </c>
    </row>
    <row r="3460" ht="14.25" customHeight="1">
      <c r="D3460" s="264"/>
      <c r="E3460" s="264"/>
      <c r="F3460" s="264"/>
      <c r="G3460" s="271">
        <v>3457.0</v>
      </c>
      <c r="H3460" s="270">
        <f t="shared" si="2"/>
        <v>0.002402981403</v>
      </c>
    </row>
    <row r="3461" ht="14.25" customHeight="1">
      <c r="D3461" s="264"/>
      <c r="E3461" s="264"/>
      <c r="F3461" s="264"/>
      <c r="G3461" s="271">
        <v>3458.0</v>
      </c>
      <c r="H3461" s="270">
        <f t="shared" si="2"/>
        <v>-0.01463563821</v>
      </c>
    </row>
    <row r="3462" ht="14.25" customHeight="1">
      <c r="D3462" s="264"/>
      <c r="E3462" s="264"/>
      <c r="F3462" s="264"/>
      <c r="G3462" s="271">
        <v>3459.0</v>
      </c>
      <c r="H3462" s="270">
        <f t="shared" si="2"/>
        <v>0.004447533227</v>
      </c>
    </row>
    <row r="3463" ht="14.25" customHeight="1">
      <c r="D3463" s="264"/>
      <c r="E3463" s="264"/>
      <c r="F3463" s="264"/>
      <c r="G3463" s="271">
        <v>3460.0</v>
      </c>
      <c r="H3463" s="270">
        <f t="shared" si="2"/>
        <v>-0.01833162675</v>
      </c>
    </row>
    <row r="3464" ht="14.25" customHeight="1">
      <c r="D3464" s="264"/>
      <c r="E3464" s="264"/>
      <c r="F3464" s="264"/>
      <c r="G3464" s="271">
        <v>3461.0</v>
      </c>
      <c r="H3464" s="270">
        <f t="shared" si="2"/>
        <v>-0.01087168249</v>
      </c>
    </row>
    <row r="3465" ht="14.25" customHeight="1">
      <c r="D3465" s="264"/>
      <c r="E3465" s="264"/>
      <c r="F3465" s="264"/>
      <c r="G3465" s="271">
        <v>3462.0</v>
      </c>
      <c r="H3465" s="270">
        <f t="shared" si="2"/>
        <v>0.0166496281</v>
      </c>
    </row>
    <row r="3466" ht="14.25" customHeight="1">
      <c r="D3466" s="264"/>
      <c r="E3466" s="264"/>
      <c r="F3466" s="264"/>
      <c r="G3466" s="271">
        <v>3463.0</v>
      </c>
      <c r="H3466" s="270">
        <f t="shared" si="2"/>
        <v>-0.0001923794039</v>
      </c>
    </row>
    <row r="3467" ht="14.25" customHeight="1">
      <c r="D3467" s="264"/>
      <c r="E3467" s="264"/>
      <c r="F3467" s="264"/>
      <c r="G3467" s="271">
        <v>3464.0</v>
      </c>
      <c r="H3467" s="270">
        <f t="shared" si="2"/>
        <v>-0.005158199094</v>
      </c>
    </row>
    <row r="3468" ht="14.25" customHeight="1">
      <c r="D3468" s="264"/>
      <c r="E3468" s="264"/>
      <c r="F3468" s="264"/>
      <c r="G3468" s="271">
        <v>3465.0</v>
      </c>
      <c r="H3468" s="270">
        <f t="shared" si="2"/>
        <v>-0.01065846783</v>
      </c>
    </row>
    <row r="3469" ht="14.25" customHeight="1">
      <c r="D3469" s="264"/>
      <c r="E3469" s="264"/>
      <c r="F3469" s="264"/>
      <c r="G3469" s="271">
        <v>3466.0</v>
      </c>
      <c r="H3469" s="270">
        <f t="shared" si="2"/>
        <v>-0.005095803138</v>
      </c>
    </row>
    <row r="3470" ht="14.25" customHeight="1">
      <c r="D3470" s="264"/>
      <c r="E3470" s="264"/>
      <c r="F3470" s="264"/>
      <c r="G3470" s="271">
        <v>3467.0</v>
      </c>
      <c r="H3470" s="270">
        <f t="shared" si="2"/>
        <v>-0.004869099113</v>
      </c>
    </row>
    <row r="3471" ht="14.25" customHeight="1">
      <c r="D3471" s="264"/>
      <c r="E3471" s="264"/>
      <c r="F3471" s="264"/>
      <c r="G3471" s="271">
        <v>3468.0</v>
      </c>
      <c r="H3471" s="270">
        <f t="shared" si="2"/>
        <v>0.01594095105</v>
      </c>
    </row>
    <row r="3472" ht="14.25" customHeight="1">
      <c r="D3472" s="264"/>
      <c r="E3472" s="264"/>
      <c r="F3472" s="264"/>
      <c r="G3472" s="271">
        <v>3469.0</v>
      </c>
      <c r="H3472" s="270">
        <f t="shared" si="2"/>
        <v>0.01872846322</v>
      </c>
    </row>
    <row r="3473" ht="14.25" customHeight="1">
      <c r="D3473" s="264"/>
      <c r="E3473" s="264"/>
      <c r="F3473" s="264"/>
      <c r="G3473" s="271">
        <v>3470.0</v>
      </c>
      <c r="H3473" s="270">
        <f t="shared" si="2"/>
        <v>-0.02643555531</v>
      </c>
    </row>
    <row r="3474" ht="14.25" customHeight="1">
      <c r="D3474" s="264"/>
      <c r="E3474" s="264"/>
      <c r="F3474" s="264"/>
      <c r="G3474" s="271">
        <v>3471.0</v>
      </c>
      <c r="H3474" s="270">
        <f t="shared" si="2"/>
        <v>0.01668310966</v>
      </c>
    </row>
    <row r="3475" ht="14.25" customHeight="1">
      <c r="D3475" s="264"/>
      <c r="E3475" s="264"/>
      <c r="F3475" s="264"/>
      <c r="G3475" s="271">
        <v>3472.0</v>
      </c>
      <c r="H3475" s="270">
        <f t="shared" si="2"/>
        <v>0.0238412083</v>
      </c>
    </row>
    <row r="3476" ht="14.25" customHeight="1">
      <c r="D3476" s="264"/>
      <c r="E3476" s="264"/>
      <c r="F3476" s="264"/>
      <c r="G3476" s="271">
        <v>3473.0</v>
      </c>
      <c r="H3476" s="270">
        <f t="shared" si="2"/>
        <v>-0.000582723099</v>
      </c>
    </row>
    <row r="3477" ht="14.25" customHeight="1">
      <c r="D3477" s="264"/>
      <c r="E3477" s="264"/>
      <c r="F3477" s="264"/>
      <c r="G3477" s="271">
        <v>3474.0</v>
      </c>
      <c r="H3477" s="270">
        <f t="shared" si="2"/>
        <v>0.01606726364</v>
      </c>
    </row>
    <row r="3478" ht="14.25" customHeight="1">
      <c r="D3478" s="264"/>
      <c r="E3478" s="264"/>
      <c r="F3478" s="264"/>
      <c r="G3478" s="271">
        <v>3475.0</v>
      </c>
      <c r="H3478" s="270">
        <f t="shared" si="2"/>
        <v>0.001969806157</v>
      </c>
    </row>
    <row r="3479" ht="14.25" customHeight="1">
      <c r="D3479" s="264"/>
      <c r="E3479" s="264"/>
      <c r="F3479" s="264"/>
      <c r="G3479" s="271">
        <v>3476.0</v>
      </c>
      <c r="H3479" s="270">
        <f t="shared" si="2"/>
        <v>0.02203296476</v>
      </c>
    </row>
    <row r="3480" ht="14.25" customHeight="1">
      <c r="D3480" s="264"/>
      <c r="E3480" s="264"/>
      <c r="F3480" s="264"/>
      <c r="G3480" s="271">
        <v>3477.0</v>
      </c>
      <c r="H3480" s="270">
        <f t="shared" si="2"/>
        <v>0.0091731499</v>
      </c>
    </row>
    <row r="3481" ht="14.25" customHeight="1">
      <c r="D3481" s="264"/>
      <c r="E3481" s="264"/>
      <c r="F3481" s="264"/>
      <c r="G3481" s="271">
        <v>3478.0</v>
      </c>
      <c r="H3481" s="270">
        <f t="shared" si="2"/>
        <v>0.001529961346</v>
      </c>
    </row>
    <row r="3482" ht="14.25" customHeight="1">
      <c r="D3482" s="264"/>
      <c r="E3482" s="264"/>
      <c r="F3482" s="264"/>
      <c r="G3482" s="271">
        <v>3479.0</v>
      </c>
      <c r="H3482" s="270">
        <f t="shared" si="2"/>
        <v>-0.003074940017</v>
      </c>
    </row>
    <row r="3483" ht="14.25" customHeight="1">
      <c r="D3483" s="264"/>
      <c r="E3483" s="264"/>
      <c r="F3483" s="264"/>
      <c r="G3483" s="271">
        <v>3480.0</v>
      </c>
      <c r="H3483" s="270">
        <f t="shared" si="2"/>
        <v>-0.01805428229</v>
      </c>
    </row>
    <row r="3484" ht="14.25" customHeight="1">
      <c r="D3484" s="264"/>
      <c r="E3484" s="264"/>
      <c r="F3484" s="264"/>
      <c r="G3484" s="271">
        <v>3481.0</v>
      </c>
      <c r="H3484" s="270">
        <f t="shared" si="2"/>
        <v>-0.01283466358</v>
      </c>
    </row>
    <row r="3485" ht="14.25" customHeight="1">
      <c r="D3485" s="264"/>
      <c r="E3485" s="264"/>
      <c r="F3485" s="264"/>
      <c r="G3485" s="271">
        <v>3482.0</v>
      </c>
      <c r="H3485" s="270">
        <f t="shared" si="2"/>
        <v>0.01565564266</v>
      </c>
    </row>
    <row r="3486" ht="14.25" customHeight="1">
      <c r="D3486" s="264"/>
      <c r="E3486" s="264"/>
      <c r="F3486" s="264"/>
      <c r="G3486" s="271">
        <v>3483.0</v>
      </c>
      <c r="H3486" s="270">
        <f t="shared" si="2"/>
        <v>0.006986080386</v>
      </c>
    </row>
    <row r="3487" ht="14.25" customHeight="1">
      <c r="D3487" s="264"/>
      <c r="E3487" s="264"/>
      <c r="F3487" s="264"/>
      <c r="G3487" s="271">
        <v>3484.0</v>
      </c>
      <c r="H3487" s="270">
        <f t="shared" si="2"/>
        <v>-0.03831122952</v>
      </c>
    </row>
    <row r="3488" ht="14.25" customHeight="1">
      <c r="D3488" s="264"/>
      <c r="E3488" s="264"/>
      <c r="F3488" s="264"/>
      <c r="G3488" s="271">
        <v>3485.0</v>
      </c>
      <c r="H3488" s="270">
        <f t="shared" si="2"/>
        <v>0.02683166199</v>
      </c>
    </row>
    <row r="3489" ht="14.25" customHeight="1">
      <c r="D3489" s="264"/>
      <c r="E3489" s="264"/>
      <c r="F3489" s="264"/>
      <c r="G3489" s="271">
        <v>3486.0</v>
      </c>
      <c r="H3489" s="270">
        <f t="shared" si="2"/>
        <v>0.03053879216</v>
      </c>
    </row>
    <row r="3490" ht="14.25" customHeight="1">
      <c r="D3490" s="264"/>
      <c r="E3490" s="264"/>
      <c r="F3490" s="264"/>
      <c r="G3490" s="271">
        <v>3487.0</v>
      </c>
      <c r="H3490" s="270">
        <f t="shared" si="2"/>
        <v>-0.01580416441</v>
      </c>
    </row>
    <row r="3491" ht="14.25" customHeight="1">
      <c r="D3491" s="264"/>
      <c r="E3491" s="264"/>
      <c r="F3491" s="264"/>
      <c r="G3491" s="271">
        <v>3488.0</v>
      </c>
      <c r="H3491" s="270">
        <f t="shared" si="2"/>
        <v>-0.01443253532</v>
      </c>
    </row>
    <row r="3492" ht="14.25" customHeight="1">
      <c r="D3492" s="264"/>
      <c r="E3492" s="264"/>
      <c r="F3492" s="264"/>
      <c r="G3492" s="271">
        <v>3489.0</v>
      </c>
      <c r="H3492" s="270">
        <f t="shared" si="2"/>
        <v>-0.003934625212</v>
      </c>
    </row>
    <row r="3493" ht="14.25" customHeight="1">
      <c r="D3493" s="264"/>
      <c r="E3493" s="264"/>
      <c r="F3493" s="264"/>
      <c r="G3493" s="271">
        <v>3490.0</v>
      </c>
      <c r="H3493" s="270">
        <f t="shared" si="2"/>
        <v>-0.006640937714</v>
      </c>
    </row>
    <row r="3494" ht="14.25" customHeight="1">
      <c r="D3494" s="264"/>
      <c r="E3494" s="264"/>
      <c r="F3494" s="264"/>
      <c r="G3494" s="271">
        <v>3491.0</v>
      </c>
      <c r="H3494" s="270">
        <f t="shared" si="2"/>
        <v>0.001922319642</v>
      </c>
    </row>
    <row r="3495" ht="14.25" customHeight="1">
      <c r="D3495" s="264"/>
      <c r="E3495" s="264"/>
      <c r="F3495" s="264"/>
      <c r="G3495" s="271">
        <v>3492.0</v>
      </c>
      <c r="H3495" s="270">
        <f t="shared" si="2"/>
        <v>0.0183445249</v>
      </c>
    </row>
    <row r="3496" ht="14.25" customHeight="1">
      <c r="D3496" s="264"/>
      <c r="E3496" s="264"/>
      <c r="F3496" s="264"/>
      <c r="G3496" s="271">
        <v>3493.0</v>
      </c>
      <c r="H3496" s="270">
        <f t="shared" si="2"/>
        <v>-0.02531037255</v>
      </c>
    </row>
    <row r="3497" ht="14.25" customHeight="1">
      <c r="D3497" s="264"/>
      <c r="E3497" s="264"/>
      <c r="F3497" s="264"/>
      <c r="G3497" s="271">
        <v>3494.0</v>
      </c>
      <c r="H3497" s="270">
        <f t="shared" si="2"/>
        <v>-0.008393749773</v>
      </c>
    </row>
    <row r="3498" ht="14.25" customHeight="1">
      <c r="D3498" s="264"/>
      <c r="E3498" s="264"/>
      <c r="F3498" s="264"/>
      <c r="G3498" s="271">
        <v>3495.0</v>
      </c>
      <c r="H3498" s="270">
        <f t="shared" si="2"/>
        <v>0.004195633073</v>
      </c>
    </row>
    <row r="3499" ht="14.25" customHeight="1">
      <c r="D3499" s="264"/>
      <c r="E3499" s="264"/>
      <c r="F3499" s="264"/>
      <c r="G3499" s="271">
        <v>3496.0</v>
      </c>
      <c r="H3499" s="270">
        <f t="shared" si="2"/>
        <v>0.01606614455</v>
      </c>
    </row>
    <row r="3500" ht="14.25" customHeight="1">
      <c r="D3500" s="264"/>
      <c r="E3500" s="264"/>
      <c r="F3500" s="264"/>
      <c r="G3500" s="271">
        <v>3497.0</v>
      </c>
      <c r="H3500" s="270">
        <f t="shared" si="2"/>
        <v>-0.0176149</v>
      </c>
    </row>
    <row r="3501" ht="14.25" customHeight="1">
      <c r="D3501" s="264"/>
      <c r="E3501" s="264"/>
      <c r="F3501" s="264"/>
      <c r="G3501" s="271">
        <v>3498.0</v>
      </c>
      <c r="H3501" s="270">
        <f t="shared" si="2"/>
        <v>-0.006423795492</v>
      </c>
    </row>
    <row r="3502" ht="14.25" customHeight="1">
      <c r="D3502" s="264"/>
      <c r="E3502" s="264"/>
      <c r="F3502" s="264"/>
      <c r="G3502" s="271">
        <v>3499.0</v>
      </c>
      <c r="H3502" s="270">
        <f t="shared" si="2"/>
        <v>-0.01134308002</v>
      </c>
    </row>
    <row r="3503" ht="14.25" customHeight="1">
      <c r="D3503" s="264"/>
      <c r="E3503" s="264"/>
      <c r="F3503" s="264"/>
      <c r="G3503" s="271">
        <v>3500.0</v>
      </c>
      <c r="H3503" s="270">
        <f t="shared" si="2"/>
        <v>-0.0008600209329</v>
      </c>
    </row>
    <row r="3504" ht="14.25" customHeight="1">
      <c r="D3504" s="264"/>
      <c r="E3504" s="264"/>
      <c r="F3504" s="264"/>
      <c r="G3504" s="271">
        <v>3501.0</v>
      </c>
      <c r="H3504" s="270">
        <f t="shared" si="2"/>
        <v>0.01419279383</v>
      </c>
    </row>
    <row r="3505" ht="14.25" customHeight="1">
      <c r="D3505" s="264"/>
      <c r="E3505" s="264"/>
      <c r="F3505" s="264"/>
      <c r="G3505" s="271">
        <v>3502.0</v>
      </c>
      <c r="H3505" s="270">
        <f t="shared" si="2"/>
        <v>-0.000582522841</v>
      </c>
    </row>
    <row r="3506" ht="14.25" customHeight="1">
      <c r="D3506" s="264"/>
      <c r="E3506" s="264"/>
      <c r="F3506" s="264"/>
      <c r="G3506" s="271">
        <v>3503.0</v>
      </c>
      <c r="H3506" s="270">
        <f t="shared" si="2"/>
        <v>0.002161641305</v>
      </c>
    </row>
    <row r="3507" ht="14.25" customHeight="1">
      <c r="D3507" s="264"/>
      <c r="E3507" s="264"/>
      <c r="F3507" s="264"/>
      <c r="G3507" s="271">
        <v>3504.0</v>
      </c>
      <c r="H3507" s="270">
        <f t="shared" si="2"/>
        <v>-0.005317421765</v>
      </c>
    </row>
    <row r="3508" ht="14.25" customHeight="1">
      <c r="D3508" s="264"/>
      <c r="E3508" s="264"/>
      <c r="F3508" s="264"/>
      <c r="G3508" s="271">
        <v>3505.0</v>
      </c>
      <c r="H3508" s="270">
        <f t="shared" si="2"/>
        <v>0.01185111363</v>
      </c>
    </row>
    <row r="3509" ht="14.25" customHeight="1">
      <c r="D3509" s="264"/>
      <c r="E3509" s="264"/>
      <c r="F3509" s="264"/>
      <c r="G3509" s="271">
        <v>3506.0</v>
      </c>
      <c r="H3509" s="270">
        <f t="shared" si="2"/>
        <v>0.01828569681</v>
      </c>
    </row>
    <row r="3510" ht="14.25" customHeight="1">
      <c r="D3510" s="264"/>
      <c r="E3510" s="264"/>
      <c r="F3510" s="264"/>
      <c r="G3510" s="271">
        <v>3507.0</v>
      </c>
      <c r="H3510" s="270">
        <f t="shared" si="2"/>
        <v>-0.01478074774</v>
      </c>
    </row>
    <row r="3511" ht="14.25" customHeight="1">
      <c r="D3511" s="264"/>
      <c r="E3511" s="264"/>
      <c r="F3511" s="264"/>
      <c r="G3511" s="271">
        <v>3508.0</v>
      </c>
      <c r="H3511" s="270">
        <f t="shared" si="2"/>
        <v>-0.00459763329</v>
      </c>
    </row>
    <row r="3512" ht="14.25" customHeight="1">
      <c r="D3512" s="264"/>
      <c r="E3512" s="264"/>
      <c r="F3512" s="264"/>
      <c r="G3512" s="271">
        <v>3509.0</v>
      </c>
      <c r="H3512" s="270">
        <f t="shared" si="2"/>
        <v>-0.02482227932</v>
      </c>
    </row>
    <row r="3513" ht="14.25" customHeight="1">
      <c r="D3513" s="264"/>
      <c r="E3513" s="264"/>
      <c r="F3513" s="264"/>
      <c r="G3513" s="271">
        <v>3510.0</v>
      </c>
      <c r="H3513" s="270">
        <f t="shared" si="2"/>
        <v>-0.004352173297</v>
      </c>
    </row>
    <row r="3514" ht="14.25" customHeight="1">
      <c r="D3514" s="264"/>
      <c r="E3514" s="264"/>
      <c r="F3514" s="264"/>
      <c r="G3514" s="271">
        <v>3511.0</v>
      </c>
      <c r="H3514" s="270">
        <f t="shared" si="2"/>
        <v>-0.003117835342</v>
      </c>
    </row>
    <row r="3515" ht="14.25" customHeight="1">
      <c r="D3515" s="264"/>
      <c r="E3515" s="264"/>
      <c r="F3515" s="264"/>
      <c r="G3515" s="271">
        <v>3512.0</v>
      </c>
      <c r="H3515" s="270">
        <f t="shared" si="2"/>
        <v>-0.03255899225</v>
      </c>
    </row>
    <row r="3516" ht="14.25" customHeight="1">
      <c r="D3516" s="264"/>
      <c r="E3516" s="264"/>
      <c r="F3516" s="264"/>
      <c r="G3516" s="271">
        <v>3513.0</v>
      </c>
      <c r="H3516" s="270">
        <f t="shared" si="2"/>
        <v>-0.006333735923</v>
      </c>
    </row>
    <row r="3517" ht="14.25" customHeight="1">
      <c r="D3517" s="264"/>
      <c r="E3517" s="264"/>
      <c r="F3517" s="264"/>
      <c r="G3517" s="271">
        <v>3514.0</v>
      </c>
      <c r="H3517" s="270">
        <f t="shared" si="2"/>
        <v>-0.009212163192</v>
      </c>
    </row>
    <row r="3518" ht="14.25" customHeight="1">
      <c r="D3518" s="264"/>
      <c r="E3518" s="264"/>
      <c r="F3518" s="264"/>
      <c r="G3518" s="271">
        <v>3515.0</v>
      </c>
      <c r="H3518" s="270">
        <f t="shared" si="2"/>
        <v>-0.00455297374</v>
      </c>
    </row>
    <row r="3519" ht="14.25" customHeight="1">
      <c r="D3519" s="264"/>
      <c r="E3519" s="264"/>
      <c r="F3519" s="264"/>
      <c r="G3519" s="271">
        <v>3516.0</v>
      </c>
      <c r="H3519" s="270">
        <f t="shared" si="2"/>
        <v>0.008699540427</v>
      </c>
    </row>
    <row r="3520" ht="14.25" customHeight="1">
      <c r="D3520" s="264"/>
      <c r="E3520" s="264"/>
      <c r="F3520" s="264"/>
      <c r="G3520" s="271">
        <v>3517.0</v>
      </c>
      <c r="H3520" s="270">
        <f t="shared" si="2"/>
        <v>0.02979423816</v>
      </c>
    </row>
    <row r="3521" ht="14.25" customHeight="1">
      <c r="D3521" s="264"/>
      <c r="E3521" s="264"/>
      <c r="F3521" s="264"/>
      <c r="G3521" s="271">
        <v>3518.0</v>
      </c>
      <c r="H3521" s="270">
        <f t="shared" si="2"/>
        <v>-0.01048754688</v>
      </c>
    </row>
    <row r="3522" ht="14.25" customHeight="1">
      <c r="D3522" s="264"/>
      <c r="E3522" s="264"/>
      <c r="F3522" s="264"/>
      <c r="G3522" s="271">
        <v>3519.0</v>
      </c>
      <c r="H3522" s="270">
        <f t="shared" si="2"/>
        <v>0.01583822431</v>
      </c>
    </row>
    <row r="3523" ht="14.25" customHeight="1">
      <c r="D3523" s="264"/>
      <c r="E3523" s="264"/>
      <c r="F3523" s="264"/>
      <c r="G3523" s="271">
        <v>3520.0</v>
      </c>
      <c r="H3523" s="270">
        <f t="shared" si="2"/>
        <v>0.01200831671</v>
      </c>
    </row>
    <row r="3524" ht="14.25" customHeight="1">
      <c r="D3524" s="264"/>
      <c r="E3524" s="264"/>
      <c r="F3524" s="264"/>
      <c r="G3524" s="271">
        <v>3521.0</v>
      </c>
      <c r="H3524" s="270">
        <f t="shared" si="2"/>
        <v>-0.002551242939</v>
      </c>
    </row>
    <row r="3525" ht="14.25" customHeight="1">
      <c r="D3525" s="264"/>
      <c r="E3525" s="264"/>
      <c r="F3525" s="264"/>
      <c r="G3525" s="271">
        <v>3522.0</v>
      </c>
      <c r="H3525" s="270">
        <f t="shared" si="2"/>
        <v>0.00307584677</v>
      </c>
    </row>
    <row r="3526" ht="14.25" customHeight="1">
      <c r="D3526" s="264"/>
      <c r="E3526" s="264"/>
      <c r="F3526" s="264"/>
      <c r="G3526" s="271">
        <v>3523.0</v>
      </c>
      <c r="H3526" s="270">
        <f t="shared" si="2"/>
        <v>-0.01333857942</v>
      </c>
    </row>
    <row r="3527" ht="14.25" customHeight="1">
      <c r="D3527" s="264"/>
      <c r="E3527" s="264"/>
      <c r="F3527" s="264"/>
      <c r="G3527" s="271">
        <v>3524.0</v>
      </c>
      <c r="H3527" s="270">
        <f t="shared" si="2"/>
        <v>-0.0158532267</v>
      </c>
    </row>
    <row r="3528" ht="14.25" customHeight="1">
      <c r="D3528" s="264"/>
      <c r="E3528" s="264"/>
      <c r="F3528" s="264"/>
      <c r="G3528" s="271">
        <v>3525.0</v>
      </c>
      <c r="H3528" s="270">
        <f t="shared" si="2"/>
        <v>-0.0298095335</v>
      </c>
    </row>
    <row r="3529" ht="14.25" customHeight="1">
      <c r="D3529" s="264"/>
      <c r="E3529" s="264"/>
      <c r="F3529" s="264"/>
      <c r="G3529" s="271">
        <v>3526.0</v>
      </c>
      <c r="H3529" s="270">
        <f t="shared" si="2"/>
        <v>-0.005649957828</v>
      </c>
    </row>
    <row r="3530" ht="14.25" customHeight="1">
      <c r="D3530" s="264"/>
      <c r="E3530" s="264"/>
      <c r="F3530" s="264"/>
      <c r="G3530" s="271">
        <v>3527.0</v>
      </c>
      <c r="H3530" s="270">
        <f t="shared" si="2"/>
        <v>-0.01038406244</v>
      </c>
    </row>
    <row r="3531" ht="14.25" customHeight="1">
      <c r="D3531" s="264"/>
      <c r="E3531" s="264"/>
      <c r="F3531" s="264"/>
      <c r="G3531" s="271">
        <v>3528.0</v>
      </c>
      <c r="H3531" s="270">
        <f t="shared" si="2"/>
        <v>0.01312641779</v>
      </c>
    </row>
    <row r="3532" ht="14.25" customHeight="1">
      <c r="D3532" s="264"/>
      <c r="E3532" s="264"/>
      <c r="F3532" s="264"/>
      <c r="G3532" s="271">
        <v>3529.0</v>
      </c>
      <c r="H3532" s="270">
        <f t="shared" si="2"/>
        <v>0.02624959797</v>
      </c>
    </row>
    <row r="3533" ht="14.25" customHeight="1">
      <c r="D3533" s="264"/>
      <c r="E3533" s="264"/>
      <c r="F3533" s="264"/>
      <c r="G3533" s="271">
        <v>3530.0</v>
      </c>
      <c r="H3533" s="270">
        <f t="shared" si="2"/>
        <v>-0.01351762125</v>
      </c>
    </row>
    <row r="3534" ht="14.25" customHeight="1">
      <c r="D3534" s="264"/>
      <c r="E3534" s="264"/>
      <c r="F3534" s="264"/>
      <c r="G3534" s="271">
        <v>3531.0</v>
      </c>
      <c r="H3534" s="270">
        <f t="shared" si="2"/>
        <v>-0.01740668842</v>
      </c>
    </row>
    <row r="3535" ht="14.25" customHeight="1">
      <c r="D3535" s="264"/>
      <c r="E3535" s="264"/>
      <c r="F3535" s="264"/>
      <c r="G3535" s="271">
        <v>3532.0</v>
      </c>
      <c r="H3535" s="270">
        <f t="shared" si="2"/>
        <v>0.03269048846</v>
      </c>
    </row>
    <row r="3536" ht="14.25" customHeight="1">
      <c r="D3536" s="264"/>
      <c r="E3536" s="264"/>
      <c r="F3536" s="264"/>
      <c r="G3536" s="271">
        <v>3533.0</v>
      </c>
      <c r="H3536" s="270">
        <f t="shared" si="2"/>
        <v>0.01006688022</v>
      </c>
    </row>
    <row r="3537" ht="14.25" customHeight="1">
      <c r="D3537" s="264"/>
      <c r="E3537" s="264"/>
      <c r="F3537" s="264"/>
      <c r="G3537" s="271">
        <v>3534.0</v>
      </c>
      <c r="H3537" s="270">
        <f t="shared" si="2"/>
        <v>-0.02512558505</v>
      </c>
    </row>
    <row r="3538" ht="14.25" customHeight="1">
      <c r="D3538" s="264"/>
      <c r="E3538" s="264"/>
      <c r="F3538" s="264"/>
      <c r="G3538" s="271">
        <v>3535.0</v>
      </c>
      <c r="H3538" s="270">
        <f t="shared" si="2"/>
        <v>-0.00199474225</v>
      </c>
    </row>
    <row r="3539" ht="14.25" customHeight="1">
      <c r="D3539" s="264"/>
      <c r="E3539" s="264"/>
      <c r="F3539" s="264"/>
      <c r="G3539" s="271">
        <v>3536.0</v>
      </c>
      <c r="H3539" s="270">
        <f t="shared" si="2"/>
        <v>0.005518449419</v>
      </c>
    </row>
    <row r="3540" ht="14.25" customHeight="1">
      <c r="D3540" s="264"/>
      <c r="E3540" s="264"/>
      <c r="F3540" s="264"/>
      <c r="G3540" s="271">
        <v>3537.0</v>
      </c>
      <c r="H3540" s="270">
        <f t="shared" si="2"/>
        <v>-0.001846329157</v>
      </c>
    </row>
    <row r="3541" ht="14.25" customHeight="1">
      <c r="D3541" s="264"/>
      <c r="E3541" s="264"/>
      <c r="F3541" s="264"/>
      <c r="G3541" s="271">
        <v>3538.0</v>
      </c>
      <c r="H3541" s="270">
        <f t="shared" si="2"/>
        <v>-0.01234882071</v>
      </c>
    </row>
    <row r="3542" ht="14.25" customHeight="1">
      <c r="D3542" s="264"/>
      <c r="E3542" s="264"/>
      <c r="F3542" s="264"/>
      <c r="G3542" s="271">
        <v>3539.0</v>
      </c>
      <c r="H3542" s="270">
        <f t="shared" si="2"/>
        <v>-0.002126070045</v>
      </c>
    </row>
    <row r="3543" ht="14.25" customHeight="1">
      <c r="D3543" s="264"/>
      <c r="E3543" s="264"/>
      <c r="F3543" s="264"/>
      <c r="G3543" s="271">
        <v>3540.0</v>
      </c>
      <c r="H3543" s="270">
        <f t="shared" si="2"/>
        <v>0.007487839345</v>
      </c>
    </row>
    <row r="3544" ht="14.25" customHeight="1">
      <c r="D3544" s="264"/>
      <c r="E3544" s="264"/>
      <c r="F3544" s="264"/>
      <c r="G3544" s="271">
        <v>3541.0</v>
      </c>
      <c r="H3544" s="270">
        <f t="shared" si="2"/>
        <v>0.003360437798</v>
      </c>
    </row>
    <row r="3545" ht="14.25" customHeight="1">
      <c r="D3545" s="264"/>
      <c r="E3545" s="264"/>
      <c r="F3545" s="264"/>
      <c r="G3545" s="271">
        <v>3542.0</v>
      </c>
      <c r="H3545" s="270">
        <f t="shared" si="2"/>
        <v>0.003724332223</v>
      </c>
    </row>
    <row r="3546" ht="14.25" customHeight="1">
      <c r="D3546" s="264"/>
      <c r="E3546" s="264"/>
      <c r="F3546" s="264"/>
      <c r="G3546" s="271">
        <v>3543.0</v>
      </c>
      <c r="H3546" s="270">
        <f t="shared" si="2"/>
        <v>-0.011070033</v>
      </c>
    </row>
    <row r="3547" ht="14.25" customHeight="1">
      <c r="D3547" s="264"/>
      <c r="E3547" s="264"/>
      <c r="F3547" s="264"/>
      <c r="G3547" s="271">
        <v>3544.0</v>
      </c>
      <c r="H3547" s="270">
        <f t="shared" si="2"/>
        <v>-0.006861389032</v>
      </c>
    </row>
    <row r="3548" ht="14.25" customHeight="1">
      <c r="D3548" s="264"/>
      <c r="E3548" s="264"/>
      <c r="F3548" s="264"/>
      <c r="G3548" s="271">
        <v>3545.0</v>
      </c>
      <c r="H3548" s="270">
        <f t="shared" si="2"/>
        <v>0.001313001623</v>
      </c>
    </row>
    <row r="3549" ht="14.25" customHeight="1">
      <c r="D3549" s="264"/>
      <c r="E3549" s="264"/>
      <c r="F3549" s="264"/>
      <c r="G3549" s="271">
        <v>3546.0</v>
      </c>
      <c r="H3549" s="270">
        <f t="shared" si="2"/>
        <v>-0.0008802865963</v>
      </c>
    </row>
    <row r="3550" ht="14.25" customHeight="1">
      <c r="D3550" s="264"/>
      <c r="E3550" s="264"/>
      <c r="F3550" s="264"/>
      <c r="G3550" s="271">
        <v>3547.0</v>
      </c>
      <c r="H3550" s="270">
        <f t="shared" si="2"/>
        <v>0.005776536994</v>
      </c>
    </row>
    <row r="3551" ht="14.25" customHeight="1">
      <c r="D3551" s="264"/>
      <c r="E3551" s="264"/>
      <c r="F3551" s="264"/>
      <c r="G3551" s="271">
        <v>3548.0</v>
      </c>
      <c r="H3551" s="270">
        <f t="shared" si="2"/>
        <v>-0.004380208728</v>
      </c>
    </row>
    <row r="3552" ht="14.25" customHeight="1">
      <c r="D3552" s="264"/>
      <c r="E3552" s="264"/>
      <c r="F3552" s="264"/>
      <c r="G3552" s="271">
        <v>3549.0</v>
      </c>
      <c r="H3552" s="270">
        <f t="shared" si="2"/>
        <v>0.006815552029</v>
      </c>
    </row>
    <row r="3553" ht="14.25" customHeight="1">
      <c r="D3553" s="264"/>
      <c r="E3553" s="264"/>
      <c r="F3553" s="264"/>
      <c r="G3553" s="271">
        <v>3550.0</v>
      </c>
      <c r="H3553" s="270">
        <f t="shared" si="2"/>
        <v>0.01137487885</v>
      </c>
    </row>
    <row r="3554" ht="14.25" customHeight="1">
      <c r="D3554" s="264"/>
      <c r="E3554" s="264"/>
      <c r="F3554" s="264"/>
      <c r="G3554" s="271">
        <v>3551.0</v>
      </c>
      <c r="H3554" s="270">
        <f t="shared" si="2"/>
        <v>-0.001308677005</v>
      </c>
    </row>
    <row r="3555" ht="14.25" customHeight="1">
      <c r="D3555" s="264"/>
      <c r="E3555" s="264"/>
      <c r="F3555" s="264"/>
      <c r="G3555" s="271">
        <v>3552.0</v>
      </c>
      <c r="H3555" s="270">
        <f t="shared" si="2"/>
        <v>-0.02603464418</v>
      </c>
    </row>
    <row r="3556" ht="14.25" customHeight="1">
      <c r="D3556" s="264"/>
      <c r="E3556" s="264"/>
      <c r="F3556" s="264"/>
      <c r="G3556" s="271">
        <v>3553.0</v>
      </c>
      <c r="H3556" s="270">
        <f t="shared" si="2"/>
        <v>0.006210625799</v>
      </c>
    </row>
    <row r="3557" ht="14.25" customHeight="1">
      <c r="D3557" s="264"/>
      <c r="E3557" s="264"/>
      <c r="F3557" s="264"/>
      <c r="G3557" s="271">
        <v>3554.0</v>
      </c>
      <c r="H3557" s="270">
        <f t="shared" si="2"/>
        <v>0.02968832366</v>
      </c>
    </row>
    <row r="3558" ht="14.25" customHeight="1">
      <c r="D3558" s="264"/>
      <c r="E3558" s="264"/>
      <c r="F3558" s="264"/>
      <c r="G3558" s="271">
        <v>3555.0</v>
      </c>
      <c r="H3558" s="270">
        <f t="shared" si="2"/>
        <v>-0.006563734628</v>
      </c>
    </row>
    <row r="3559" ht="14.25" customHeight="1">
      <c r="D3559" s="264"/>
      <c r="E3559" s="264"/>
      <c r="F3559" s="264"/>
      <c r="G3559" s="271">
        <v>3556.0</v>
      </c>
      <c r="H3559" s="270">
        <f t="shared" si="2"/>
        <v>0.00810597937</v>
      </c>
    </row>
    <row r="3560" ht="14.25" customHeight="1">
      <c r="D3560" s="264"/>
      <c r="E3560" s="264"/>
      <c r="F3560" s="264"/>
      <c r="G3560" s="271">
        <v>3557.0</v>
      </c>
      <c r="H3560" s="270">
        <f t="shared" si="2"/>
        <v>-0.01131603401</v>
      </c>
    </row>
    <row r="3561" ht="14.25" customHeight="1">
      <c r="D3561" s="264"/>
      <c r="E3561" s="264"/>
      <c r="F3561" s="264"/>
      <c r="G3561" s="271">
        <v>3558.0</v>
      </c>
      <c r="H3561" s="270">
        <f t="shared" si="2"/>
        <v>0.02309495816</v>
      </c>
    </row>
    <row r="3562" ht="14.25" customHeight="1">
      <c r="D3562" s="264"/>
      <c r="E3562" s="264"/>
      <c r="F3562" s="264"/>
      <c r="G3562" s="271">
        <v>3559.0</v>
      </c>
      <c r="H3562" s="270">
        <f t="shared" si="2"/>
        <v>0.01125360263</v>
      </c>
    </row>
    <row r="3563" ht="14.25" customHeight="1">
      <c r="D3563" s="264"/>
      <c r="E3563" s="264"/>
      <c r="F3563" s="264"/>
      <c r="G3563" s="271">
        <v>3560.0</v>
      </c>
      <c r="H3563" s="270">
        <f t="shared" si="2"/>
        <v>-0.007525922072</v>
      </c>
    </row>
    <row r="3564" ht="14.25" customHeight="1">
      <c r="D3564" s="264"/>
      <c r="E3564" s="264"/>
      <c r="F3564" s="264"/>
      <c r="G3564" s="271">
        <v>3561.0</v>
      </c>
      <c r="H3564" s="270">
        <f t="shared" si="2"/>
        <v>0.02574065668</v>
      </c>
    </row>
    <row r="3565" ht="14.25" customHeight="1">
      <c r="D3565" s="264"/>
      <c r="E3565" s="264"/>
      <c r="F3565" s="264"/>
      <c r="G3565" s="271">
        <v>3562.0</v>
      </c>
      <c r="H3565" s="270">
        <f t="shared" si="2"/>
        <v>-0.01260656085</v>
      </c>
    </row>
    <row r="3566" ht="14.25" customHeight="1">
      <c r="D3566" s="264"/>
      <c r="E3566" s="264"/>
      <c r="F3566" s="264"/>
      <c r="G3566" s="271">
        <v>3563.0</v>
      </c>
      <c r="H3566" s="270">
        <f t="shared" si="2"/>
        <v>0.02153661547</v>
      </c>
    </row>
    <row r="3567" ht="14.25" customHeight="1">
      <c r="D3567" s="264"/>
      <c r="E3567" s="264"/>
      <c r="F3567" s="264"/>
      <c r="G3567" s="271">
        <v>3564.0</v>
      </c>
      <c r="H3567" s="270">
        <f t="shared" si="2"/>
        <v>-0.02020798068</v>
      </c>
    </row>
    <row r="3568" ht="14.25" customHeight="1">
      <c r="D3568" s="264"/>
      <c r="E3568" s="264"/>
      <c r="F3568" s="264"/>
      <c r="G3568" s="271">
        <v>3565.0</v>
      </c>
      <c r="H3568" s="270">
        <f t="shared" si="2"/>
        <v>0.007652533296</v>
      </c>
    </row>
    <row r="3569" ht="14.25" customHeight="1">
      <c r="D3569" s="264"/>
      <c r="E3569" s="264"/>
      <c r="F3569" s="264"/>
      <c r="G3569" s="271">
        <v>3566.0</v>
      </c>
      <c r="H3569" s="270">
        <f t="shared" si="2"/>
        <v>0.01091572713</v>
      </c>
    </row>
    <row r="3570" ht="14.25" customHeight="1">
      <c r="D3570" s="264"/>
      <c r="E3570" s="264"/>
      <c r="F3570" s="264"/>
      <c r="G3570" s="271">
        <v>3567.0</v>
      </c>
      <c r="H3570" s="270">
        <f t="shared" si="2"/>
        <v>0.00323896593</v>
      </c>
    </row>
    <row r="3571" ht="14.25" customHeight="1">
      <c r="D3571" s="264"/>
      <c r="E3571" s="264"/>
      <c r="F3571" s="264"/>
      <c r="G3571" s="271">
        <v>3568.0</v>
      </c>
      <c r="H3571" s="270">
        <f t="shared" si="2"/>
        <v>0.00098933606</v>
      </c>
    </row>
    <row r="3572" ht="14.25" customHeight="1">
      <c r="D3572" s="264"/>
      <c r="E3572" s="264"/>
      <c r="F3572" s="264"/>
      <c r="G3572" s="271">
        <v>3569.0</v>
      </c>
      <c r="H3572" s="270">
        <f t="shared" si="2"/>
        <v>0.01336378006</v>
      </c>
    </row>
    <row r="3573" ht="14.25" customHeight="1">
      <c r="D3573" s="264"/>
      <c r="E3573" s="264"/>
      <c r="F3573" s="264"/>
      <c r="G3573" s="271">
        <v>3570.0</v>
      </c>
      <c r="H3573" s="270">
        <f t="shared" si="2"/>
        <v>0.004662973044</v>
      </c>
    </row>
    <row r="3574" ht="14.25" customHeight="1">
      <c r="D3574" s="264"/>
      <c r="E3574" s="264"/>
      <c r="F3574" s="264"/>
      <c r="G3574" s="271">
        <v>3571.0</v>
      </c>
      <c r="H3574" s="270">
        <f t="shared" si="2"/>
        <v>0.002118776941</v>
      </c>
    </row>
    <row r="3575" ht="14.25" customHeight="1">
      <c r="D3575" s="264"/>
      <c r="E3575" s="264"/>
      <c r="F3575" s="264"/>
      <c r="G3575" s="271">
        <v>3572.0</v>
      </c>
      <c r="H3575" s="270">
        <f t="shared" si="2"/>
        <v>0.00883445362</v>
      </c>
    </row>
    <row r="3576" ht="14.25" customHeight="1">
      <c r="D3576" s="264"/>
      <c r="E3576" s="264"/>
      <c r="F3576" s="264"/>
      <c r="G3576" s="271">
        <v>3573.0</v>
      </c>
      <c r="H3576" s="270">
        <f t="shared" si="2"/>
        <v>0.03665629453</v>
      </c>
    </row>
    <row r="3577" ht="14.25" customHeight="1">
      <c r="D3577" s="264"/>
      <c r="E3577" s="264"/>
      <c r="F3577" s="264"/>
      <c r="G3577" s="271">
        <v>3574.0</v>
      </c>
      <c r="H3577" s="270">
        <f t="shared" si="2"/>
        <v>-0.01286301438</v>
      </c>
    </row>
    <row r="3578" ht="14.25" customHeight="1">
      <c r="D3578" s="264"/>
      <c r="E3578" s="264"/>
      <c r="F3578" s="264"/>
      <c r="G3578" s="271">
        <v>3575.0</v>
      </c>
      <c r="H3578" s="270">
        <f t="shared" si="2"/>
        <v>0.0344980831</v>
      </c>
    </row>
    <row r="3579" ht="14.25" customHeight="1">
      <c r="D3579" s="264"/>
      <c r="E3579" s="264"/>
      <c r="F3579" s="264"/>
      <c r="G3579" s="271">
        <v>3576.0</v>
      </c>
      <c r="H3579" s="270">
        <f t="shared" si="2"/>
        <v>0.007014012715</v>
      </c>
    </row>
    <row r="3580" ht="14.25" customHeight="1">
      <c r="D3580" s="264"/>
      <c r="E3580" s="264"/>
      <c r="F3580" s="264"/>
      <c r="G3580" s="271">
        <v>3577.0</v>
      </c>
      <c r="H3580" s="270">
        <f t="shared" si="2"/>
        <v>0.02399516114</v>
      </c>
    </row>
    <row r="3581" ht="14.25" customHeight="1">
      <c r="D3581" s="264"/>
      <c r="E3581" s="264"/>
      <c r="F3581" s="264"/>
      <c r="G3581" s="271">
        <v>3578.0</v>
      </c>
      <c r="H3581" s="270">
        <f t="shared" si="2"/>
        <v>-0.01146224046</v>
      </c>
    </row>
    <row r="3582" ht="14.25" customHeight="1">
      <c r="D3582" s="264"/>
      <c r="E3582" s="264"/>
      <c r="F3582" s="264"/>
      <c r="G3582" s="271">
        <v>3579.0</v>
      </c>
      <c r="H3582" s="270">
        <f t="shared" si="2"/>
        <v>-0.008499483285</v>
      </c>
    </row>
    <row r="3583" ht="14.25" customHeight="1">
      <c r="D3583" s="264"/>
      <c r="E3583" s="264"/>
      <c r="F3583" s="264"/>
      <c r="G3583" s="271">
        <v>3580.0</v>
      </c>
      <c r="H3583" s="270">
        <f t="shared" si="2"/>
        <v>0.01791927231</v>
      </c>
    </row>
    <row r="3584" ht="14.25" customHeight="1">
      <c r="D3584" s="264"/>
      <c r="E3584" s="264"/>
      <c r="F3584" s="264"/>
      <c r="G3584" s="271">
        <v>3581.0</v>
      </c>
      <c r="H3584" s="270">
        <f t="shared" si="2"/>
        <v>0.01581237202</v>
      </c>
    </row>
    <row r="3585" ht="14.25" customHeight="1">
      <c r="D3585" s="264"/>
      <c r="E3585" s="264"/>
      <c r="F3585" s="264"/>
      <c r="G3585" s="271">
        <v>3582.0</v>
      </c>
      <c r="H3585" s="270">
        <f t="shared" si="2"/>
        <v>0.006061719615</v>
      </c>
    </row>
    <row r="3586" ht="14.25" customHeight="1">
      <c r="D3586" s="264"/>
      <c r="E3586" s="264"/>
      <c r="F3586" s="264"/>
      <c r="G3586" s="271">
        <v>3583.0</v>
      </c>
      <c r="H3586" s="270">
        <f t="shared" si="2"/>
        <v>0.0002975044565</v>
      </c>
    </row>
    <row r="3587" ht="14.25" customHeight="1">
      <c r="D3587" s="264"/>
      <c r="E3587" s="264"/>
      <c r="F3587" s="264"/>
      <c r="G3587" s="271">
        <v>3584.0</v>
      </c>
      <c r="H3587" s="270">
        <f t="shared" si="2"/>
        <v>-0.01104589135</v>
      </c>
    </row>
    <row r="3588" ht="14.25" customHeight="1">
      <c r="D3588" s="264"/>
      <c r="E3588" s="264"/>
      <c r="F3588" s="264"/>
      <c r="G3588" s="271">
        <v>3585.0</v>
      </c>
      <c r="H3588" s="270">
        <f t="shared" si="2"/>
        <v>0.01104508728</v>
      </c>
    </row>
    <row r="3589" ht="14.25" customHeight="1">
      <c r="D3589" s="264"/>
      <c r="E3589" s="264"/>
      <c r="F3589" s="264"/>
      <c r="G3589" s="271">
        <v>3586.0</v>
      </c>
      <c r="H3589" s="270">
        <f t="shared" si="2"/>
        <v>-0.02010059058</v>
      </c>
    </row>
    <row r="3590" ht="14.25" customHeight="1">
      <c r="D3590" s="264"/>
      <c r="E3590" s="264"/>
      <c r="F3590" s="264"/>
      <c r="G3590" s="271">
        <v>3587.0</v>
      </c>
      <c r="H3590" s="270">
        <f t="shared" si="2"/>
        <v>0.02543816124</v>
      </c>
    </row>
    <row r="3591" ht="14.25" customHeight="1">
      <c r="D3591" s="264"/>
      <c r="E3591" s="264"/>
      <c r="F3591" s="264"/>
      <c r="G3591" s="271">
        <v>3588.0</v>
      </c>
      <c r="H3591" s="270">
        <f t="shared" si="2"/>
        <v>-0.005032722988</v>
      </c>
    </row>
    <row r="3592" ht="14.25" customHeight="1">
      <c r="D3592" s="264"/>
      <c r="E3592" s="264"/>
      <c r="F3592" s="264"/>
      <c r="G3592" s="271">
        <v>3589.0</v>
      </c>
      <c r="H3592" s="270">
        <f t="shared" si="2"/>
        <v>0.001339863708</v>
      </c>
    </row>
    <row r="3593" ht="14.25" customHeight="1">
      <c r="D3593" s="264"/>
      <c r="E3593" s="264"/>
      <c r="F3593" s="264"/>
      <c r="G3593" s="271">
        <v>3590.0</v>
      </c>
      <c r="H3593" s="270">
        <f t="shared" si="2"/>
        <v>0.04264087034</v>
      </c>
    </row>
    <row r="3594" ht="14.25" customHeight="1">
      <c r="D3594" s="264"/>
      <c r="E3594" s="264"/>
      <c r="F3594" s="264"/>
      <c r="G3594" s="271">
        <v>3591.0</v>
      </c>
      <c r="H3594" s="270">
        <f t="shared" si="2"/>
        <v>-0.004090043853</v>
      </c>
    </row>
    <row r="3595" ht="14.25" customHeight="1">
      <c r="D3595" s="264"/>
      <c r="E3595" s="264"/>
      <c r="F3595" s="264"/>
      <c r="G3595" s="271">
        <v>3592.0</v>
      </c>
      <c r="H3595" s="270">
        <f t="shared" si="2"/>
        <v>0.01462379168</v>
      </c>
    </row>
    <row r="3596" ht="14.25" customHeight="1">
      <c r="D3596" s="264"/>
      <c r="E3596" s="264"/>
      <c r="F3596" s="264"/>
      <c r="G3596" s="271">
        <v>3593.0</v>
      </c>
      <c r="H3596" s="270">
        <f t="shared" si="2"/>
        <v>0.01735586467</v>
      </c>
    </row>
    <row r="3597" ht="14.25" customHeight="1">
      <c r="D3597" s="264"/>
      <c r="E3597" s="264"/>
      <c r="F3597" s="264"/>
      <c r="G3597" s="271">
        <v>3594.0</v>
      </c>
      <c r="H3597" s="270">
        <f t="shared" si="2"/>
        <v>-0.01494377859</v>
      </c>
    </row>
    <row r="3598" ht="14.25" customHeight="1">
      <c r="D3598" s="264"/>
      <c r="E3598" s="264"/>
      <c r="F3598" s="264"/>
      <c r="G3598" s="271">
        <v>3595.0</v>
      </c>
      <c r="H3598" s="270">
        <f t="shared" si="2"/>
        <v>-0.00264155685</v>
      </c>
    </row>
    <row r="3599" ht="14.25" customHeight="1">
      <c r="D3599" s="264"/>
      <c r="E3599" s="264"/>
      <c r="F3599" s="264"/>
      <c r="G3599" s="271">
        <v>3596.0</v>
      </c>
      <c r="H3599" s="270">
        <f t="shared" si="2"/>
        <v>0.004340556148</v>
      </c>
    </row>
    <row r="3600" ht="14.25" customHeight="1">
      <c r="D3600" s="264"/>
      <c r="E3600" s="264"/>
      <c r="F3600" s="264"/>
      <c r="G3600" s="271">
        <v>3597.0</v>
      </c>
      <c r="H3600" s="270">
        <f t="shared" si="2"/>
        <v>-0.0004290458935</v>
      </c>
    </row>
    <row r="3601" ht="14.25" customHeight="1">
      <c r="D3601" s="264"/>
      <c r="E3601" s="264"/>
      <c r="F3601" s="264"/>
      <c r="G3601" s="271">
        <v>3598.0</v>
      </c>
      <c r="H3601" s="270">
        <f t="shared" si="2"/>
        <v>-0.01406560085</v>
      </c>
    </row>
    <row r="3602" ht="14.25" customHeight="1">
      <c r="D3602" s="264"/>
      <c r="E3602" s="264"/>
      <c r="F3602" s="264"/>
      <c r="G3602" s="271">
        <v>3599.0</v>
      </c>
      <c r="H3602" s="270">
        <f t="shared" si="2"/>
        <v>-0.006975563165</v>
      </c>
    </row>
    <row r="3603" ht="14.25" customHeight="1">
      <c r="D3603" s="264"/>
      <c r="E3603" s="264"/>
      <c r="F3603" s="264"/>
      <c r="G3603" s="271">
        <v>3600.0</v>
      </c>
      <c r="H3603" s="270">
        <f t="shared" si="2"/>
        <v>0.0001991347116</v>
      </c>
    </row>
    <row r="3604" ht="14.25" customHeight="1">
      <c r="D3604" s="264"/>
      <c r="E3604" s="264"/>
      <c r="F3604" s="264"/>
      <c r="G3604" s="271">
        <v>3601.0</v>
      </c>
      <c r="H3604" s="270">
        <f t="shared" si="2"/>
        <v>-0.04241684526</v>
      </c>
    </row>
    <row r="3605" ht="14.25" customHeight="1">
      <c r="D3605" s="264"/>
      <c r="E3605" s="264"/>
      <c r="F3605" s="264"/>
      <c r="G3605" s="271">
        <v>3602.0</v>
      </c>
      <c r="H3605" s="270">
        <f t="shared" si="2"/>
        <v>0.01345296682</v>
      </c>
    </row>
    <row r="3606" ht="14.25" customHeight="1">
      <c r="D3606" s="264"/>
      <c r="E3606" s="264"/>
      <c r="F3606" s="264"/>
      <c r="G3606" s="271">
        <v>3603.0</v>
      </c>
      <c r="H3606" s="270">
        <f t="shared" si="2"/>
        <v>0.0147415345</v>
      </c>
    </row>
    <row r="3607" ht="14.25" customHeight="1">
      <c r="D3607" s="264"/>
      <c r="E3607" s="264"/>
      <c r="F3607" s="264"/>
      <c r="G3607" s="271">
        <v>3604.0</v>
      </c>
      <c r="H3607" s="270">
        <f t="shared" si="2"/>
        <v>0.01157156194</v>
      </c>
    </row>
    <row r="3608" ht="14.25" customHeight="1">
      <c r="D3608" s="264"/>
      <c r="E3608" s="264"/>
      <c r="F3608" s="264"/>
      <c r="G3608" s="271">
        <v>3605.0</v>
      </c>
      <c r="H3608" s="270">
        <f t="shared" si="2"/>
        <v>-0.006133517065</v>
      </c>
    </row>
    <row r="3609" ht="14.25" customHeight="1">
      <c r="D3609" s="264"/>
      <c r="E3609" s="264"/>
      <c r="F3609" s="264"/>
      <c r="G3609" s="271">
        <v>3606.0</v>
      </c>
      <c r="H3609" s="270">
        <f t="shared" si="2"/>
        <v>0.02883176536</v>
      </c>
    </row>
    <row r="3610" ht="14.25" customHeight="1">
      <c r="D3610" s="264"/>
      <c r="E3610" s="264"/>
      <c r="F3610" s="264"/>
      <c r="G3610" s="271">
        <v>3607.0</v>
      </c>
      <c r="H3610" s="270">
        <f t="shared" si="2"/>
        <v>-0.04646395743</v>
      </c>
    </row>
    <row r="3611" ht="14.25" customHeight="1">
      <c r="D3611" s="264"/>
      <c r="E3611" s="264"/>
      <c r="F3611" s="264"/>
      <c r="G3611" s="271">
        <v>3608.0</v>
      </c>
      <c r="H3611" s="270">
        <f t="shared" si="2"/>
        <v>0.01779850318</v>
      </c>
    </row>
    <row r="3612" ht="14.25" customHeight="1">
      <c r="D3612" s="264"/>
      <c r="E3612" s="264"/>
      <c r="F3612" s="264"/>
      <c r="G3612" s="271">
        <v>3609.0</v>
      </c>
      <c r="H3612" s="270">
        <f t="shared" si="2"/>
        <v>-0.01175624587</v>
      </c>
    </row>
    <row r="3613" ht="14.25" customHeight="1">
      <c r="D3613" s="264"/>
      <c r="E3613" s="264"/>
      <c r="F3613" s="264"/>
      <c r="G3613" s="271">
        <v>3610.0</v>
      </c>
      <c r="H3613" s="270">
        <f t="shared" si="2"/>
        <v>0.008264742535</v>
      </c>
    </row>
    <row r="3614" ht="14.25" customHeight="1">
      <c r="D3614" s="264"/>
      <c r="E3614" s="264"/>
      <c r="F3614" s="264"/>
      <c r="G3614" s="271">
        <v>3611.0</v>
      </c>
      <c r="H3614" s="270">
        <f t="shared" si="2"/>
        <v>0.000782287143</v>
      </c>
    </row>
    <row r="3615" ht="14.25" customHeight="1">
      <c r="D3615" s="264"/>
      <c r="E3615" s="264"/>
      <c r="F3615" s="264"/>
      <c r="G3615" s="271">
        <v>3612.0</v>
      </c>
      <c r="H3615" s="270">
        <f t="shared" si="2"/>
        <v>-0.007794774755</v>
      </c>
    </row>
    <row r="3616" ht="14.25" customHeight="1">
      <c r="D3616" s="264"/>
      <c r="E3616" s="264"/>
      <c r="F3616" s="264"/>
      <c r="G3616" s="271">
        <v>3613.0</v>
      </c>
      <c r="H3616" s="270">
        <f t="shared" si="2"/>
        <v>-0.006915347127</v>
      </c>
    </row>
    <row r="3617" ht="14.25" customHeight="1">
      <c r="D3617" s="264"/>
      <c r="E3617" s="264"/>
      <c r="F3617" s="264"/>
      <c r="G3617" s="271">
        <v>3614.0</v>
      </c>
      <c r="H3617" s="270">
        <f t="shared" si="2"/>
        <v>-0.00393011437</v>
      </c>
    </row>
    <row r="3618" ht="14.25" customHeight="1">
      <c r="D3618" s="264"/>
      <c r="E3618" s="264"/>
      <c r="F3618" s="264"/>
      <c r="G3618" s="271">
        <v>3615.0</v>
      </c>
      <c r="H3618" s="270">
        <f t="shared" si="2"/>
        <v>-0.01250137767</v>
      </c>
    </row>
    <row r="3619" ht="14.25" customHeight="1">
      <c r="D3619" s="264"/>
      <c r="E3619" s="264"/>
      <c r="F3619" s="264"/>
      <c r="G3619" s="271">
        <v>3616.0</v>
      </c>
      <c r="H3619" s="270">
        <f t="shared" si="2"/>
        <v>0.004373605157</v>
      </c>
    </row>
    <row r="3620" ht="14.25" customHeight="1">
      <c r="D3620" s="264"/>
      <c r="E3620" s="264"/>
      <c r="F3620" s="264"/>
      <c r="G3620" s="271">
        <v>3617.0</v>
      </c>
      <c r="H3620" s="270">
        <f t="shared" si="2"/>
        <v>-0.006826201853</v>
      </c>
    </row>
    <row r="3621" ht="14.25" customHeight="1">
      <c r="D3621" s="264"/>
      <c r="E3621" s="264"/>
      <c r="F3621" s="264"/>
      <c r="G3621" s="271">
        <v>3618.0</v>
      </c>
      <c r="H3621" s="270">
        <f t="shared" si="2"/>
        <v>-0.003446474112</v>
      </c>
    </row>
    <row r="3622" ht="14.25" customHeight="1">
      <c r="D3622" s="264"/>
      <c r="E3622" s="264"/>
      <c r="F3622" s="264"/>
      <c r="G3622" s="271">
        <v>3619.0</v>
      </c>
      <c r="H3622" s="270">
        <f t="shared" si="2"/>
        <v>-0.001480432037</v>
      </c>
    </row>
    <row r="3623" ht="14.25" customHeight="1">
      <c r="D3623" s="264"/>
      <c r="E3623" s="264"/>
      <c r="F3623" s="264"/>
      <c r="G3623" s="271">
        <v>3620.0</v>
      </c>
      <c r="H3623" s="270">
        <f t="shared" si="2"/>
        <v>0.005129749993</v>
      </c>
    </row>
    <row r="3624" ht="14.25" customHeight="1">
      <c r="D3624" s="264"/>
      <c r="E3624" s="264"/>
      <c r="F3624" s="264"/>
      <c r="G3624" s="271">
        <v>3621.0</v>
      </c>
      <c r="H3624" s="270">
        <f t="shared" si="2"/>
        <v>0.02468231025</v>
      </c>
    </row>
    <row r="3625" ht="14.25" customHeight="1">
      <c r="D3625" s="264"/>
      <c r="E3625" s="264"/>
      <c r="F3625" s="264"/>
      <c r="G3625" s="271">
        <v>3622.0</v>
      </c>
      <c r="H3625" s="270">
        <f t="shared" si="2"/>
        <v>0.007457231964</v>
      </c>
    </row>
    <row r="3626" ht="14.25" customHeight="1">
      <c r="D3626" s="264"/>
      <c r="E3626" s="264"/>
      <c r="F3626" s="264"/>
      <c r="G3626" s="271">
        <v>3623.0</v>
      </c>
      <c r="H3626" s="270">
        <f t="shared" si="2"/>
        <v>0.005945124359</v>
      </c>
    </row>
    <row r="3627" ht="14.25" customHeight="1">
      <c r="D3627" s="264"/>
      <c r="E3627" s="264"/>
      <c r="F3627" s="264"/>
      <c r="G3627" s="271">
        <v>3624.0</v>
      </c>
      <c r="H3627" s="270">
        <f t="shared" si="2"/>
        <v>0.02049572588</v>
      </c>
    </row>
    <row r="3628" ht="14.25" customHeight="1">
      <c r="D3628" s="264"/>
      <c r="E3628" s="264"/>
      <c r="F3628" s="264"/>
      <c r="G3628" s="271">
        <v>3625.0</v>
      </c>
      <c r="H3628" s="270">
        <f t="shared" si="2"/>
        <v>0.001004935505</v>
      </c>
    </row>
    <row r="3629" ht="14.25" customHeight="1">
      <c r="D3629" s="264"/>
      <c r="E3629" s="264"/>
      <c r="F3629" s="264"/>
      <c r="G3629" s="271">
        <v>3626.0</v>
      </c>
      <c r="H3629" s="270">
        <f t="shared" si="2"/>
        <v>0.01748032722</v>
      </c>
    </row>
    <row r="3630" ht="14.25" customHeight="1">
      <c r="D3630" s="264"/>
      <c r="E3630" s="264"/>
      <c r="F3630" s="264"/>
      <c r="G3630" s="271">
        <v>3627.0</v>
      </c>
      <c r="H3630" s="270">
        <f t="shared" si="2"/>
        <v>-0.0003837828035</v>
      </c>
    </row>
    <row r="3631" ht="14.25" customHeight="1">
      <c r="D3631" s="264"/>
      <c r="E3631" s="264"/>
      <c r="F3631" s="264"/>
      <c r="G3631" s="271">
        <v>3628.0</v>
      </c>
      <c r="H3631" s="270">
        <f t="shared" si="2"/>
        <v>-0.01508622931</v>
      </c>
    </row>
    <row r="3632" ht="14.25" customHeight="1">
      <c r="D3632" s="264"/>
      <c r="E3632" s="264"/>
      <c r="F3632" s="264"/>
      <c r="G3632" s="271">
        <v>3629.0</v>
      </c>
      <c r="H3632" s="270">
        <f t="shared" si="2"/>
        <v>0.01309083837</v>
      </c>
    </row>
    <row r="3633" ht="14.25" customHeight="1">
      <c r="D3633" s="264"/>
      <c r="E3633" s="264"/>
      <c r="F3633" s="264"/>
      <c r="G3633" s="271">
        <v>3630.0</v>
      </c>
      <c r="H3633" s="270">
        <f t="shared" si="2"/>
        <v>0.02784221673</v>
      </c>
    </row>
    <row r="3634" ht="14.25" customHeight="1">
      <c r="D3634" s="264"/>
      <c r="E3634" s="264"/>
      <c r="F3634" s="264"/>
      <c r="G3634" s="271">
        <v>3631.0</v>
      </c>
      <c r="H3634" s="270">
        <f t="shared" si="2"/>
        <v>-0.0303785622</v>
      </c>
    </row>
    <row r="3635" ht="14.25" customHeight="1">
      <c r="D3635" s="264"/>
      <c r="E3635" s="264"/>
      <c r="F3635" s="264"/>
      <c r="G3635" s="271">
        <v>3632.0</v>
      </c>
      <c r="H3635" s="270">
        <f t="shared" si="2"/>
        <v>0.01075000709</v>
      </c>
    </row>
    <row r="3636" ht="14.25" customHeight="1">
      <c r="D3636" s="264"/>
      <c r="E3636" s="264"/>
      <c r="F3636" s="264"/>
      <c r="G3636" s="271">
        <v>3633.0</v>
      </c>
      <c r="H3636" s="270">
        <f t="shared" si="2"/>
        <v>0.008044129896</v>
      </c>
    </row>
    <row r="3637" ht="14.25" customHeight="1">
      <c r="D3637" s="264"/>
      <c r="E3637" s="264"/>
      <c r="F3637" s="264"/>
      <c r="G3637" s="271">
        <v>3634.0</v>
      </c>
      <c r="H3637" s="270">
        <f t="shared" si="2"/>
        <v>-0.01475922565</v>
      </c>
    </row>
    <row r="3638" ht="14.25" customHeight="1">
      <c r="D3638" s="264"/>
      <c r="E3638" s="264"/>
      <c r="F3638" s="264"/>
      <c r="G3638" s="271">
        <v>3635.0</v>
      </c>
      <c r="H3638" s="270">
        <f t="shared" si="2"/>
        <v>0.02327707661</v>
      </c>
    </row>
    <row r="3639" ht="14.25" customHeight="1">
      <c r="D3639" s="264"/>
      <c r="E3639" s="264"/>
      <c r="F3639" s="264"/>
      <c r="G3639" s="271">
        <v>3636.0</v>
      </c>
      <c r="H3639" s="270">
        <f t="shared" si="2"/>
        <v>0.003835517817</v>
      </c>
    </row>
    <row r="3640" ht="14.25" customHeight="1">
      <c r="D3640" s="264"/>
      <c r="E3640" s="264"/>
      <c r="F3640" s="264"/>
      <c r="G3640" s="271">
        <v>3637.0</v>
      </c>
      <c r="H3640" s="270">
        <f t="shared" si="2"/>
        <v>-0.003583398241</v>
      </c>
    </row>
    <row r="3641" ht="14.25" customHeight="1">
      <c r="D3641" s="264"/>
      <c r="E3641" s="264"/>
      <c r="F3641" s="264"/>
      <c r="G3641" s="271">
        <v>3638.0</v>
      </c>
      <c r="H3641" s="270">
        <f t="shared" si="2"/>
        <v>-0.03017769808</v>
      </c>
    </row>
    <row r="3642" ht="14.25" customHeight="1">
      <c r="D3642" s="264"/>
      <c r="E3642" s="264"/>
      <c r="F3642" s="264"/>
      <c r="G3642" s="271">
        <v>3639.0</v>
      </c>
      <c r="H3642" s="270">
        <f t="shared" si="2"/>
        <v>-0.02524251817</v>
      </c>
    </row>
    <row r="3643" ht="14.25" customHeight="1">
      <c r="D3643" s="264"/>
      <c r="E3643" s="264"/>
      <c r="F3643" s="264"/>
      <c r="G3643" s="271">
        <v>3640.0</v>
      </c>
      <c r="H3643" s="270">
        <f t="shared" si="2"/>
        <v>-0.01364736796</v>
      </c>
    </row>
    <row r="3644" ht="14.25" customHeight="1">
      <c r="D3644" s="264"/>
      <c r="E3644" s="264"/>
      <c r="F3644" s="264"/>
      <c r="G3644" s="271">
        <v>3641.0</v>
      </c>
      <c r="H3644" s="270">
        <f t="shared" si="2"/>
        <v>-0.001331416833</v>
      </c>
    </row>
    <row r="3645" ht="14.25" customHeight="1">
      <c r="D3645" s="264"/>
      <c r="E3645" s="264"/>
      <c r="F3645" s="264"/>
      <c r="G3645" s="271">
        <v>3642.0</v>
      </c>
      <c r="H3645" s="270">
        <f t="shared" si="2"/>
        <v>0.006647625207</v>
      </c>
    </row>
    <row r="3646" ht="14.25" customHeight="1">
      <c r="D3646" s="264"/>
      <c r="E3646" s="264"/>
      <c r="F3646" s="264"/>
      <c r="G3646" s="271">
        <v>3643.0</v>
      </c>
      <c r="H3646" s="270">
        <f t="shared" si="2"/>
        <v>-0.003863238767</v>
      </c>
    </row>
    <row r="3647" ht="14.25" customHeight="1">
      <c r="D3647" s="264"/>
      <c r="E3647" s="264"/>
      <c r="F3647" s="264"/>
      <c r="G3647" s="271">
        <v>3644.0</v>
      </c>
      <c r="H3647" s="270">
        <f t="shared" si="2"/>
        <v>0.00665797752</v>
      </c>
    </row>
    <row r="3648" ht="14.25" customHeight="1">
      <c r="D3648" s="264"/>
      <c r="E3648" s="264"/>
      <c r="F3648" s="264"/>
      <c r="G3648" s="271">
        <v>3645.0</v>
      </c>
      <c r="H3648" s="270">
        <f t="shared" si="2"/>
        <v>-0.01833008174</v>
      </c>
    </row>
    <row r="3649" ht="14.25" customHeight="1">
      <c r="D3649" s="264"/>
      <c r="E3649" s="264"/>
      <c r="F3649" s="264"/>
      <c r="G3649" s="271">
        <v>3646.0</v>
      </c>
      <c r="H3649" s="270">
        <f t="shared" si="2"/>
        <v>0.01969550157</v>
      </c>
    </row>
    <row r="3650" ht="14.25" customHeight="1">
      <c r="D3650" s="264"/>
      <c r="E3650" s="264"/>
      <c r="F3650" s="264"/>
      <c r="G3650" s="271">
        <v>3647.0</v>
      </c>
      <c r="H3650" s="270">
        <f t="shared" si="2"/>
        <v>-0.003659676898</v>
      </c>
    </row>
    <row r="3651" ht="14.25" customHeight="1">
      <c r="D3651" s="264"/>
      <c r="E3651" s="264"/>
      <c r="F3651" s="264"/>
      <c r="G3651" s="271">
        <v>3648.0</v>
      </c>
      <c r="H3651" s="270">
        <f t="shared" si="2"/>
        <v>0.01136315719</v>
      </c>
    </row>
    <row r="3652" ht="14.25" customHeight="1">
      <c r="D3652" s="264"/>
      <c r="E3652" s="264"/>
      <c r="F3652" s="264"/>
      <c r="G3652" s="271">
        <v>3649.0</v>
      </c>
      <c r="H3652" s="270">
        <f t="shared" si="2"/>
        <v>-0.009495180916</v>
      </c>
    </row>
    <row r="3653" ht="14.25" customHeight="1">
      <c r="D3653" s="264"/>
      <c r="E3653" s="264"/>
      <c r="F3653" s="264"/>
      <c r="G3653" s="271">
        <v>3650.0</v>
      </c>
      <c r="H3653" s="270">
        <f t="shared" si="2"/>
        <v>0.009234372189</v>
      </c>
    </row>
    <row r="3654" ht="14.25" customHeight="1">
      <c r="D3654" s="264"/>
      <c r="E3654" s="264"/>
      <c r="F3654" s="264"/>
      <c r="G3654" s="271">
        <v>3651.0</v>
      </c>
      <c r="H3654" s="270">
        <f t="shared" si="2"/>
        <v>-0.01472112014</v>
      </c>
    </row>
    <row r="3655" ht="14.25" customHeight="1">
      <c r="D3655" s="264"/>
      <c r="E3655" s="264"/>
      <c r="F3655" s="264"/>
      <c r="G3655" s="271">
        <v>3652.0</v>
      </c>
      <c r="H3655" s="270">
        <f t="shared" si="2"/>
        <v>-0.004660989453</v>
      </c>
    </row>
    <row r="3656" ht="14.25" customHeight="1">
      <c r="D3656" s="264"/>
      <c r="E3656" s="264"/>
      <c r="F3656" s="264"/>
      <c r="G3656" s="271">
        <v>3653.0</v>
      </c>
      <c r="H3656" s="270">
        <f t="shared" si="2"/>
        <v>-0.00362775737</v>
      </c>
    </row>
    <row r="3657" ht="14.25" customHeight="1">
      <c r="D3657" s="264"/>
      <c r="E3657" s="264"/>
      <c r="F3657" s="264"/>
      <c r="G3657" s="271">
        <v>3654.0</v>
      </c>
      <c r="H3657" s="270">
        <f t="shared" si="2"/>
        <v>-0.01945285803</v>
      </c>
    </row>
    <row r="3658" ht="14.25" customHeight="1">
      <c r="D3658" s="264"/>
      <c r="E3658" s="264"/>
      <c r="F3658" s="264"/>
      <c r="G3658" s="271">
        <v>3655.0</v>
      </c>
      <c r="H3658" s="270">
        <f t="shared" si="2"/>
        <v>-0.02073047417</v>
      </c>
    </row>
    <row r="3659" ht="14.25" customHeight="1">
      <c r="D3659" s="264"/>
      <c r="E3659" s="264"/>
      <c r="F3659" s="264"/>
      <c r="G3659" s="271">
        <v>3656.0</v>
      </c>
      <c r="H3659" s="270">
        <f t="shared" si="2"/>
        <v>0.01514997453</v>
      </c>
    </row>
    <row r="3660" ht="14.25" customHeight="1">
      <c r="D3660" s="264"/>
      <c r="E3660" s="264"/>
      <c r="F3660" s="264"/>
      <c r="G3660" s="271">
        <v>3657.0</v>
      </c>
      <c r="H3660" s="270">
        <f t="shared" si="2"/>
        <v>0.01948272044</v>
      </c>
    </row>
    <row r="3661" ht="14.25" customHeight="1">
      <c r="D3661" s="264"/>
      <c r="E3661" s="264"/>
      <c r="F3661" s="264"/>
      <c r="G3661" s="271">
        <v>3658.0</v>
      </c>
      <c r="H3661" s="270">
        <f t="shared" si="2"/>
        <v>0.00575296421</v>
      </c>
    </row>
    <row r="3662" ht="14.25" customHeight="1">
      <c r="D3662" s="264"/>
      <c r="E3662" s="264"/>
      <c r="F3662" s="264"/>
      <c r="G3662" s="271">
        <v>3659.0</v>
      </c>
      <c r="H3662" s="270">
        <f t="shared" si="2"/>
        <v>0.005310381324</v>
      </c>
    </row>
    <row r="3663" ht="14.25" customHeight="1">
      <c r="D3663" s="264"/>
      <c r="E3663" s="264"/>
      <c r="F3663" s="264"/>
      <c r="G3663" s="271">
        <v>3660.0</v>
      </c>
      <c r="H3663" s="270">
        <f t="shared" si="2"/>
        <v>0.03951421208</v>
      </c>
    </row>
    <row r="3664" ht="14.25" customHeight="1">
      <c r="D3664" s="264"/>
      <c r="E3664" s="264"/>
      <c r="F3664" s="264"/>
      <c r="G3664" s="271">
        <v>3661.0</v>
      </c>
      <c r="H3664" s="270">
        <f t="shared" si="2"/>
        <v>-0.01349892207</v>
      </c>
    </row>
    <row r="3665" ht="14.25" customHeight="1">
      <c r="D3665" s="264"/>
      <c r="E3665" s="264"/>
      <c r="F3665" s="264"/>
      <c r="G3665" s="271">
        <v>3662.0</v>
      </c>
      <c r="H3665" s="270">
        <f t="shared" si="2"/>
        <v>0.001184816988</v>
      </c>
    </row>
    <row r="3666" ht="14.25" customHeight="1">
      <c r="D3666" s="264"/>
      <c r="E3666" s="264"/>
      <c r="F3666" s="264"/>
      <c r="G3666" s="271">
        <v>3663.0</v>
      </c>
      <c r="H3666" s="270">
        <f t="shared" si="2"/>
        <v>0.006670565128</v>
      </c>
    </row>
    <row r="3667" ht="14.25" customHeight="1">
      <c r="D3667" s="264"/>
      <c r="E3667" s="264"/>
      <c r="F3667" s="264"/>
      <c r="G3667" s="271">
        <v>3664.0</v>
      </c>
      <c r="H3667" s="270">
        <f t="shared" si="2"/>
        <v>-0.0007848046963</v>
      </c>
    </row>
    <row r="3668" ht="14.25" customHeight="1">
      <c r="D3668" s="264"/>
      <c r="E3668" s="264"/>
      <c r="F3668" s="264"/>
      <c r="G3668" s="271">
        <v>3665.0</v>
      </c>
      <c r="H3668" s="270">
        <f t="shared" si="2"/>
        <v>-0.02039980841</v>
      </c>
    </row>
    <row r="3669" ht="14.25" customHeight="1">
      <c r="D3669" s="264"/>
      <c r="E3669" s="264"/>
      <c r="F3669" s="264"/>
      <c r="G3669" s="271">
        <v>3666.0</v>
      </c>
      <c r="H3669" s="270">
        <f t="shared" si="2"/>
        <v>0.003254187342</v>
      </c>
    </row>
    <row r="3670" ht="14.25" customHeight="1">
      <c r="D3670" s="264"/>
      <c r="E3670" s="264"/>
      <c r="F3670" s="264"/>
      <c r="G3670" s="271">
        <v>3667.0</v>
      </c>
      <c r="H3670" s="270">
        <f t="shared" si="2"/>
        <v>-0.001503925306</v>
      </c>
    </row>
    <row r="3671" ht="14.25" customHeight="1">
      <c r="D3671" s="264"/>
      <c r="E3671" s="264"/>
      <c r="F3671" s="264"/>
      <c r="G3671" s="271">
        <v>3668.0</v>
      </c>
      <c r="H3671" s="270">
        <f t="shared" si="2"/>
        <v>0.01401085198</v>
      </c>
    </row>
    <row r="3672" ht="14.25" customHeight="1">
      <c r="D3672" s="264"/>
      <c r="E3672" s="264"/>
      <c r="F3672" s="264"/>
      <c r="G3672" s="271">
        <v>3669.0</v>
      </c>
      <c r="H3672" s="270">
        <f t="shared" si="2"/>
        <v>-0.000004247652177</v>
      </c>
    </row>
    <row r="3673" ht="14.25" customHeight="1">
      <c r="D3673" s="264"/>
      <c r="E3673" s="264"/>
      <c r="F3673" s="264"/>
      <c r="G3673" s="271">
        <v>3670.0</v>
      </c>
      <c r="H3673" s="270">
        <f t="shared" si="2"/>
        <v>0.001233003894</v>
      </c>
    </row>
    <row r="3674" ht="14.25" customHeight="1">
      <c r="D3674" s="264"/>
      <c r="E3674" s="264"/>
      <c r="F3674" s="264"/>
      <c r="G3674" s="271">
        <v>3671.0</v>
      </c>
      <c r="H3674" s="270">
        <f t="shared" si="2"/>
        <v>0.004162628922</v>
      </c>
    </row>
    <row r="3675" ht="14.25" customHeight="1">
      <c r="D3675" s="264"/>
      <c r="E3675" s="264"/>
      <c r="F3675" s="264"/>
      <c r="G3675" s="271">
        <v>3672.0</v>
      </c>
      <c r="H3675" s="270">
        <f t="shared" si="2"/>
        <v>0.01421995465</v>
      </c>
    </row>
    <row r="3676" ht="14.25" customHeight="1">
      <c r="D3676" s="264"/>
      <c r="E3676" s="264"/>
      <c r="F3676" s="264"/>
      <c r="G3676" s="271">
        <v>3673.0</v>
      </c>
      <c r="H3676" s="270">
        <f t="shared" si="2"/>
        <v>-0.04634521648</v>
      </c>
    </row>
    <row r="3677" ht="14.25" customHeight="1">
      <c r="D3677" s="264"/>
      <c r="E3677" s="264"/>
      <c r="F3677" s="264"/>
      <c r="G3677" s="271">
        <v>3674.0</v>
      </c>
      <c r="H3677" s="270">
        <f t="shared" si="2"/>
        <v>0.003334086235</v>
      </c>
    </row>
    <row r="3678" ht="14.25" customHeight="1">
      <c r="D3678" s="264"/>
      <c r="E3678" s="264"/>
      <c r="F3678" s="264"/>
      <c r="G3678" s="271">
        <v>3675.0</v>
      </c>
      <c r="H3678" s="270">
        <f t="shared" si="2"/>
        <v>-0.0114112795</v>
      </c>
    </row>
    <row r="3679" ht="14.25" customHeight="1">
      <c r="D3679" s="264"/>
      <c r="E3679" s="264"/>
      <c r="F3679" s="264"/>
      <c r="G3679" s="271">
        <v>3676.0</v>
      </c>
      <c r="H3679" s="270">
        <f t="shared" si="2"/>
        <v>0.01792854401</v>
      </c>
    </row>
    <row r="3680" ht="14.25" customHeight="1">
      <c r="D3680" s="264"/>
      <c r="E3680" s="264"/>
      <c r="F3680" s="264"/>
      <c r="G3680" s="271">
        <v>3677.0</v>
      </c>
      <c r="H3680" s="270">
        <f t="shared" si="2"/>
        <v>0.008323411789</v>
      </c>
    </row>
    <row r="3681" ht="14.25" customHeight="1">
      <c r="D3681" s="264"/>
      <c r="E3681" s="264"/>
      <c r="F3681" s="264"/>
      <c r="G3681" s="271">
        <v>3678.0</v>
      </c>
      <c r="H3681" s="270">
        <f t="shared" si="2"/>
        <v>0.005187047756</v>
      </c>
    </row>
    <row r="3682" ht="14.25" customHeight="1">
      <c r="D3682" s="264"/>
      <c r="E3682" s="264"/>
      <c r="F3682" s="264"/>
      <c r="G3682" s="271">
        <v>3679.0</v>
      </c>
      <c r="H3682" s="270">
        <f t="shared" si="2"/>
        <v>-0.01556866118</v>
      </c>
    </row>
    <row r="3683" ht="14.25" customHeight="1">
      <c r="D3683" s="264"/>
      <c r="E3683" s="264"/>
      <c r="F3683" s="264"/>
      <c r="G3683" s="271">
        <v>3680.0</v>
      </c>
      <c r="H3683" s="270">
        <f t="shared" si="2"/>
        <v>-0.01422560377</v>
      </c>
    </row>
    <row r="3684" ht="14.25" customHeight="1">
      <c r="D3684" s="264"/>
      <c r="E3684" s="264"/>
      <c r="F3684" s="264"/>
      <c r="G3684" s="271">
        <v>3681.0</v>
      </c>
      <c r="H3684" s="270">
        <f t="shared" si="2"/>
        <v>-0.006658511189</v>
      </c>
    </row>
    <row r="3685" ht="14.25" customHeight="1">
      <c r="D3685" s="264"/>
      <c r="E3685" s="264"/>
      <c r="F3685" s="264"/>
      <c r="G3685" s="271">
        <v>3682.0</v>
      </c>
      <c r="H3685" s="270">
        <f t="shared" si="2"/>
        <v>-0.01605229002</v>
      </c>
    </row>
    <row r="3686" ht="14.25" customHeight="1">
      <c r="D3686" s="264"/>
      <c r="E3686" s="264"/>
      <c r="F3686" s="264"/>
      <c r="G3686" s="271">
        <v>3683.0</v>
      </c>
      <c r="H3686" s="270">
        <f t="shared" si="2"/>
        <v>0.02468492393</v>
      </c>
    </row>
    <row r="3687" ht="14.25" customHeight="1">
      <c r="D3687" s="264"/>
      <c r="E3687" s="264"/>
      <c r="F3687" s="264"/>
      <c r="G3687" s="271">
        <v>3684.0</v>
      </c>
      <c r="H3687" s="270">
        <f t="shared" si="2"/>
        <v>0.01507171099</v>
      </c>
    </row>
    <row r="3688" ht="14.25" customHeight="1">
      <c r="D3688" s="264"/>
      <c r="E3688" s="264"/>
      <c r="F3688" s="264"/>
      <c r="G3688" s="271">
        <v>3685.0</v>
      </c>
      <c r="H3688" s="270">
        <f t="shared" si="2"/>
        <v>0.007832938032</v>
      </c>
    </row>
    <row r="3689" ht="14.25" customHeight="1">
      <c r="D3689" s="264"/>
      <c r="E3689" s="264"/>
      <c r="F3689" s="264"/>
      <c r="G3689" s="271">
        <v>3686.0</v>
      </c>
      <c r="H3689" s="270">
        <f t="shared" si="2"/>
        <v>-0.01580837803</v>
      </c>
    </row>
    <row r="3690" ht="14.25" customHeight="1">
      <c r="D3690" s="264"/>
      <c r="E3690" s="264"/>
      <c r="F3690" s="264"/>
      <c r="G3690" s="271">
        <v>3687.0</v>
      </c>
      <c r="H3690" s="270">
        <f t="shared" si="2"/>
        <v>-0.01580648712</v>
      </c>
    </row>
    <row r="3691" ht="14.25" customHeight="1">
      <c r="D3691" s="264"/>
      <c r="E3691" s="264"/>
      <c r="F3691" s="264"/>
      <c r="G3691" s="271">
        <v>3688.0</v>
      </c>
      <c r="H3691" s="270">
        <f t="shared" si="2"/>
        <v>0.02635547469</v>
      </c>
    </row>
    <row r="3692" ht="14.25" customHeight="1">
      <c r="D3692" s="264"/>
      <c r="E3692" s="264"/>
      <c r="F3692" s="264"/>
      <c r="G3692" s="271">
        <v>3689.0</v>
      </c>
      <c r="H3692" s="270">
        <f t="shared" si="2"/>
        <v>-0.01616514371</v>
      </c>
    </row>
    <row r="3693" ht="14.25" customHeight="1">
      <c r="D3693" s="264"/>
      <c r="E3693" s="264"/>
      <c r="F3693" s="264"/>
      <c r="G3693" s="271">
        <v>3690.0</v>
      </c>
      <c r="H3693" s="270">
        <f t="shared" si="2"/>
        <v>0.00002305083669</v>
      </c>
    </row>
    <row r="3694" ht="14.25" customHeight="1">
      <c r="D3694" s="264"/>
      <c r="E3694" s="264"/>
      <c r="F3694" s="264"/>
      <c r="G3694" s="271">
        <v>3691.0</v>
      </c>
      <c r="H3694" s="270">
        <f t="shared" si="2"/>
        <v>-0.00360136862</v>
      </c>
    </row>
    <row r="3695" ht="14.25" customHeight="1">
      <c r="D3695" s="264"/>
      <c r="E3695" s="264"/>
      <c r="F3695" s="264"/>
      <c r="G3695" s="271">
        <v>3692.0</v>
      </c>
      <c r="H3695" s="270">
        <f t="shared" si="2"/>
        <v>-0.02144486448</v>
      </c>
    </row>
    <row r="3696" ht="14.25" customHeight="1">
      <c r="D3696" s="264"/>
      <c r="E3696" s="264"/>
      <c r="F3696" s="264"/>
      <c r="G3696" s="271">
        <v>3693.0</v>
      </c>
      <c r="H3696" s="270">
        <f t="shared" si="2"/>
        <v>0.02287421229</v>
      </c>
    </row>
    <row r="3697" ht="14.25" customHeight="1">
      <c r="D3697" s="264"/>
      <c r="E3697" s="264"/>
      <c r="F3697" s="264"/>
      <c r="G3697" s="271">
        <v>3694.0</v>
      </c>
      <c r="H3697" s="270">
        <f t="shared" si="2"/>
        <v>0.01739784259</v>
      </c>
    </row>
    <row r="3698" ht="14.25" customHeight="1">
      <c r="D3698" s="264"/>
      <c r="E3698" s="264"/>
      <c r="F3698" s="264"/>
      <c r="G3698" s="271">
        <v>3695.0</v>
      </c>
      <c r="H3698" s="270">
        <f t="shared" si="2"/>
        <v>0.01122247167</v>
      </c>
    </row>
    <row r="3699" ht="14.25" customHeight="1">
      <c r="D3699" s="264"/>
      <c r="E3699" s="264"/>
      <c r="F3699" s="264"/>
      <c r="G3699" s="271">
        <v>3696.0</v>
      </c>
      <c r="H3699" s="270">
        <f t="shared" si="2"/>
        <v>0.005982783152</v>
      </c>
    </row>
    <row r="3700" ht="14.25" customHeight="1">
      <c r="D3700" s="264"/>
      <c r="E3700" s="264"/>
      <c r="F3700" s="264"/>
      <c r="G3700" s="271">
        <v>3697.0</v>
      </c>
      <c r="H3700" s="270">
        <f t="shared" si="2"/>
        <v>-0.01214511584</v>
      </c>
    </row>
    <row r="3701" ht="14.25" customHeight="1">
      <c r="D3701" s="264"/>
      <c r="E3701" s="264"/>
      <c r="F3701" s="264"/>
      <c r="G3701" s="271">
        <v>3698.0</v>
      </c>
      <c r="H3701" s="270">
        <f t="shared" si="2"/>
        <v>-0.02998396563</v>
      </c>
    </row>
    <row r="3702" ht="14.25" customHeight="1">
      <c r="D3702" s="264"/>
      <c r="E3702" s="264"/>
      <c r="F3702" s="264"/>
      <c r="G3702" s="271">
        <v>3699.0</v>
      </c>
      <c r="H3702" s="270">
        <f t="shared" si="2"/>
        <v>0.007521692006</v>
      </c>
    </row>
    <row r="3703" ht="14.25" customHeight="1">
      <c r="D3703" s="264"/>
      <c r="E3703" s="264"/>
      <c r="F3703" s="264"/>
      <c r="G3703" s="271">
        <v>3700.0</v>
      </c>
      <c r="H3703" s="270">
        <f t="shared" si="2"/>
        <v>-0.0003960427567</v>
      </c>
    </row>
    <row r="3704" ht="14.25" customHeight="1">
      <c r="D3704" s="264"/>
      <c r="E3704" s="264"/>
      <c r="F3704" s="264"/>
      <c r="G3704" s="271">
        <v>3701.0</v>
      </c>
      <c r="H3704" s="270">
        <f t="shared" si="2"/>
        <v>0.001726648996</v>
      </c>
    </row>
    <row r="3705" ht="14.25" customHeight="1">
      <c r="D3705" s="264"/>
      <c r="E3705" s="264"/>
      <c r="F3705" s="264"/>
      <c r="G3705" s="271">
        <v>3702.0</v>
      </c>
      <c r="H3705" s="270">
        <f t="shared" si="2"/>
        <v>0.01605851375</v>
      </c>
    </row>
    <row r="3706" ht="14.25" customHeight="1">
      <c r="D3706" s="264"/>
      <c r="E3706" s="264"/>
      <c r="F3706" s="264"/>
      <c r="G3706" s="271">
        <v>3703.0</v>
      </c>
      <c r="H3706" s="270">
        <f t="shared" si="2"/>
        <v>-0.01121729379</v>
      </c>
    </row>
    <row r="3707" ht="14.25" customHeight="1">
      <c r="D3707" s="264"/>
      <c r="E3707" s="264"/>
      <c r="F3707" s="264"/>
      <c r="G3707" s="271">
        <v>3704.0</v>
      </c>
      <c r="H3707" s="270">
        <f t="shared" si="2"/>
        <v>-0.01232485608</v>
      </c>
    </row>
    <row r="3708" ht="14.25" customHeight="1">
      <c r="D3708" s="264"/>
      <c r="E3708" s="264"/>
      <c r="F3708" s="264"/>
      <c r="G3708" s="271">
        <v>3705.0</v>
      </c>
      <c r="H3708" s="270">
        <f t="shared" si="2"/>
        <v>-0.02866854745</v>
      </c>
    </row>
    <row r="3709" ht="14.25" customHeight="1">
      <c r="D3709" s="264"/>
      <c r="E3709" s="264"/>
      <c r="F3709" s="264"/>
      <c r="G3709" s="271">
        <v>3706.0</v>
      </c>
      <c r="H3709" s="270">
        <f t="shared" si="2"/>
        <v>0.001349609608</v>
      </c>
    </row>
    <row r="3710" ht="14.25" customHeight="1">
      <c r="D3710" s="264"/>
      <c r="E3710" s="264"/>
      <c r="F3710" s="264"/>
      <c r="G3710" s="271">
        <v>3707.0</v>
      </c>
      <c r="H3710" s="270">
        <f t="shared" si="2"/>
        <v>0.01330383398</v>
      </c>
    </row>
    <row r="3711" ht="14.25" customHeight="1">
      <c r="D3711" s="264"/>
      <c r="E3711" s="264"/>
      <c r="F3711" s="264"/>
      <c r="G3711" s="271">
        <v>3708.0</v>
      </c>
      <c r="H3711" s="270">
        <f t="shared" si="2"/>
        <v>0.01186303065</v>
      </c>
    </row>
    <row r="3712" ht="14.25" customHeight="1">
      <c r="D3712" s="264"/>
      <c r="E3712" s="264"/>
      <c r="F3712" s="264"/>
      <c r="G3712" s="271">
        <v>3709.0</v>
      </c>
      <c r="H3712" s="270">
        <f t="shared" si="2"/>
        <v>0.0009580207694</v>
      </c>
    </row>
    <row r="3713" ht="14.25" customHeight="1">
      <c r="D3713" s="264"/>
      <c r="E3713" s="264"/>
      <c r="F3713" s="264"/>
      <c r="G3713" s="271">
        <v>3710.0</v>
      </c>
      <c r="H3713" s="270">
        <f t="shared" si="2"/>
        <v>-0.003083781109</v>
      </c>
    </row>
    <row r="3714" ht="14.25" customHeight="1">
      <c r="D3714" s="264"/>
      <c r="E3714" s="264"/>
      <c r="F3714" s="264"/>
      <c r="G3714" s="271">
        <v>3711.0</v>
      </c>
      <c r="H3714" s="270">
        <f t="shared" si="2"/>
        <v>-0.01736587834</v>
      </c>
    </row>
    <row r="3715" ht="14.25" customHeight="1">
      <c r="D3715" s="264"/>
      <c r="E3715" s="264"/>
      <c r="F3715" s="264"/>
      <c r="G3715" s="271">
        <v>3712.0</v>
      </c>
      <c r="H3715" s="270">
        <f t="shared" si="2"/>
        <v>0.04265688608</v>
      </c>
    </row>
    <row r="3716" ht="14.25" customHeight="1">
      <c r="D3716" s="264"/>
      <c r="E3716" s="264"/>
      <c r="F3716" s="264"/>
      <c r="G3716" s="271">
        <v>3713.0</v>
      </c>
      <c r="H3716" s="270">
        <f t="shared" si="2"/>
        <v>-0.02505122841</v>
      </c>
    </row>
    <row r="3717" ht="14.25" customHeight="1">
      <c r="D3717" s="264"/>
      <c r="E3717" s="264"/>
      <c r="F3717" s="264"/>
      <c r="G3717" s="271">
        <v>3714.0</v>
      </c>
      <c r="H3717" s="270">
        <f t="shared" si="2"/>
        <v>-0.003317800258</v>
      </c>
    </row>
    <row r="3718" ht="14.25" customHeight="1">
      <c r="D3718" s="264"/>
      <c r="E3718" s="264"/>
      <c r="F3718" s="264"/>
      <c r="G3718" s="271">
        <v>3715.0</v>
      </c>
      <c r="H3718" s="270">
        <f t="shared" si="2"/>
        <v>0.02196125836</v>
      </c>
    </row>
    <row r="3719" ht="14.25" customHeight="1">
      <c r="D3719" s="264"/>
      <c r="E3719" s="264"/>
      <c r="F3719" s="264"/>
      <c r="G3719" s="271">
        <v>3716.0</v>
      </c>
      <c r="H3719" s="270">
        <f t="shared" si="2"/>
        <v>0.02460985962</v>
      </c>
    </row>
    <row r="3720" ht="14.25" customHeight="1">
      <c r="D3720" s="264"/>
      <c r="E3720" s="264"/>
      <c r="F3720" s="264"/>
      <c r="G3720" s="271">
        <v>3717.0</v>
      </c>
      <c r="H3720" s="270">
        <f t="shared" si="2"/>
        <v>-0.002242699691</v>
      </c>
    </row>
    <row r="3721" ht="14.25" customHeight="1">
      <c r="D3721" s="264"/>
      <c r="E3721" s="264"/>
      <c r="F3721" s="264"/>
      <c r="G3721" s="271">
        <v>3718.0</v>
      </c>
      <c r="H3721" s="270">
        <f t="shared" si="2"/>
        <v>0.01546168313</v>
      </c>
    </row>
    <row r="3722" ht="14.25" customHeight="1">
      <c r="D3722" s="264"/>
      <c r="E3722" s="264"/>
      <c r="F3722" s="264"/>
      <c r="G3722" s="271">
        <v>3719.0</v>
      </c>
      <c r="H3722" s="270">
        <f t="shared" si="2"/>
        <v>0.001492465823</v>
      </c>
    </row>
    <row r="3723" ht="14.25" customHeight="1">
      <c r="D3723" s="264"/>
      <c r="E3723" s="264"/>
      <c r="F3723" s="264"/>
      <c r="G3723" s="271">
        <v>3720.0</v>
      </c>
      <c r="H3723" s="270">
        <f t="shared" si="2"/>
        <v>0.003424609917</v>
      </c>
    </row>
    <row r="3724" ht="14.25" customHeight="1">
      <c r="D3724" s="264"/>
      <c r="E3724" s="264"/>
      <c r="F3724" s="264"/>
      <c r="G3724" s="271">
        <v>3721.0</v>
      </c>
      <c r="H3724" s="270">
        <f t="shared" si="2"/>
        <v>-0.005962912265</v>
      </c>
    </row>
    <row r="3725" ht="14.25" customHeight="1">
      <c r="D3725" s="264"/>
      <c r="E3725" s="264"/>
      <c r="F3725" s="264"/>
      <c r="G3725" s="271">
        <v>3722.0</v>
      </c>
      <c r="H3725" s="270">
        <f t="shared" si="2"/>
        <v>-0.01499825417</v>
      </c>
    </row>
    <row r="3726" ht="14.25" customHeight="1">
      <c r="D3726" s="264"/>
      <c r="E3726" s="264"/>
      <c r="F3726" s="264"/>
      <c r="G3726" s="271">
        <v>3723.0</v>
      </c>
      <c r="H3726" s="270">
        <f t="shared" si="2"/>
        <v>0.02295137683</v>
      </c>
    </row>
    <row r="3727" ht="14.25" customHeight="1">
      <c r="D3727" s="264"/>
      <c r="E3727" s="264"/>
      <c r="F3727" s="264"/>
      <c r="G3727" s="271">
        <v>3724.0</v>
      </c>
      <c r="H3727" s="270">
        <f t="shared" si="2"/>
        <v>-0.008681409516</v>
      </c>
    </row>
    <row r="3728" ht="14.25" customHeight="1">
      <c r="D3728" s="264"/>
      <c r="E3728" s="264"/>
      <c r="F3728" s="264"/>
      <c r="G3728" s="271">
        <v>3725.0</v>
      </c>
      <c r="H3728" s="270">
        <f t="shared" si="2"/>
        <v>-0.008389796486</v>
      </c>
    </row>
    <row r="3729" ht="14.25" customHeight="1">
      <c r="D3729" s="264"/>
      <c r="E3729" s="264"/>
      <c r="F3729" s="264"/>
      <c r="G3729" s="271">
        <v>3726.0</v>
      </c>
      <c r="H3729" s="270">
        <f t="shared" si="2"/>
        <v>-0.02363801858</v>
      </c>
    </row>
    <row r="3730" ht="14.25" customHeight="1">
      <c r="D3730" s="264"/>
      <c r="E3730" s="264"/>
      <c r="F3730" s="264"/>
      <c r="G3730" s="271">
        <v>3727.0</v>
      </c>
      <c r="H3730" s="270">
        <f t="shared" si="2"/>
        <v>0.01531080161</v>
      </c>
    </row>
    <row r="3731" ht="14.25" customHeight="1">
      <c r="D3731" s="264"/>
      <c r="E3731" s="264"/>
      <c r="F3731" s="264"/>
      <c r="G3731" s="271">
        <v>3728.0</v>
      </c>
      <c r="H3731" s="270">
        <f t="shared" si="2"/>
        <v>0.007301954563</v>
      </c>
    </row>
    <row r="3732" ht="14.25" customHeight="1">
      <c r="D3732" s="264"/>
      <c r="E3732" s="264"/>
      <c r="F3732" s="264"/>
      <c r="G3732" s="271">
        <v>3729.0</v>
      </c>
      <c r="H3732" s="270">
        <f t="shared" si="2"/>
        <v>0.001432465266</v>
      </c>
    </row>
    <row r="3733" ht="14.25" customHeight="1">
      <c r="D3733" s="264"/>
      <c r="E3733" s="264"/>
      <c r="F3733" s="264"/>
      <c r="G3733" s="271">
        <v>3730.0</v>
      </c>
      <c r="H3733" s="270">
        <f t="shared" si="2"/>
        <v>-0.007924797567</v>
      </c>
    </row>
    <row r="3734" ht="14.25" customHeight="1">
      <c r="D3734" s="264"/>
      <c r="E3734" s="264"/>
      <c r="F3734" s="264"/>
      <c r="G3734" s="271">
        <v>3731.0</v>
      </c>
      <c r="H3734" s="270">
        <f t="shared" si="2"/>
        <v>0.0009533699083</v>
      </c>
    </row>
    <row r="3735" ht="14.25" customHeight="1">
      <c r="D3735" s="264"/>
      <c r="E3735" s="264"/>
      <c r="F3735" s="264"/>
      <c r="G3735" s="271">
        <v>3732.0</v>
      </c>
      <c r="H3735" s="270">
        <f t="shared" si="2"/>
        <v>-0.02090480263</v>
      </c>
    </row>
    <row r="3736" ht="14.25" customHeight="1">
      <c r="D3736" s="264"/>
      <c r="E3736" s="264"/>
      <c r="F3736" s="264"/>
      <c r="G3736" s="271">
        <v>3733.0</v>
      </c>
      <c r="H3736" s="270">
        <f t="shared" si="2"/>
        <v>-0.005487182299</v>
      </c>
    </row>
    <row r="3737" ht="14.25" customHeight="1">
      <c r="D3737" s="264"/>
      <c r="E3737" s="264"/>
      <c r="F3737" s="264"/>
      <c r="G3737" s="271">
        <v>3734.0</v>
      </c>
      <c r="H3737" s="270">
        <f t="shared" si="2"/>
        <v>0.001903147326</v>
      </c>
    </row>
    <row r="3738" ht="14.25" customHeight="1">
      <c r="D3738" s="264"/>
      <c r="E3738" s="264"/>
      <c r="F3738" s="264"/>
      <c r="G3738" s="271">
        <v>3735.0</v>
      </c>
      <c r="H3738" s="270">
        <f t="shared" si="2"/>
        <v>0.01277688826</v>
      </c>
    </row>
    <row r="3739" ht="14.25" customHeight="1">
      <c r="D3739" s="264"/>
      <c r="E3739" s="264"/>
      <c r="F3739" s="264"/>
      <c r="G3739" s="271">
        <v>3736.0</v>
      </c>
      <c r="H3739" s="270">
        <f t="shared" si="2"/>
        <v>-0.0003714329543</v>
      </c>
    </row>
    <row r="3740" ht="14.25" customHeight="1">
      <c r="D3740" s="264"/>
      <c r="E3740" s="264"/>
      <c r="F3740" s="264"/>
      <c r="G3740" s="271">
        <v>3737.0</v>
      </c>
      <c r="H3740" s="270">
        <f t="shared" si="2"/>
        <v>-0.03020809501</v>
      </c>
    </row>
    <row r="3741" ht="14.25" customHeight="1">
      <c r="D3741" s="264"/>
      <c r="E3741" s="264"/>
      <c r="F3741" s="264"/>
      <c r="G3741" s="271">
        <v>3738.0</v>
      </c>
      <c r="H3741" s="270">
        <f t="shared" si="2"/>
        <v>0.001061659818</v>
      </c>
    </row>
    <row r="3742" ht="14.25" customHeight="1">
      <c r="D3742" s="264"/>
      <c r="E3742" s="264"/>
      <c r="F3742" s="264"/>
      <c r="G3742" s="271">
        <v>3739.0</v>
      </c>
      <c r="H3742" s="270">
        <f t="shared" si="2"/>
        <v>0.01631600947</v>
      </c>
    </row>
    <row r="3743" ht="14.25" customHeight="1">
      <c r="D3743" s="264"/>
      <c r="E3743" s="264"/>
      <c r="F3743" s="264"/>
      <c r="G3743" s="271">
        <v>3740.0</v>
      </c>
      <c r="H3743" s="270">
        <f t="shared" si="2"/>
        <v>0.02254255314</v>
      </c>
    </row>
    <row r="3744" ht="14.25" customHeight="1">
      <c r="D3744" s="264"/>
      <c r="E3744" s="264"/>
      <c r="F3744" s="264"/>
      <c r="G3744" s="271">
        <v>3741.0</v>
      </c>
      <c r="H3744" s="270">
        <f t="shared" si="2"/>
        <v>-0.0195643297</v>
      </c>
    </row>
    <row r="3745" ht="14.25" customHeight="1">
      <c r="D3745" s="264"/>
      <c r="E3745" s="264"/>
      <c r="F3745" s="264"/>
      <c r="G3745" s="271">
        <v>3742.0</v>
      </c>
      <c r="H3745" s="270">
        <f t="shared" si="2"/>
        <v>-0.0117451323</v>
      </c>
    </row>
    <row r="3746" ht="14.25" customHeight="1">
      <c r="D3746" s="264"/>
      <c r="E3746" s="264"/>
      <c r="F3746" s="264"/>
      <c r="G3746" s="271">
        <v>3743.0</v>
      </c>
      <c r="H3746" s="270">
        <f t="shared" si="2"/>
        <v>0.01499250919</v>
      </c>
    </row>
    <row r="3747" ht="14.25" customHeight="1">
      <c r="D3747" s="264"/>
      <c r="E3747" s="264"/>
      <c r="F3747" s="264"/>
      <c r="G3747" s="271">
        <v>3744.0</v>
      </c>
      <c r="H3747" s="270">
        <f t="shared" si="2"/>
        <v>0.01340588145</v>
      </c>
    </row>
    <row r="3748" ht="14.25" customHeight="1">
      <c r="D3748" s="264"/>
      <c r="E3748" s="264"/>
      <c r="F3748" s="264"/>
      <c r="G3748" s="271">
        <v>3745.0</v>
      </c>
      <c r="H3748" s="270">
        <f t="shared" si="2"/>
        <v>0.03166489307</v>
      </c>
    </row>
    <row r="3749" ht="14.25" customHeight="1">
      <c r="D3749" s="264"/>
      <c r="E3749" s="264"/>
      <c r="F3749" s="264"/>
      <c r="G3749" s="271">
        <v>3746.0</v>
      </c>
      <c r="H3749" s="270">
        <f t="shared" si="2"/>
        <v>0.01799430367</v>
      </c>
    </row>
    <row r="3750" ht="14.25" customHeight="1">
      <c r="D3750" s="264"/>
      <c r="E3750" s="264"/>
      <c r="F3750" s="264"/>
      <c r="G3750" s="271">
        <v>3747.0</v>
      </c>
      <c r="H3750" s="270">
        <f t="shared" si="2"/>
        <v>0.02044461486</v>
      </c>
    </row>
    <row r="3751" ht="14.25" customHeight="1">
      <c r="D3751" s="264"/>
      <c r="E3751" s="264"/>
      <c r="F3751" s="264"/>
      <c r="G3751" s="271">
        <v>3748.0</v>
      </c>
      <c r="H3751" s="270">
        <f t="shared" si="2"/>
        <v>0.007972989929</v>
      </c>
    </row>
    <row r="3752" ht="14.25" customHeight="1">
      <c r="D3752" s="264"/>
      <c r="E3752" s="264"/>
      <c r="F3752" s="264"/>
      <c r="G3752" s="271">
        <v>3749.0</v>
      </c>
      <c r="H3752" s="270">
        <f t="shared" si="2"/>
        <v>0.01434140329</v>
      </c>
    </row>
    <row r="3753" ht="14.25" customHeight="1">
      <c r="D3753" s="264"/>
      <c r="E3753" s="264"/>
      <c r="F3753" s="264"/>
      <c r="G3753" s="271">
        <v>3750.0</v>
      </c>
      <c r="H3753" s="270">
        <f t="shared" si="2"/>
        <v>-0.01378347897</v>
      </c>
    </row>
    <row r="3754" ht="14.25" customHeight="1">
      <c r="D3754" s="264"/>
      <c r="E3754" s="264"/>
      <c r="F3754" s="264"/>
      <c r="G3754" s="271">
        <v>3751.0</v>
      </c>
      <c r="H3754" s="270">
        <f t="shared" si="2"/>
        <v>-0.01402950442</v>
      </c>
    </row>
    <row r="3755" ht="14.25" customHeight="1">
      <c r="D3755" s="264"/>
      <c r="E3755" s="264"/>
      <c r="F3755" s="264"/>
      <c r="G3755" s="271">
        <v>3752.0</v>
      </c>
      <c r="H3755" s="270">
        <f t="shared" si="2"/>
        <v>0.02510646007</v>
      </c>
    </row>
    <row r="3756" ht="14.25" customHeight="1">
      <c r="D3756" s="264"/>
      <c r="E3756" s="264"/>
      <c r="F3756" s="264"/>
      <c r="G3756" s="271">
        <v>3753.0</v>
      </c>
      <c r="H3756" s="270">
        <f t="shared" si="2"/>
        <v>0.01864484709</v>
      </c>
    </row>
    <row r="3757" ht="14.25" customHeight="1">
      <c r="D3757" s="264"/>
      <c r="E3757" s="264"/>
      <c r="F3757" s="264"/>
      <c r="G3757" s="271">
        <v>3754.0</v>
      </c>
      <c r="H3757" s="270">
        <f t="shared" si="2"/>
        <v>0.005619266569</v>
      </c>
    </row>
    <row r="3758" ht="14.25" customHeight="1">
      <c r="D3758" s="264"/>
      <c r="E3758" s="264"/>
      <c r="F3758" s="264"/>
      <c r="G3758" s="271">
        <v>3755.0</v>
      </c>
      <c r="H3758" s="270">
        <f t="shared" si="2"/>
        <v>-0.002923759569</v>
      </c>
    </row>
    <row r="3759" ht="14.25" customHeight="1">
      <c r="D3759" s="264"/>
      <c r="E3759" s="264"/>
      <c r="F3759" s="264"/>
      <c r="G3759" s="271">
        <v>3756.0</v>
      </c>
      <c r="H3759" s="270">
        <f t="shared" si="2"/>
        <v>-0.01318869097</v>
      </c>
    </row>
    <row r="3760" ht="14.25" customHeight="1">
      <c r="D3760" s="264"/>
      <c r="E3760" s="264"/>
      <c r="F3760" s="264"/>
      <c r="G3760" s="271">
        <v>3757.0</v>
      </c>
      <c r="H3760" s="270">
        <f t="shared" si="2"/>
        <v>0.03359396255</v>
      </c>
    </row>
    <row r="3761" ht="14.25" customHeight="1">
      <c r="D3761" s="264"/>
      <c r="E3761" s="264"/>
      <c r="F3761" s="264"/>
      <c r="G3761" s="271">
        <v>3758.0</v>
      </c>
      <c r="H3761" s="270">
        <f t="shared" si="2"/>
        <v>-0.0001683302139</v>
      </c>
    </row>
    <row r="3762" ht="14.25" customHeight="1">
      <c r="D3762" s="264"/>
      <c r="E3762" s="264"/>
      <c r="F3762" s="264"/>
      <c r="G3762" s="271">
        <v>3759.0</v>
      </c>
      <c r="H3762" s="270">
        <f t="shared" si="2"/>
        <v>0.01163725502</v>
      </c>
    </row>
    <row r="3763" ht="14.25" customHeight="1">
      <c r="D3763" s="264"/>
      <c r="E3763" s="264"/>
      <c r="F3763" s="264"/>
      <c r="G3763" s="271">
        <v>3760.0</v>
      </c>
      <c r="H3763" s="270">
        <f t="shared" si="2"/>
        <v>0.006463104652</v>
      </c>
    </row>
    <row r="3764" ht="14.25" customHeight="1">
      <c r="D3764" s="264"/>
      <c r="E3764" s="264"/>
      <c r="F3764" s="264"/>
      <c r="G3764" s="271">
        <v>3761.0</v>
      </c>
      <c r="H3764" s="270">
        <f t="shared" si="2"/>
        <v>-0.006186463794</v>
      </c>
    </row>
    <row r="3765" ht="14.25" customHeight="1">
      <c r="D3765" s="264"/>
      <c r="E3765" s="264"/>
      <c r="F3765" s="264"/>
      <c r="G3765" s="271">
        <v>3762.0</v>
      </c>
      <c r="H3765" s="270">
        <f t="shared" si="2"/>
        <v>-0.01653446874</v>
      </c>
    </row>
    <row r="3766" ht="14.25" customHeight="1">
      <c r="D3766" s="264"/>
      <c r="E3766" s="264"/>
      <c r="F3766" s="264"/>
      <c r="G3766" s="271">
        <v>3763.0</v>
      </c>
      <c r="H3766" s="270">
        <f t="shared" si="2"/>
        <v>0.02706756009</v>
      </c>
    </row>
    <row r="3767" ht="14.25" customHeight="1">
      <c r="D3767" s="264"/>
      <c r="E3767" s="264"/>
      <c r="F3767" s="264"/>
      <c r="G3767" s="271">
        <v>3764.0</v>
      </c>
      <c r="H3767" s="270">
        <f t="shared" si="2"/>
        <v>0.006474827549</v>
      </c>
    </row>
    <row r="3768" ht="14.25" customHeight="1">
      <c r="D3768" s="264"/>
      <c r="E3768" s="264"/>
      <c r="F3768" s="264"/>
      <c r="G3768" s="271">
        <v>3765.0</v>
      </c>
      <c r="H3768" s="270">
        <f t="shared" si="2"/>
        <v>-0.0100003167</v>
      </c>
    </row>
    <row r="3769" ht="14.25" customHeight="1">
      <c r="D3769" s="264"/>
      <c r="E3769" s="264"/>
      <c r="F3769" s="264"/>
      <c r="G3769" s="271">
        <v>3766.0</v>
      </c>
      <c r="H3769" s="270">
        <f t="shared" si="2"/>
        <v>-0.004965770264</v>
      </c>
    </row>
    <row r="3770" ht="14.25" customHeight="1">
      <c r="D3770" s="264"/>
      <c r="E3770" s="264"/>
      <c r="F3770" s="264"/>
      <c r="G3770" s="271">
        <v>3767.0</v>
      </c>
      <c r="H3770" s="270">
        <f t="shared" si="2"/>
        <v>-0.03581056103</v>
      </c>
    </row>
    <row r="3771" ht="14.25" customHeight="1">
      <c r="D3771" s="264"/>
      <c r="E3771" s="264"/>
      <c r="F3771" s="264"/>
      <c r="G3771" s="271">
        <v>3768.0</v>
      </c>
      <c r="H3771" s="270">
        <f t="shared" si="2"/>
        <v>-0.0187173813</v>
      </c>
    </row>
    <row r="3772" ht="14.25" customHeight="1">
      <c r="D3772" s="264"/>
      <c r="E3772" s="264"/>
      <c r="F3772" s="264"/>
      <c r="G3772" s="271">
        <v>3769.0</v>
      </c>
      <c r="H3772" s="270">
        <f t="shared" si="2"/>
        <v>0.00495916225</v>
      </c>
    </row>
    <row r="3773" ht="14.25" customHeight="1">
      <c r="D3773" s="264"/>
      <c r="E3773" s="264"/>
      <c r="F3773" s="264"/>
      <c r="G3773" s="271">
        <v>3770.0</v>
      </c>
      <c r="H3773" s="270">
        <f t="shared" si="2"/>
        <v>-0.02719360818</v>
      </c>
    </row>
    <row r="3774" ht="14.25" customHeight="1">
      <c r="D3774" s="264"/>
      <c r="E3774" s="264"/>
      <c r="F3774" s="264"/>
      <c r="G3774" s="271">
        <v>3771.0</v>
      </c>
      <c r="H3774" s="270">
        <f t="shared" si="2"/>
        <v>-0.01958320202</v>
      </c>
    </row>
    <row r="3775" ht="14.25" customHeight="1">
      <c r="D3775" s="264"/>
      <c r="E3775" s="264"/>
      <c r="F3775" s="264"/>
      <c r="G3775" s="271">
        <v>3772.0</v>
      </c>
      <c r="H3775" s="270">
        <f t="shared" si="2"/>
        <v>0.01752334479</v>
      </c>
    </row>
    <row r="3776" ht="14.25" customHeight="1">
      <c r="D3776" s="264"/>
      <c r="E3776" s="264"/>
      <c r="F3776" s="264"/>
      <c r="G3776" s="271">
        <v>3773.0</v>
      </c>
      <c r="H3776" s="270">
        <f t="shared" si="2"/>
        <v>-0.02584584165</v>
      </c>
    </row>
    <row r="3777" ht="14.25" customHeight="1">
      <c r="D3777" s="264"/>
      <c r="E3777" s="264"/>
      <c r="F3777" s="264"/>
      <c r="G3777" s="271">
        <v>3774.0</v>
      </c>
      <c r="H3777" s="270">
        <f t="shared" si="2"/>
        <v>-0.01276295971</v>
      </c>
    </row>
    <row r="3778" ht="14.25" customHeight="1">
      <c r="D3778" s="264"/>
      <c r="E3778" s="264"/>
      <c r="F3778" s="264"/>
      <c r="G3778" s="271">
        <v>3775.0</v>
      </c>
      <c r="H3778" s="270">
        <f t="shared" si="2"/>
        <v>-0.01850126024</v>
      </c>
    </row>
    <row r="3779" ht="14.25" customHeight="1">
      <c r="D3779" s="264"/>
      <c r="E3779" s="264"/>
      <c r="F3779" s="264"/>
      <c r="G3779" s="271">
        <v>3776.0</v>
      </c>
      <c r="H3779" s="270">
        <f t="shared" si="2"/>
        <v>0.02392079091</v>
      </c>
    </row>
    <row r="3780" ht="14.25" customHeight="1">
      <c r="D3780" s="264"/>
      <c r="E3780" s="264"/>
      <c r="F3780" s="264"/>
      <c r="G3780" s="271">
        <v>3777.0</v>
      </c>
      <c r="H3780" s="270">
        <f t="shared" si="2"/>
        <v>0.02006667151</v>
      </c>
    </row>
    <row r="3781" ht="14.25" customHeight="1">
      <c r="D3781" s="264"/>
      <c r="E3781" s="264"/>
      <c r="F3781" s="264"/>
      <c r="G3781" s="271">
        <v>3778.0</v>
      </c>
      <c r="H3781" s="270">
        <f t="shared" si="2"/>
        <v>-0.006455820434</v>
      </c>
    </row>
    <row r="3782" ht="14.25" customHeight="1">
      <c r="D3782" s="264"/>
      <c r="E3782" s="264"/>
      <c r="F3782" s="264"/>
      <c r="G3782" s="271">
        <v>3779.0</v>
      </c>
      <c r="H3782" s="270">
        <f t="shared" si="2"/>
        <v>0.006300127979</v>
      </c>
    </row>
    <row r="3783" ht="14.25" customHeight="1">
      <c r="D3783" s="264"/>
      <c r="E3783" s="264"/>
      <c r="F3783" s="264"/>
      <c r="G3783" s="271">
        <v>3780.0</v>
      </c>
      <c r="H3783" s="270">
        <f t="shared" si="2"/>
        <v>-0.01756431528</v>
      </c>
    </row>
    <row r="3784" ht="14.25" customHeight="1">
      <c r="D3784" s="264"/>
      <c r="E3784" s="264"/>
      <c r="F3784" s="264"/>
      <c r="G3784" s="271">
        <v>3781.0</v>
      </c>
      <c r="H3784" s="270">
        <f t="shared" si="2"/>
        <v>0.02420309576</v>
      </c>
    </row>
    <row r="3785" ht="14.25" customHeight="1">
      <c r="D3785" s="264"/>
      <c r="E3785" s="264"/>
      <c r="F3785" s="264"/>
      <c r="G3785" s="271">
        <v>3782.0</v>
      </c>
      <c r="H3785" s="270">
        <f t="shared" si="2"/>
        <v>0.01002138499</v>
      </c>
    </row>
    <row r="3786" ht="14.25" customHeight="1">
      <c r="D3786" s="264"/>
      <c r="E3786" s="264"/>
      <c r="F3786" s="264"/>
      <c r="G3786" s="271">
        <v>3783.0</v>
      </c>
      <c r="H3786" s="270">
        <f t="shared" si="2"/>
        <v>0.009206236905</v>
      </c>
    </row>
    <row r="3787" ht="14.25" customHeight="1">
      <c r="D3787" s="264"/>
      <c r="E3787" s="264"/>
      <c r="F3787" s="264"/>
      <c r="G3787" s="271">
        <v>3784.0</v>
      </c>
      <c r="H3787" s="270">
        <f t="shared" si="2"/>
        <v>0.001648902724</v>
      </c>
    </row>
    <row r="3788" ht="14.25" customHeight="1">
      <c r="D3788" s="264"/>
      <c r="E3788" s="264"/>
      <c r="F3788" s="264"/>
      <c r="G3788" s="271">
        <v>3785.0</v>
      </c>
      <c r="H3788" s="270">
        <f t="shared" si="2"/>
        <v>0.001870846561</v>
      </c>
    </row>
    <row r="3789" ht="14.25" customHeight="1">
      <c r="D3789" s="264"/>
      <c r="E3789" s="264"/>
      <c r="F3789" s="264"/>
      <c r="G3789" s="271">
        <v>3786.0</v>
      </c>
      <c r="H3789" s="270">
        <f t="shared" si="2"/>
        <v>0.004859864527</v>
      </c>
    </row>
    <row r="3790" ht="14.25" customHeight="1">
      <c r="D3790" s="264"/>
      <c r="E3790" s="264"/>
      <c r="F3790" s="264"/>
      <c r="G3790" s="271">
        <v>3787.0</v>
      </c>
      <c r="H3790" s="270">
        <f t="shared" si="2"/>
        <v>-0.004950792989</v>
      </c>
    </row>
    <row r="3791" ht="14.25" customHeight="1">
      <c r="D3791" s="264"/>
      <c r="E3791" s="264"/>
      <c r="F3791" s="264"/>
      <c r="G3791" s="271">
        <v>3788.0</v>
      </c>
      <c r="H3791" s="270">
        <f t="shared" si="2"/>
        <v>0.005741013922</v>
      </c>
    </row>
    <row r="3792" ht="14.25" customHeight="1">
      <c r="D3792" s="264"/>
      <c r="E3792" s="264"/>
      <c r="F3792" s="264"/>
      <c r="G3792" s="271">
        <v>3789.0</v>
      </c>
      <c r="H3792" s="270">
        <f t="shared" si="2"/>
        <v>-0.02841065418</v>
      </c>
    </row>
    <row r="3793" ht="14.25" customHeight="1">
      <c r="D3793" s="264"/>
      <c r="E3793" s="264"/>
      <c r="F3793" s="264"/>
      <c r="G3793" s="271">
        <v>3790.0</v>
      </c>
      <c r="H3793" s="270">
        <f t="shared" si="2"/>
        <v>0.008141837067</v>
      </c>
    </row>
    <row r="3794" ht="14.25" customHeight="1">
      <c r="D3794" s="264"/>
      <c r="E3794" s="264"/>
      <c r="F3794" s="264"/>
      <c r="G3794" s="271">
        <v>3791.0</v>
      </c>
      <c r="H3794" s="270">
        <f t="shared" si="2"/>
        <v>0.00357195892</v>
      </c>
    </row>
    <row r="3795" ht="14.25" customHeight="1">
      <c r="D3795" s="264"/>
      <c r="E3795" s="264"/>
      <c r="F3795" s="264"/>
      <c r="G3795" s="271">
        <v>3792.0</v>
      </c>
      <c r="H3795" s="270">
        <f t="shared" si="2"/>
        <v>0.006411805999</v>
      </c>
    </row>
    <row r="3796" ht="14.25" customHeight="1">
      <c r="D3796" s="264"/>
      <c r="E3796" s="264"/>
      <c r="F3796" s="264"/>
      <c r="G3796" s="271">
        <v>3793.0</v>
      </c>
      <c r="H3796" s="270">
        <f t="shared" si="2"/>
        <v>-0.003109822136</v>
      </c>
    </row>
    <row r="3797" ht="14.25" customHeight="1">
      <c r="D3797" s="264"/>
      <c r="E3797" s="264"/>
      <c r="F3797" s="264"/>
      <c r="G3797" s="271">
        <v>3794.0</v>
      </c>
      <c r="H3797" s="270">
        <f t="shared" si="2"/>
        <v>-0.01371786456</v>
      </c>
    </row>
    <row r="3798" ht="14.25" customHeight="1">
      <c r="D3798" s="264"/>
      <c r="E3798" s="264"/>
      <c r="F3798" s="264"/>
      <c r="G3798" s="271">
        <v>3795.0</v>
      </c>
      <c r="H3798" s="270">
        <f t="shared" si="2"/>
        <v>-0.001509748251</v>
      </c>
    </row>
    <row r="3799" ht="14.25" customHeight="1">
      <c r="D3799" s="264"/>
      <c r="E3799" s="264"/>
      <c r="F3799" s="264"/>
      <c r="G3799" s="271">
        <v>3796.0</v>
      </c>
      <c r="H3799" s="270">
        <f t="shared" si="2"/>
        <v>0.02674726392</v>
      </c>
    </row>
    <row r="3800" ht="14.25" customHeight="1">
      <c r="D3800" s="264"/>
      <c r="E3800" s="264"/>
      <c r="F3800" s="264"/>
      <c r="G3800" s="271">
        <v>3797.0</v>
      </c>
      <c r="H3800" s="270">
        <f t="shared" si="2"/>
        <v>0.01327334822</v>
      </c>
    </row>
    <row r="3801" ht="14.25" customHeight="1">
      <c r="D3801" s="264"/>
      <c r="E3801" s="264"/>
      <c r="F3801" s="264"/>
      <c r="G3801" s="271">
        <v>3798.0</v>
      </c>
      <c r="H3801" s="270">
        <f t="shared" si="2"/>
        <v>0.0010455599</v>
      </c>
    </row>
    <row r="3802" ht="14.25" customHeight="1">
      <c r="D3802" s="264"/>
      <c r="E3802" s="264"/>
      <c r="F3802" s="264"/>
      <c r="G3802" s="271">
        <v>3799.0</v>
      </c>
      <c r="H3802" s="270">
        <f t="shared" si="2"/>
        <v>-0.008919931013</v>
      </c>
    </row>
    <row r="3803" ht="14.25" customHeight="1">
      <c r="D3803" s="264"/>
      <c r="E3803" s="264"/>
      <c r="F3803" s="264"/>
      <c r="G3803" s="271">
        <v>3800.0</v>
      </c>
      <c r="H3803" s="270">
        <f t="shared" si="2"/>
        <v>0.01042956737</v>
      </c>
    </row>
    <row r="3804" ht="14.25" customHeight="1">
      <c r="D3804" s="264"/>
      <c r="E3804" s="264"/>
      <c r="F3804" s="264"/>
      <c r="G3804" s="271">
        <v>3801.0</v>
      </c>
      <c r="H3804" s="270">
        <f t="shared" si="2"/>
        <v>0.004239804298</v>
      </c>
    </row>
    <row r="3805" ht="14.25" customHeight="1">
      <c r="D3805" s="264"/>
      <c r="E3805" s="264"/>
      <c r="F3805" s="264"/>
      <c r="G3805" s="271">
        <v>3802.0</v>
      </c>
      <c r="H3805" s="270">
        <f t="shared" si="2"/>
        <v>0.02750412708</v>
      </c>
    </row>
    <row r="3806" ht="14.25" customHeight="1">
      <c r="D3806" s="264"/>
      <c r="E3806" s="264"/>
      <c r="F3806" s="264"/>
      <c r="G3806" s="271">
        <v>3803.0</v>
      </c>
      <c r="H3806" s="270">
        <f t="shared" si="2"/>
        <v>-0.004605017823</v>
      </c>
    </row>
    <row r="3807" ht="14.25" customHeight="1">
      <c r="D3807" s="264"/>
      <c r="E3807" s="264"/>
      <c r="F3807" s="264"/>
      <c r="G3807" s="271">
        <v>3804.0</v>
      </c>
      <c r="H3807" s="270">
        <f t="shared" si="2"/>
        <v>0.00007327037023</v>
      </c>
    </row>
    <row r="3808" ht="14.25" customHeight="1">
      <c r="D3808" s="264"/>
      <c r="E3808" s="264"/>
      <c r="F3808" s="264"/>
      <c r="G3808" s="271">
        <v>3805.0</v>
      </c>
      <c r="H3808" s="270">
        <f t="shared" si="2"/>
        <v>-0.007126880313</v>
      </c>
    </row>
    <row r="3809" ht="14.25" customHeight="1">
      <c r="D3809" s="264"/>
      <c r="E3809" s="264"/>
      <c r="F3809" s="264"/>
      <c r="G3809" s="271">
        <v>3806.0</v>
      </c>
      <c r="H3809" s="270">
        <f t="shared" si="2"/>
        <v>-0.02667073224</v>
      </c>
    </row>
    <row r="3810" ht="14.25" customHeight="1">
      <c r="D3810" s="264"/>
      <c r="E3810" s="264"/>
      <c r="F3810" s="264"/>
      <c r="G3810" s="271">
        <v>3807.0</v>
      </c>
      <c r="H3810" s="270">
        <f t="shared" si="2"/>
        <v>-0.001555193094</v>
      </c>
    </row>
    <row r="3811" ht="14.25" customHeight="1">
      <c r="D3811" s="264"/>
      <c r="E3811" s="264"/>
      <c r="F3811" s="264"/>
      <c r="G3811" s="271">
        <v>3808.0</v>
      </c>
      <c r="H3811" s="270">
        <f t="shared" si="2"/>
        <v>-0.0248586027</v>
      </c>
    </row>
    <row r="3812" ht="14.25" customHeight="1">
      <c r="D3812" s="264"/>
      <c r="E3812" s="264"/>
      <c r="F3812" s="264"/>
      <c r="G3812" s="271">
        <v>3809.0</v>
      </c>
      <c r="H3812" s="270">
        <f t="shared" si="2"/>
        <v>0.004394426726</v>
      </c>
    </row>
    <row r="3813" ht="14.25" customHeight="1">
      <c r="D3813" s="264"/>
      <c r="E3813" s="264"/>
      <c r="F3813" s="264"/>
      <c r="G3813" s="271">
        <v>3810.0</v>
      </c>
      <c r="H3813" s="270">
        <f t="shared" si="2"/>
        <v>0.04063534323</v>
      </c>
    </row>
    <row r="3814" ht="14.25" customHeight="1">
      <c r="D3814" s="264"/>
      <c r="E3814" s="264"/>
      <c r="F3814" s="264"/>
      <c r="G3814" s="271">
        <v>3811.0</v>
      </c>
      <c r="H3814" s="270">
        <f t="shared" si="2"/>
        <v>0.002278354069</v>
      </c>
    </row>
    <row r="3815" ht="14.25" customHeight="1">
      <c r="D3815" s="264"/>
      <c r="E3815" s="264"/>
      <c r="F3815" s="264"/>
      <c r="G3815" s="271">
        <v>3812.0</v>
      </c>
      <c r="H3815" s="270">
        <f t="shared" si="2"/>
        <v>-0.01963252618</v>
      </c>
    </row>
    <row r="3816" ht="14.25" customHeight="1">
      <c r="D3816" s="264"/>
      <c r="E3816" s="264"/>
      <c r="F3816" s="264"/>
      <c r="G3816" s="271">
        <v>3813.0</v>
      </c>
      <c r="H3816" s="270">
        <f t="shared" si="2"/>
        <v>0.03267856924</v>
      </c>
    </row>
    <row r="3817" ht="14.25" customHeight="1">
      <c r="D3817" s="264"/>
      <c r="E3817" s="264"/>
      <c r="F3817" s="264"/>
      <c r="G3817" s="271">
        <v>3814.0</v>
      </c>
      <c r="H3817" s="270">
        <f t="shared" si="2"/>
        <v>-0.002094399709</v>
      </c>
    </row>
    <row r="3818" ht="14.25" customHeight="1">
      <c r="D3818" s="264"/>
      <c r="E3818" s="264"/>
      <c r="F3818" s="264"/>
      <c r="G3818" s="271">
        <v>3815.0</v>
      </c>
      <c r="H3818" s="270">
        <f t="shared" si="2"/>
        <v>0.0001348738907</v>
      </c>
    </row>
    <row r="3819" ht="14.25" customHeight="1">
      <c r="D3819" s="264"/>
      <c r="E3819" s="264"/>
      <c r="F3819" s="264"/>
      <c r="G3819" s="271">
        <v>3816.0</v>
      </c>
      <c r="H3819" s="270">
        <f t="shared" si="2"/>
        <v>0.006064374875</v>
      </c>
    </row>
    <row r="3820" ht="14.25" customHeight="1">
      <c r="D3820" s="264"/>
      <c r="E3820" s="264"/>
      <c r="F3820" s="264"/>
      <c r="G3820" s="271">
        <v>3817.0</v>
      </c>
      <c r="H3820" s="270">
        <f t="shared" si="2"/>
        <v>0.01421856813</v>
      </c>
    </row>
    <row r="3821" ht="14.25" customHeight="1">
      <c r="D3821" s="264"/>
      <c r="E3821" s="264"/>
      <c r="F3821" s="264"/>
      <c r="G3821" s="271">
        <v>3818.0</v>
      </c>
      <c r="H3821" s="270">
        <f t="shared" si="2"/>
        <v>0.01010301912</v>
      </c>
    </row>
    <row r="3822" ht="14.25" customHeight="1">
      <c r="D3822" s="264"/>
      <c r="E3822" s="264"/>
      <c r="F3822" s="264"/>
      <c r="G3822" s="271">
        <v>3819.0</v>
      </c>
      <c r="H3822" s="270">
        <f t="shared" si="2"/>
        <v>0.005935696514</v>
      </c>
    </row>
    <row r="3823" ht="14.25" customHeight="1">
      <c r="D3823" s="264"/>
      <c r="E3823" s="264"/>
      <c r="F3823" s="264"/>
      <c r="G3823" s="271">
        <v>3820.0</v>
      </c>
      <c r="H3823" s="270">
        <f t="shared" si="2"/>
        <v>-0.03279605822</v>
      </c>
    </row>
    <row r="3824" ht="14.25" customHeight="1">
      <c r="D3824" s="264"/>
      <c r="E3824" s="264"/>
      <c r="F3824" s="264"/>
      <c r="G3824" s="271">
        <v>3821.0</v>
      </c>
      <c r="H3824" s="270">
        <f t="shared" si="2"/>
        <v>0.001715808668</v>
      </c>
    </row>
    <row r="3825" ht="14.25" customHeight="1">
      <c r="D3825" s="264"/>
      <c r="E3825" s="264"/>
      <c r="F3825" s="264"/>
      <c r="G3825" s="271">
        <v>3822.0</v>
      </c>
      <c r="H3825" s="270">
        <f t="shared" si="2"/>
        <v>-0.02361500565</v>
      </c>
    </row>
    <row r="3826" ht="14.25" customHeight="1">
      <c r="D3826" s="264"/>
      <c r="E3826" s="264"/>
      <c r="F3826" s="264"/>
      <c r="G3826" s="271">
        <v>3823.0</v>
      </c>
      <c r="H3826" s="270">
        <f t="shared" si="2"/>
        <v>-0.00099836592</v>
      </c>
    </row>
    <row r="3827" ht="14.25" customHeight="1">
      <c r="D3827" s="264"/>
      <c r="E3827" s="264"/>
      <c r="F3827" s="264"/>
      <c r="G3827" s="271">
        <v>3824.0</v>
      </c>
      <c r="H3827" s="270">
        <f t="shared" si="2"/>
        <v>-0.007958956922</v>
      </c>
    </row>
    <row r="3828" ht="14.25" customHeight="1">
      <c r="D3828" s="264"/>
      <c r="E3828" s="264"/>
      <c r="F3828" s="264"/>
      <c r="G3828" s="271">
        <v>3825.0</v>
      </c>
      <c r="H3828" s="270">
        <f t="shared" si="2"/>
        <v>0.004112380858</v>
      </c>
    </row>
    <row r="3829" ht="14.25" customHeight="1">
      <c r="D3829" s="264"/>
      <c r="E3829" s="264"/>
      <c r="F3829" s="264"/>
      <c r="G3829" s="271">
        <v>3826.0</v>
      </c>
      <c r="H3829" s="270">
        <f t="shared" si="2"/>
        <v>0.01913444449</v>
      </c>
    </row>
    <row r="3830" ht="14.25" customHeight="1">
      <c r="D3830" s="264"/>
      <c r="E3830" s="264"/>
      <c r="F3830" s="264"/>
      <c r="G3830" s="271">
        <v>3827.0</v>
      </c>
      <c r="H3830" s="270">
        <f t="shared" si="2"/>
        <v>0.01472446137</v>
      </c>
    </row>
    <row r="3831" ht="14.25" customHeight="1">
      <c r="D3831" s="264"/>
      <c r="E3831" s="264"/>
      <c r="F3831" s="264"/>
      <c r="G3831" s="271">
        <v>3828.0</v>
      </c>
      <c r="H3831" s="270">
        <f t="shared" si="2"/>
        <v>-0.003411313591</v>
      </c>
    </row>
    <row r="3832" ht="14.25" customHeight="1">
      <c r="D3832" s="264"/>
      <c r="E3832" s="264"/>
      <c r="F3832" s="264"/>
      <c r="G3832" s="271">
        <v>3829.0</v>
      </c>
      <c r="H3832" s="270">
        <f t="shared" si="2"/>
        <v>0.01055104146</v>
      </c>
    </row>
    <row r="3833" ht="14.25" customHeight="1">
      <c r="D3833" s="264"/>
      <c r="E3833" s="264"/>
      <c r="F3833" s="264"/>
      <c r="G3833" s="271">
        <v>3830.0</v>
      </c>
      <c r="H3833" s="270">
        <f t="shared" si="2"/>
        <v>-0.0226462429</v>
      </c>
    </row>
    <row r="3834" ht="14.25" customHeight="1">
      <c r="D3834" s="264"/>
      <c r="E3834" s="264"/>
      <c r="F3834" s="264"/>
      <c r="G3834" s="271">
        <v>3831.0</v>
      </c>
      <c r="H3834" s="270">
        <f t="shared" si="2"/>
        <v>0.01838255381</v>
      </c>
    </row>
    <row r="3835" ht="14.25" customHeight="1">
      <c r="D3835" s="264"/>
      <c r="E3835" s="264"/>
      <c r="F3835" s="264"/>
      <c r="G3835" s="271">
        <v>3832.0</v>
      </c>
      <c r="H3835" s="270">
        <f t="shared" si="2"/>
        <v>-0.0007326197787</v>
      </c>
    </row>
    <row r="3836" ht="14.25" customHeight="1">
      <c r="D3836" s="264"/>
      <c r="E3836" s="264"/>
      <c r="F3836" s="264"/>
      <c r="G3836" s="271">
        <v>3833.0</v>
      </c>
      <c r="H3836" s="270">
        <f t="shared" si="2"/>
        <v>-0.00436324544</v>
      </c>
    </row>
    <row r="3837" ht="14.25" customHeight="1">
      <c r="D3837" s="264"/>
      <c r="E3837" s="264"/>
      <c r="F3837" s="264"/>
      <c r="G3837" s="271">
        <v>3834.0</v>
      </c>
      <c r="H3837" s="270">
        <f t="shared" si="2"/>
        <v>-0.004951262214</v>
      </c>
    </row>
    <row r="3838" ht="14.25" customHeight="1">
      <c r="D3838" s="264"/>
      <c r="E3838" s="264"/>
      <c r="F3838" s="264"/>
      <c r="G3838" s="271">
        <v>3835.0</v>
      </c>
      <c r="H3838" s="270">
        <f t="shared" si="2"/>
        <v>0.009420630261</v>
      </c>
    </row>
    <row r="3839" ht="14.25" customHeight="1">
      <c r="D3839" s="264"/>
      <c r="E3839" s="264"/>
      <c r="F3839" s="264"/>
      <c r="G3839" s="271">
        <v>3836.0</v>
      </c>
      <c r="H3839" s="270">
        <f t="shared" si="2"/>
        <v>0.01793612826</v>
      </c>
    </row>
    <row r="3840" ht="14.25" customHeight="1">
      <c r="D3840" s="264"/>
      <c r="E3840" s="264"/>
      <c r="F3840" s="264"/>
      <c r="G3840" s="271">
        <v>3837.0</v>
      </c>
      <c r="H3840" s="270">
        <f t="shared" si="2"/>
        <v>0.02403997471</v>
      </c>
    </row>
    <row r="3841" ht="14.25" customHeight="1">
      <c r="D3841" s="264"/>
      <c r="E3841" s="264"/>
      <c r="F3841" s="264"/>
      <c r="G3841" s="271">
        <v>3838.0</v>
      </c>
      <c r="H3841" s="270">
        <f t="shared" si="2"/>
        <v>0.004101513748</v>
      </c>
    </row>
    <row r="3842" ht="14.25" customHeight="1">
      <c r="D3842" s="264"/>
      <c r="E3842" s="264"/>
      <c r="F3842" s="264"/>
      <c r="G3842" s="271">
        <v>3839.0</v>
      </c>
      <c r="H3842" s="270">
        <f t="shared" si="2"/>
        <v>0.004609120952</v>
      </c>
    </row>
    <row r="3843" ht="14.25" customHeight="1">
      <c r="D3843" s="264"/>
      <c r="E3843" s="264"/>
      <c r="F3843" s="264"/>
      <c r="G3843" s="271">
        <v>3840.0</v>
      </c>
      <c r="H3843" s="270">
        <f t="shared" si="2"/>
        <v>0.01734052559</v>
      </c>
    </row>
    <row r="3844" ht="14.25" customHeight="1">
      <c r="D3844" s="264"/>
      <c r="E3844" s="264"/>
      <c r="F3844" s="264"/>
      <c r="G3844" s="271">
        <v>3841.0</v>
      </c>
      <c r="H3844" s="270">
        <f t="shared" si="2"/>
        <v>0.01268335005</v>
      </c>
    </row>
    <row r="3845" ht="14.25" customHeight="1">
      <c r="D3845" s="264"/>
      <c r="E3845" s="264"/>
      <c r="F3845" s="264"/>
      <c r="G3845" s="271">
        <v>3842.0</v>
      </c>
      <c r="H3845" s="270">
        <f t="shared" si="2"/>
        <v>-0.004860379426</v>
      </c>
    </row>
    <row r="3846" ht="14.25" customHeight="1">
      <c r="D3846" s="264"/>
      <c r="E3846" s="264"/>
      <c r="F3846" s="264"/>
      <c r="G3846" s="271">
        <v>3843.0</v>
      </c>
      <c r="H3846" s="270">
        <f t="shared" si="2"/>
        <v>0.002059983716</v>
      </c>
    </row>
    <row r="3847" ht="14.25" customHeight="1">
      <c r="D3847" s="264"/>
      <c r="E3847" s="264"/>
      <c r="F3847" s="264"/>
      <c r="G3847" s="271">
        <v>3844.0</v>
      </c>
      <c r="H3847" s="270">
        <f t="shared" si="2"/>
        <v>0.01502569595</v>
      </c>
    </row>
    <row r="3848" ht="14.25" customHeight="1">
      <c r="D3848" s="264"/>
      <c r="E3848" s="264"/>
      <c r="F3848" s="264"/>
      <c r="G3848" s="271">
        <v>3845.0</v>
      </c>
      <c r="H3848" s="270">
        <f t="shared" si="2"/>
        <v>-0.009390572863</v>
      </c>
    </row>
    <row r="3849" ht="14.25" customHeight="1">
      <c r="D3849" s="264"/>
      <c r="E3849" s="264"/>
      <c r="F3849" s="264"/>
      <c r="G3849" s="271">
        <v>3846.0</v>
      </c>
      <c r="H3849" s="270">
        <f t="shared" si="2"/>
        <v>0.01192523124</v>
      </c>
    </row>
    <row r="3850" ht="14.25" customHeight="1">
      <c r="D3850" s="264"/>
      <c r="E3850" s="264"/>
      <c r="F3850" s="264"/>
      <c r="G3850" s="271">
        <v>3847.0</v>
      </c>
      <c r="H3850" s="270">
        <f t="shared" si="2"/>
        <v>0.006919857448</v>
      </c>
    </row>
    <row r="3851" ht="14.25" customHeight="1">
      <c r="D3851" s="264"/>
      <c r="E3851" s="264"/>
      <c r="F3851" s="264"/>
      <c r="G3851" s="271">
        <v>3848.0</v>
      </c>
      <c r="H3851" s="270">
        <f t="shared" si="2"/>
        <v>-0.02127457056</v>
      </c>
    </row>
    <row r="3852" ht="14.25" customHeight="1">
      <c r="D3852" s="264"/>
      <c r="E3852" s="264"/>
      <c r="F3852" s="264"/>
      <c r="G3852" s="271">
        <v>3849.0</v>
      </c>
      <c r="H3852" s="270">
        <f t="shared" si="2"/>
        <v>-0.01679099617</v>
      </c>
    </row>
    <row r="3853" ht="14.25" customHeight="1">
      <c r="D3853" s="264"/>
      <c r="E3853" s="264"/>
      <c r="F3853" s="264"/>
      <c r="G3853" s="271">
        <v>3850.0</v>
      </c>
      <c r="H3853" s="270">
        <f t="shared" si="2"/>
        <v>0.001974001345</v>
      </c>
    </row>
    <row r="3854" ht="14.25" customHeight="1">
      <c r="D3854" s="264"/>
      <c r="E3854" s="264"/>
      <c r="F3854" s="264"/>
      <c r="G3854" s="271">
        <v>3851.0</v>
      </c>
      <c r="H3854" s="270">
        <f t="shared" si="2"/>
        <v>0.02212927116</v>
      </c>
    </row>
    <row r="3855" ht="14.25" customHeight="1">
      <c r="D3855" s="264"/>
      <c r="E3855" s="264"/>
      <c r="F3855" s="264"/>
      <c r="G3855" s="271">
        <v>3852.0</v>
      </c>
      <c r="H3855" s="270">
        <f t="shared" si="2"/>
        <v>-0.001298715748</v>
      </c>
    </row>
    <row r="3856" ht="14.25" customHeight="1">
      <c r="D3856" s="264"/>
      <c r="E3856" s="264"/>
      <c r="F3856" s="264"/>
      <c r="G3856" s="271">
        <v>3853.0</v>
      </c>
      <c r="H3856" s="270">
        <f t="shared" si="2"/>
        <v>-0.0174920909</v>
      </c>
    </row>
    <row r="3857" ht="14.25" customHeight="1">
      <c r="D3857" s="264"/>
      <c r="E3857" s="264"/>
      <c r="F3857" s="264"/>
      <c r="G3857" s="271">
        <v>3854.0</v>
      </c>
      <c r="H3857" s="270">
        <f t="shared" si="2"/>
        <v>0.006212763931</v>
      </c>
    </row>
    <row r="3858" ht="14.25" customHeight="1">
      <c r="D3858" s="264"/>
      <c r="E3858" s="264"/>
      <c r="F3858" s="264"/>
      <c r="G3858" s="271">
        <v>3855.0</v>
      </c>
      <c r="H3858" s="270">
        <f t="shared" si="2"/>
        <v>0.04052635659</v>
      </c>
    </row>
    <row r="3859" ht="14.25" customHeight="1">
      <c r="D3859" s="264"/>
      <c r="E3859" s="264"/>
      <c r="F3859" s="264"/>
      <c r="G3859" s="271">
        <v>3856.0</v>
      </c>
      <c r="H3859" s="270">
        <f t="shared" si="2"/>
        <v>0.01116171778</v>
      </c>
    </row>
    <row r="3860" ht="14.25" customHeight="1">
      <c r="D3860" s="264"/>
      <c r="E3860" s="264"/>
      <c r="F3860" s="264"/>
      <c r="G3860" s="271">
        <v>3857.0</v>
      </c>
      <c r="H3860" s="270">
        <f t="shared" si="2"/>
        <v>0.01876127804</v>
      </c>
    </row>
    <row r="3861" ht="14.25" customHeight="1">
      <c r="D3861" s="264"/>
      <c r="E3861" s="264"/>
      <c r="F3861" s="264"/>
      <c r="G3861" s="271">
        <v>3858.0</v>
      </c>
      <c r="H3861" s="270">
        <f t="shared" si="2"/>
        <v>0.007622250273</v>
      </c>
    </row>
    <row r="3862" ht="14.25" customHeight="1">
      <c r="D3862" s="264"/>
      <c r="E3862" s="264"/>
      <c r="F3862" s="264"/>
      <c r="G3862" s="271">
        <v>3859.0</v>
      </c>
      <c r="H3862" s="270">
        <f t="shared" si="2"/>
        <v>-0.01911184024</v>
      </c>
    </row>
    <row r="3863" ht="14.25" customHeight="1">
      <c r="D3863" s="264"/>
      <c r="E3863" s="264"/>
      <c r="F3863" s="264"/>
      <c r="G3863" s="271">
        <v>3860.0</v>
      </c>
      <c r="H3863" s="270">
        <f t="shared" si="2"/>
        <v>0.01546758215</v>
      </c>
    </row>
    <row r="3864" ht="14.25" customHeight="1">
      <c r="D3864" s="264"/>
      <c r="E3864" s="264"/>
      <c r="F3864" s="264"/>
      <c r="G3864" s="271">
        <v>3861.0</v>
      </c>
      <c r="H3864" s="270">
        <f t="shared" si="2"/>
        <v>0.001917177648</v>
      </c>
    </row>
    <row r="3865" ht="14.25" customHeight="1">
      <c r="D3865" s="264"/>
      <c r="E3865" s="264"/>
      <c r="F3865" s="264"/>
      <c r="G3865" s="271">
        <v>3862.0</v>
      </c>
      <c r="H3865" s="270">
        <f t="shared" si="2"/>
        <v>0.02971141744</v>
      </c>
    </row>
    <row r="3866" ht="14.25" customHeight="1">
      <c r="D3866" s="264"/>
      <c r="E3866" s="264"/>
      <c r="F3866" s="264"/>
      <c r="G3866" s="271">
        <v>3863.0</v>
      </c>
      <c r="H3866" s="270">
        <f t="shared" si="2"/>
        <v>0.01700547402</v>
      </c>
    </row>
    <row r="3867" ht="14.25" customHeight="1">
      <c r="D3867" s="264"/>
      <c r="E3867" s="264"/>
      <c r="F3867" s="264"/>
      <c r="G3867" s="271">
        <v>3864.0</v>
      </c>
      <c r="H3867" s="270">
        <f t="shared" si="2"/>
        <v>-0.01796261445</v>
      </c>
    </row>
    <row r="3868" ht="14.25" customHeight="1">
      <c r="D3868" s="264"/>
      <c r="E3868" s="264"/>
      <c r="F3868" s="264"/>
      <c r="G3868" s="271">
        <v>3865.0</v>
      </c>
      <c r="H3868" s="270">
        <f t="shared" si="2"/>
        <v>0.001697171016</v>
      </c>
    </row>
    <row r="3869" ht="14.25" customHeight="1">
      <c r="D3869" s="264"/>
      <c r="E3869" s="264"/>
      <c r="F3869" s="264"/>
      <c r="G3869" s="271">
        <v>3866.0</v>
      </c>
      <c r="H3869" s="270">
        <f t="shared" si="2"/>
        <v>-0.01717728678</v>
      </c>
    </row>
    <row r="3870" ht="14.25" customHeight="1">
      <c r="D3870" s="264"/>
      <c r="E3870" s="264"/>
      <c r="F3870" s="264"/>
      <c r="G3870" s="271">
        <v>3867.0</v>
      </c>
      <c r="H3870" s="270">
        <f t="shared" si="2"/>
        <v>-0.01913242936</v>
      </c>
    </row>
    <row r="3871" ht="14.25" customHeight="1">
      <c r="D3871" s="264"/>
      <c r="E3871" s="264"/>
      <c r="F3871" s="264"/>
      <c r="G3871" s="271">
        <v>3868.0</v>
      </c>
      <c r="H3871" s="270">
        <f t="shared" si="2"/>
        <v>0.04349173597</v>
      </c>
    </row>
    <row r="3872" ht="14.25" customHeight="1">
      <c r="D3872" s="264"/>
      <c r="E3872" s="264"/>
      <c r="F3872" s="264"/>
      <c r="G3872" s="271">
        <v>3869.0</v>
      </c>
      <c r="H3872" s="270">
        <f t="shared" si="2"/>
        <v>0.01297335764</v>
      </c>
    </row>
    <row r="3873" ht="14.25" customHeight="1">
      <c r="D3873" s="264"/>
      <c r="E3873" s="264"/>
      <c r="F3873" s="264"/>
      <c r="G3873" s="271">
        <v>3870.0</v>
      </c>
      <c r="H3873" s="270">
        <f t="shared" si="2"/>
        <v>0.004616615218</v>
      </c>
    </row>
    <row r="3874" ht="14.25" customHeight="1">
      <c r="D3874" s="264"/>
      <c r="E3874" s="264"/>
      <c r="F3874" s="264"/>
      <c r="G3874" s="271">
        <v>3871.0</v>
      </c>
      <c r="H3874" s="270">
        <f t="shared" si="2"/>
        <v>-0.01004722832</v>
      </c>
    </row>
    <row r="3875" ht="14.25" customHeight="1">
      <c r="D3875" s="264"/>
      <c r="E3875" s="264"/>
      <c r="F3875" s="264"/>
      <c r="G3875" s="271">
        <v>3872.0</v>
      </c>
      <c r="H3875" s="270">
        <f t="shared" si="2"/>
        <v>0.01668724236</v>
      </c>
    </row>
    <row r="3876" ht="14.25" customHeight="1">
      <c r="D3876" s="264"/>
      <c r="E3876" s="264"/>
      <c r="F3876" s="264"/>
      <c r="G3876" s="271">
        <v>3873.0</v>
      </c>
      <c r="H3876" s="270">
        <f t="shared" si="2"/>
        <v>-0.02371886297</v>
      </c>
    </row>
    <row r="3877" ht="14.25" customHeight="1">
      <c r="D3877" s="264"/>
      <c r="E3877" s="264"/>
      <c r="F3877" s="264"/>
      <c r="G3877" s="271">
        <v>3874.0</v>
      </c>
      <c r="H3877" s="270">
        <f t="shared" si="2"/>
        <v>0.01408079725</v>
      </c>
    </row>
    <row r="3878" ht="14.25" customHeight="1">
      <c r="D3878" s="264"/>
      <c r="E3878" s="264"/>
      <c r="F3878" s="264"/>
      <c r="G3878" s="271">
        <v>3875.0</v>
      </c>
      <c r="H3878" s="270">
        <f t="shared" si="2"/>
        <v>-0.01090672177</v>
      </c>
    </row>
    <row r="3879" ht="14.25" customHeight="1">
      <c r="D3879" s="264"/>
      <c r="E3879" s="264"/>
      <c r="F3879" s="264"/>
      <c r="G3879" s="271">
        <v>3876.0</v>
      </c>
      <c r="H3879" s="270">
        <f t="shared" si="2"/>
        <v>0.01927077487</v>
      </c>
    </row>
    <row r="3880" ht="14.25" customHeight="1">
      <c r="D3880" s="264"/>
      <c r="E3880" s="264"/>
      <c r="F3880" s="264"/>
      <c r="G3880" s="271">
        <v>3877.0</v>
      </c>
      <c r="H3880" s="270">
        <f t="shared" si="2"/>
        <v>0.01102477526</v>
      </c>
    </row>
    <row r="3881" ht="14.25" customHeight="1">
      <c r="D3881" s="264"/>
      <c r="E3881" s="264"/>
      <c r="F3881" s="264"/>
      <c r="G3881" s="271">
        <v>3878.0</v>
      </c>
      <c r="H3881" s="270">
        <f t="shared" si="2"/>
        <v>-0.009931111409</v>
      </c>
    </row>
    <row r="3882" ht="14.25" customHeight="1">
      <c r="D3882" s="264"/>
      <c r="E3882" s="264"/>
      <c r="F3882" s="264"/>
      <c r="G3882" s="271">
        <v>3879.0</v>
      </c>
      <c r="H3882" s="270">
        <f t="shared" si="2"/>
        <v>0.01547763882</v>
      </c>
    </row>
    <row r="3883" ht="14.25" customHeight="1">
      <c r="D3883" s="264"/>
      <c r="E3883" s="264"/>
      <c r="F3883" s="264"/>
      <c r="G3883" s="271">
        <v>3880.0</v>
      </c>
      <c r="H3883" s="270">
        <f t="shared" si="2"/>
        <v>-0.003203000083</v>
      </c>
    </row>
    <row r="3884" ht="14.25" customHeight="1">
      <c r="D3884" s="264"/>
      <c r="E3884" s="264"/>
      <c r="F3884" s="264"/>
      <c r="G3884" s="271">
        <v>3881.0</v>
      </c>
      <c r="H3884" s="270">
        <f t="shared" si="2"/>
        <v>0.01947613971</v>
      </c>
    </row>
    <row r="3885" ht="14.25" customHeight="1">
      <c r="D3885" s="264"/>
      <c r="E3885" s="264"/>
      <c r="F3885" s="264"/>
      <c r="G3885" s="271">
        <v>3882.0</v>
      </c>
      <c r="H3885" s="270">
        <f t="shared" si="2"/>
        <v>-0.03122545794</v>
      </c>
    </row>
    <row r="3886" ht="14.25" customHeight="1">
      <c r="D3886" s="264"/>
      <c r="E3886" s="264"/>
      <c r="F3886" s="264"/>
      <c r="G3886" s="271">
        <v>3883.0</v>
      </c>
      <c r="H3886" s="270">
        <f t="shared" si="2"/>
        <v>0.001204954102</v>
      </c>
    </row>
    <row r="3887" ht="14.25" customHeight="1">
      <c r="D3887" s="264"/>
      <c r="E3887" s="264"/>
      <c r="F3887" s="264"/>
      <c r="G3887" s="271">
        <v>3884.0</v>
      </c>
      <c r="H3887" s="270">
        <f t="shared" si="2"/>
        <v>0.002514449175</v>
      </c>
    </row>
    <row r="3888" ht="14.25" customHeight="1">
      <c r="D3888" s="264"/>
      <c r="E3888" s="264"/>
      <c r="F3888" s="264"/>
      <c r="G3888" s="271">
        <v>3885.0</v>
      </c>
      <c r="H3888" s="270">
        <f t="shared" si="2"/>
        <v>-0.009334527066</v>
      </c>
    </row>
    <row r="3889" ht="14.25" customHeight="1">
      <c r="D3889" s="264"/>
      <c r="E3889" s="264"/>
      <c r="F3889" s="264"/>
      <c r="G3889" s="271">
        <v>3886.0</v>
      </c>
      <c r="H3889" s="270">
        <f t="shared" si="2"/>
        <v>0.01247680255</v>
      </c>
    </row>
    <row r="3890" ht="14.25" customHeight="1">
      <c r="D3890" s="264"/>
      <c r="E3890" s="264"/>
      <c r="F3890" s="264"/>
      <c r="G3890" s="271">
        <v>3887.0</v>
      </c>
      <c r="H3890" s="270">
        <f t="shared" si="2"/>
        <v>0.006820214057</v>
      </c>
    </row>
    <row r="3891" ht="14.25" customHeight="1">
      <c r="D3891" s="264"/>
      <c r="E3891" s="264"/>
      <c r="F3891" s="264"/>
      <c r="G3891" s="271">
        <v>3888.0</v>
      </c>
      <c r="H3891" s="270">
        <f t="shared" si="2"/>
        <v>0.003333027017</v>
      </c>
    </row>
    <row r="3892" ht="14.25" customHeight="1">
      <c r="D3892" s="264"/>
      <c r="E3892" s="264"/>
      <c r="F3892" s="264"/>
      <c r="G3892" s="271">
        <v>3889.0</v>
      </c>
      <c r="H3892" s="270">
        <f t="shared" si="2"/>
        <v>0.00833957548</v>
      </c>
    </row>
    <row r="3893" ht="14.25" customHeight="1">
      <c r="D3893" s="264"/>
      <c r="E3893" s="264"/>
      <c r="F3893" s="264"/>
      <c r="G3893" s="271">
        <v>3890.0</v>
      </c>
      <c r="H3893" s="270">
        <f t="shared" si="2"/>
        <v>0.006448851488</v>
      </c>
    </row>
    <row r="3894" ht="14.25" customHeight="1">
      <c r="D3894" s="264"/>
      <c r="E3894" s="264"/>
      <c r="F3894" s="264"/>
      <c r="G3894" s="271">
        <v>3891.0</v>
      </c>
      <c r="H3894" s="270">
        <f t="shared" si="2"/>
        <v>-0.01693983344</v>
      </c>
    </row>
    <row r="3895" ht="14.25" customHeight="1">
      <c r="D3895" s="264"/>
      <c r="E3895" s="264"/>
      <c r="F3895" s="264"/>
      <c r="G3895" s="271">
        <v>3892.0</v>
      </c>
      <c r="H3895" s="270">
        <f t="shared" si="2"/>
        <v>0.000714432445</v>
      </c>
    </row>
    <row r="3896" ht="14.25" customHeight="1">
      <c r="D3896" s="264"/>
      <c r="E3896" s="264"/>
      <c r="F3896" s="264"/>
      <c r="G3896" s="271">
        <v>3893.0</v>
      </c>
      <c r="H3896" s="270">
        <f t="shared" si="2"/>
        <v>0.01249691662</v>
      </c>
    </row>
    <row r="3897" ht="14.25" customHeight="1">
      <c r="D3897" s="264"/>
      <c r="E3897" s="264"/>
      <c r="F3897" s="264"/>
      <c r="G3897" s="271">
        <v>3894.0</v>
      </c>
      <c r="H3897" s="270">
        <f t="shared" si="2"/>
        <v>0.01301056064</v>
      </c>
    </row>
    <row r="3898" ht="14.25" customHeight="1">
      <c r="D3898" s="264"/>
      <c r="E3898" s="264"/>
      <c r="F3898" s="264"/>
      <c r="G3898" s="271">
        <v>3895.0</v>
      </c>
      <c r="H3898" s="270">
        <f t="shared" si="2"/>
        <v>-0.01327046034</v>
      </c>
    </row>
    <row r="3899" ht="14.25" customHeight="1">
      <c r="D3899" s="264"/>
      <c r="E3899" s="264"/>
      <c r="F3899" s="264"/>
      <c r="G3899" s="271">
        <v>3896.0</v>
      </c>
      <c r="H3899" s="270">
        <f t="shared" si="2"/>
        <v>-0.01200134062</v>
      </c>
    </row>
    <row r="3900" ht="14.25" customHeight="1">
      <c r="D3900" s="264"/>
      <c r="E3900" s="264"/>
      <c r="F3900" s="264"/>
      <c r="G3900" s="271">
        <v>3897.0</v>
      </c>
      <c r="H3900" s="270">
        <f t="shared" si="2"/>
        <v>0.0008976258709</v>
      </c>
    </row>
    <row r="3901" ht="14.25" customHeight="1">
      <c r="D3901" s="264"/>
      <c r="E3901" s="264"/>
      <c r="F3901" s="264"/>
      <c r="G3901" s="271">
        <v>3898.0</v>
      </c>
      <c r="H3901" s="270">
        <f t="shared" si="2"/>
        <v>-0.006992914091</v>
      </c>
    </row>
    <row r="3902" ht="14.25" customHeight="1">
      <c r="D3902" s="264"/>
      <c r="E3902" s="264"/>
      <c r="F3902" s="264"/>
      <c r="G3902" s="271">
        <v>3899.0</v>
      </c>
      <c r="H3902" s="270">
        <f t="shared" si="2"/>
        <v>-0.0008376908728</v>
      </c>
    </row>
    <row r="3903" ht="14.25" customHeight="1">
      <c r="D3903" s="264"/>
      <c r="E3903" s="264"/>
      <c r="F3903" s="264"/>
      <c r="G3903" s="271">
        <v>3900.0</v>
      </c>
      <c r="H3903" s="270">
        <f t="shared" si="2"/>
        <v>-0.01187585933</v>
      </c>
    </row>
    <row r="3904" ht="14.25" customHeight="1">
      <c r="D3904" s="264"/>
      <c r="E3904" s="264"/>
      <c r="F3904" s="264"/>
      <c r="G3904" s="271">
        <v>3901.0</v>
      </c>
      <c r="H3904" s="270">
        <f t="shared" si="2"/>
        <v>0.01397895321</v>
      </c>
    </row>
    <row r="3905" ht="14.25" customHeight="1">
      <c r="D3905" s="264"/>
      <c r="E3905" s="264"/>
      <c r="F3905" s="264"/>
      <c r="G3905" s="271">
        <v>3902.0</v>
      </c>
      <c r="H3905" s="270">
        <f t="shared" si="2"/>
        <v>0.02674753011</v>
      </c>
    </row>
    <row r="3906" ht="14.25" customHeight="1">
      <c r="D3906" s="264"/>
      <c r="E3906" s="264"/>
      <c r="F3906" s="264"/>
      <c r="G3906" s="271">
        <v>3903.0</v>
      </c>
      <c r="H3906" s="270">
        <f t="shared" si="2"/>
        <v>0.006771215442</v>
      </c>
    </row>
    <row r="3907" ht="14.25" customHeight="1">
      <c r="D3907" s="264"/>
      <c r="E3907" s="264"/>
      <c r="F3907" s="264"/>
      <c r="G3907" s="271">
        <v>3904.0</v>
      </c>
      <c r="H3907" s="270">
        <f t="shared" si="2"/>
        <v>0.01519423259</v>
      </c>
    </row>
    <row r="3908" ht="14.25" customHeight="1">
      <c r="D3908" s="264"/>
      <c r="E3908" s="264"/>
      <c r="F3908" s="264"/>
      <c r="G3908" s="271">
        <v>3905.0</v>
      </c>
      <c r="H3908" s="270">
        <f t="shared" si="2"/>
        <v>0.004195454405</v>
      </c>
    </row>
    <row r="3909" ht="14.25" customHeight="1">
      <c r="D3909" s="264"/>
      <c r="E3909" s="264"/>
      <c r="F3909" s="264"/>
      <c r="G3909" s="271">
        <v>3906.0</v>
      </c>
      <c r="H3909" s="270">
        <f t="shared" si="2"/>
        <v>0.03157427331</v>
      </c>
    </row>
    <row r="3910" ht="14.25" customHeight="1">
      <c r="D3910" s="264"/>
      <c r="E3910" s="264"/>
      <c r="F3910" s="264"/>
      <c r="G3910" s="271">
        <v>3907.0</v>
      </c>
      <c r="H3910" s="270">
        <f t="shared" si="2"/>
        <v>-0.003211705788</v>
      </c>
    </row>
    <row r="3911" ht="14.25" customHeight="1">
      <c r="D3911" s="264"/>
      <c r="E3911" s="264"/>
      <c r="F3911" s="264"/>
      <c r="G3911" s="271">
        <v>3908.0</v>
      </c>
      <c r="H3911" s="270">
        <f t="shared" si="2"/>
        <v>0.007513905155</v>
      </c>
    </row>
    <row r="3912" ht="14.25" customHeight="1">
      <c r="D3912" s="264"/>
      <c r="E3912" s="264"/>
      <c r="F3912" s="264"/>
      <c r="G3912" s="271">
        <v>3909.0</v>
      </c>
      <c r="H3912" s="270">
        <f t="shared" si="2"/>
        <v>0.001425613983</v>
      </c>
    </row>
    <row r="3913" ht="14.25" customHeight="1">
      <c r="D3913" s="264"/>
      <c r="E3913" s="264"/>
      <c r="F3913" s="264"/>
      <c r="G3913" s="271">
        <v>3910.0</v>
      </c>
      <c r="H3913" s="270">
        <f t="shared" si="2"/>
        <v>0.02771239293</v>
      </c>
    </row>
    <row r="3914" ht="14.25" customHeight="1">
      <c r="D3914" s="264"/>
      <c r="E3914" s="264"/>
      <c r="F3914" s="264"/>
      <c r="G3914" s="271">
        <v>3911.0</v>
      </c>
      <c r="H3914" s="270">
        <f t="shared" si="2"/>
        <v>-0.004384364929</v>
      </c>
    </row>
    <row r="3915" ht="14.25" customHeight="1">
      <c r="D3915" s="264"/>
      <c r="E3915" s="264"/>
      <c r="F3915" s="264"/>
      <c r="G3915" s="271">
        <v>3912.0</v>
      </c>
      <c r="H3915" s="270">
        <f t="shared" si="2"/>
        <v>0.02734424846</v>
      </c>
    </row>
    <row r="3916" ht="14.25" customHeight="1">
      <c r="D3916" s="264"/>
      <c r="E3916" s="264"/>
      <c r="F3916" s="264"/>
      <c r="G3916" s="271">
        <v>3913.0</v>
      </c>
      <c r="H3916" s="270">
        <f t="shared" si="2"/>
        <v>0.02690066691</v>
      </c>
    </row>
    <row r="3917" ht="14.25" customHeight="1">
      <c r="D3917" s="264"/>
      <c r="E3917" s="264"/>
      <c r="F3917" s="264"/>
      <c r="G3917" s="271">
        <v>3914.0</v>
      </c>
      <c r="H3917" s="270">
        <f t="shared" si="2"/>
        <v>-0.008969103612</v>
      </c>
    </row>
    <row r="3918" ht="14.25" customHeight="1">
      <c r="D3918" s="264"/>
      <c r="E3918" s="264"/>
      <c r="F3918" s="264"/>
      <c r="G3918" s="271">
        <v>3915.0</v>
      </c>
      <c r="H3918" s="270">
        <f t="shared" si="2"/>
        <v>-0.006889930386</v>
      </c>
    </row>
    <row r="3919" ht="14.25" customHeight="1">
      <c r="D3919" s="264"/>
      <c r="E3919" s="264"/>
      <c r="F3919" s="264"/>
      <c r="G3919" s="271">
        <v>3916.0</v>
      </c>
      <c r="H3919" s="270">
        <f t="shared" si="2"/>
        <v>0.01925724819</v>
      </c>
    </row>
    <row r="3920" ht="14.25" customHeight="1">
      <c r="D3920" s="264"/>
      <c r="E3920" s="264"/>
      <c r="F3920" s="264"/>
      <c r="G3920" s="271">
        <v>3917.0</v>
      </c>
      <c r="H3920" s="270">
        <f t="shared" si="2"/>
        <v>-0.01217445066</v>
      </c>
    </row>
    <row r="3921" ht="14.25" customHeight="1">
      <c r="D3921" s="264"/>
      <c r="E3921" s="264"/>
      <c r="F3921" s="264"/>
      <c r="G3921" s="271">
        <v>3918.0</v>
      </c>
      <c r="H3921" s="270">
        <f t="shared" si="2"/>
        <v>0.004179804479</v>
      </c>
    </row>
    <row r="3922" ht="14.25" customHeight="1">
      <c r="D3922" s="264"/>
      <c r="E3922" s="264"/>
      <c r="F3922" s="264"/>
      <c r="G3922" s="271">
        <v>3919.0</v>
      </c>
      <c r="H3922" s="270">
        <f t="shared" si="2"/>
        <v>0.002100076088</v>
      </c>
    </row>
    <row r="3923" ht="14.25" customHeight="1">
      <c r="D3923" s="264"/>
      <c r="E3923" s="264"/>
      <c r="F3923" s="264"/>
      <c r="G3923" s="271">
        <v>3920.0</v>
      </c>
      <c r="H3923" s="270">
        <f t="shared" si="2"/>
        <v>-0.007324671454</v>
      </c>
    </row>
    <row r="3924" ht="14.25" customHeight="1">
      <c r="D3924" s="264"/>
      <c r="E3924" s="264"/>
      <c r="F3924" s="264"/>
      <c r="G3924" s="271">
        <v>3921.0</v>
      </c>
      <c r="H3924" s="270">
        <f t="shared" si="2"/>
        <v>-0.00395267921</v>
      </c>
    </row>
    <row r="3925" ht="14.25" customHeight="1">
      <c r="D3925" s="264"/>
      <c r="E3925" s="264"/>
      <c r="F3925" s="264"/>
      <c r="G3925" s="271">
        <v>3922.0</v>
      </c>
      <c r="H3925" s="270">
        <f t="shared" si="2"/>
        <v>-0.01736715523</v>
      </c>
    </row>
    <row r="3926" ht="14.25" customHeight="1">
      <c r="D3926" s="264"/>
      <c r="E3926" s="264"/>
      <c r="F3926" s="264"/>
      <c r="G3926" s="271">
        <v>3923.0</v>
      </c>
      <c r="H3926" s="270">
        <f t="shared" si="2"/>
        <v>0.01328144408</v>
      </c>
    </row>
    <row r="3927" ht="14.25" customHeight="1">
      <c r="D3927" s="264"/>
      <c r="E3927" s="264"/>
      <c r="F3927" s="264"/>
      <c r="G3927" s="271">
        <v>3924.0</v>
      </c>
      <c r="H3927" s="270">
        <f t="shared" si="2"/>
        <v>0.01078005906</v>
      </c>
    </row>
    <row r="3928" ht="14.25" customHeight="1">
      <c r="D3928" s="264"/>
      <c r="E3928" s="264"/>
      <c r="F3928" s="264"/>
      <c r="G3928" s="271">
        <v>3925.0</v>
      </c>
      <c r="H3928" s="270">
        <f t="shared" si="2"/>
        <v>0.02411271448</v>
      </c>
    </row>
    <row r="3929" ht="14.25" customHeight="1">
      <c r="D3929" s="264"/>
      <c r="E3929" s="264"/>
      <c r="F3929" s="264"/>
      <c r="G3929" s="271">
        <v>3926.0</v>
      </c>
      <c r="H3929" s="270">
        <f t="shared" si="2"/>
        <v>-0.01490832411</v>
      </c>
    </row>
    <row r="3930" ht="14.25" customHeight="1">
      <c r="D3930" s="264"/>
      <c r="E3930" s="264"/>
      <c r="F3930" s="264"/>
      <c r="G3930" s="271">
        <v>3927.0</v>
      </c>
      <c r="H3930" s="270">
        <f t="shared" si="2"/>
        <v>-0.01870124075</v>
      </c>
    </row>
    <row r="3931" ht="14.25" customHeight="1">
      <c r="D3931" s="264"/>
      <c r="E3931" s="264"/>
      <c r="F3931" s="264"/>
      <c r="G3931" s="271">
        <v>3928.0</v>
      </c>
      <c r="H3931" s="270">
        <f t="shared" si="2"/>
        <v>-0.004040691994</v>
      </c>
    </row>
    <row r="3932" ht="14.25" customHeight="1">
      <c r="D3932" s="264"/>
      <c r="E3932" s="264"/>
      <c r="F3932" s="264"/>
      <c r="G3932" s="271">
        <v>3929.0</v>
      </c>
      <c r="H3932" s="270">
        <f t="shared" si="2"/>
        <v>0.0186654713</v>
      </c>
    </row>
    <row r="3933" ht="14.25" customHeight="1">
      <c r="D3933" s="264"/>
      <c r="E3933" s="264"/>
      <c r="F3933" s="264"/>
      <c r="G3933" s="271">
        <v>3930.0</v>
      </c>
      <c r="H3933" s="270">
        <f t="shared" si="2"/>
        <v>0.03479352339</v>
      </c>
    </row>
    <row r="3934" ht="14.25" customHeight="1">
      <c r="D3934" s="264"/>
      <c r="E3934" s="264"/>
      <c r="F3934" s="264"/>
      <c r="G3934" s="271">
        <v>3931.0</v>
      </c>
      <c r="H3934" s="270">
        <f t="shared" si="2"/>
        <v>-0.001539235009</v>
      </c>
    </row>
    <row r="3935" ht="14.25" customHeight="1">
      <c r="D3935" s="264"/>
      <c r="E3935" s="264"/>
      <c r="F3935" s="264"/>
      <c r="G3935" s="271">
        <v>3932.0</v>
      </c>
      <c r="H3935" s="270">
        <f t="shared" si="2"/>
        <v>0.001727884404</v>
      </c>
    </row>
    <row r="3936" ht="14.25" customHeight="1">
      <c r="D3936" s="264"/>
      <c r="E3936" s="264"/>
      <c r="F3936" s="264"/>
      <c r="G3936" s="271">
        <v>3933.0</v>
      </c>
      <c r="H3936" s="270">
        <f t="shared" si="2"/>
        <v>-0.01017773913</v>
      </c>
    </row>
    <row r="3937" ht="14.25" customHeight="1">
      <c r="D3937" s="264"/>
      <c r="E3937" s="264"/>
      <c r="F3937" s="264"/>
      <c r="G3937" s="271">
        <v>3934.0</v>
      </c>
      <c r="H3937" s="270">
        <f t="shared" si="2"/>
        <v>0.01974632846</v>
      </c>
    </row>
    <row r="3938" ht="14.25" customHeight="1">
      <c r="D3938" s="264"/>
      <c r="E3938" s="264"/>
      <c r="F3938" s="264"/>
      <c r="G3938" s="271">
        <v>3935.0</v>
      </c>
      <c r="H3938" s="270">
        <f t="shared" si="2"/>
        <v>-0.008360939414</v>
      </c>
    </row>
    <row r="3939" ht="14.25" customHeight="1">
      <c r="D3939" s="264"/>
      <c r="E3939" s="264"/>
      <c r="F3939" s="264"/>
      <c r="G3939" s="271">
        <v>3936.0</v>
      </c>
      <c r="H3939" s="270">
        <f t="shared" si="2"/>
        <v>-0.01306036486</v>
      </c>
    </row>
    <row r="3940" ht="14.25" customHeight="1">
      <c r="D3940" s="264"/>
      <c r="E3940" s="264"/>
      <c r="F3940" s="264"/>
      <c r="G3940" s="271">
        <v>3937.0</v>
      </c>
      <c r="H3940" s="270">
        <f t="shared" si="2"/>
        <v>-0.003818821678</v>
      </c>
    </row>
    <row r="3941" ht="14.25" customHeight="1">
      <c r="D3941" s="264"/>
      <c r="E3941" s="264"/>
      <c r="F3941" s="264"/>
      <c r="G3941" s="271">
        <v>3938.0</v>
      </c>
      <c r="H3941" s="270">
        <f t="shared" si="2"/>
        <v>0.02178668464</v>
      </c>
    </row>
    <row r="3942" ht="14.25" customHeight="1">
      <c r="D3942" s="264"/>
      <c r="E3942" s="264"/>
      <c r="F3942" s="264"/>
      <c r="G3942" s="271">
        <v>3939.0</v>
      </c>
      <c r="H3942" s="270">
        <f t="shared" si="2"/>
        <v>0.001459016357</v>
      </c>
    </row>
    <row r="3943" ht="14.25" customHeight="1">
      <c r="D3943" s="264"/>
      <c r="E3943" s="264"/>
      <c r="F3943" s="264"/>
      <c r="G3943" s="271">
        <v>3940.0</v>
      </c>
      <c r="H3943" s="270">
        <f t="shared" si="2"/>
        <v>0.01169616626</v>
      </c>
    </row>
    <row r="3944" ht="14.25" customHeight="1">
      <c r="D3944" s="264"/>
      <c r="E3944" s="264"/>
      <c r="F3944" s="264"/>
      <c r="G3944" s="271">
        <v>3941.0</v>
      </c>
      <c r="H3944" s="270">
        <f t="shared" si="2"/>
        <v>0.03567245527</v>
      </c>
    </row>
    <row r="3945" ht="14.25" customHeight="1">
      <c r="D3945" s="264"/>
      <c r="E3945" s="264"/>
      <c r="F3945" s="264"/>
      <c r="G3945" s="271">
        <v>3942.0</v>
      </c>
      <c r="H3945" s="270">
        <f t="shared" si="2"/>
        <v>0.002497701006</v>
      </c>
    </row>
    <row r="3946" ht="14.25" customHeight="1">
      <c r="D3946" s="264"/>
      <c r="E3946" s="264"/>
      <c r="F3946" s="264"/>
      <c r="G3946" s="271">
        <v>3943.0</v>
      </c>
      <c r="H3946" s="270">
        <f t="shared" si="2"/>
        <v>0.02590907875</v>
      </c>
    </row>
    <row r="3947" ht="14.25" customHeight="1">
      <c r="D3947" s="264"/>
      <c r="E3947" s="264"/>
      <c r="F3947" s="264"/>
      <c r="G3947" s="271">
        <v>3944.0</v>
      </c>
      <c r="H3947" s="270">
        <f t="shared" si="2"/>
        <v>0.00238845259</v>
      </c>
    </row>
    <row r="3948" ht="14.25" customHeight="1">
      <c r="D3948" s="264"/>
      <c r="E3948" s="264"/>
      <c r="F3948" s="264"/>
      <c r="G3948" s="271">
        <v>3945.0</v>
      </c>
      <c r="H3948" s="270">
        <f t="shared" si="2"/>
        <v>-0.009042913879</v>
      </c>
    </row>
    <row r="3949" ht="14.25" customHeight="1">
      <c r="D3949" s="264"/>
      <c r="E3949" s="264"/>
      <c r="F3949" s="264"/>
      <c r="G3949" s="271">
        <v>3946.0</v>
      </c>
      <c r="H3949" s="270">
        <f t="shared" si="2"/>
        <v>-0.004463251536</v>
      </c>
    </row>
    <row r="3950" ht="14.25" customHeight="1">
      <c r="D3950" s="264"/>
      <c r="E3950" s="264"/>
      <c r="F3950" s="264"/>
      <c r="G3950" s="271">
        <v>3947.0</v>
      </c>
      <c r="H3950" s="270">
        <f t="shared" si="2"/>
        <v>0.03733488301</v>
      </c>
    </row>
    <row r="3951" ht="14.25" customHeight="1">
      <c r="D3951" s="264"/>
      <c r="E3951" s="264"/>
      <c r="F3951" s="264"/>
      <c r="G3951" s="271">
        <v>3948.0</v>
      </c>
      <c r="H3951" s="270">
        <f t="shared" si="2"/>
        <v>0.000556973882</v>
      </c>
    </row>
    <row r="3952" ht="14.25" customHeight="1">
      <c r="D3952" s="264"/>
      <c r="E3952" s="264"/>
      <c r="F3952" s="264"/>
      <c r="G3952" s="271">
        <v>3949.0</v>
      </c>
      <c r="H3952" s="270">
        <f t="shared" si="2"/>
        <v>0.007620980039</v>
      </c>
    </row>
    <row r="3953" ht="14.25" customHeight="1">
      <c r="D3953" s="264"/>
      <c r="E3953" s="264"/>
      <c r="F3953" s="264"/>
      <c r="G3953" s="271">
        <v>3950.0</v>
      </c>
      <c r="H3953" s="270">
        <f t="shared" si="2"/>
        <v>-0.004873235108</v>
      </c>
    </row>
    <row r="3954" ht="14.25" customHeight="1">
      <c r="D3954" s="264"/>
      <c r="E3954" s="264"/>
      <c r="F3954" s="264"/>
      <c r="G3954" s="271">
        <v>3951.0</v>
      </c>
      <c r="H3954" s="270">
        <f t="shared" si="2"/>
        <v>-0.00180759254</v>
      </c>
    </row>
    <row r="3955" ht="14.25" customHeight="1">
      <c r="D3955" s="264"/>
      <c r="E3955" s="264"/>
      <c r="F3955" s="264"/>
      <c r="G3955" s="271">
        <v>3952.0</v>
      </c>
      <c r="H3955" s="270">
        <f t="shared" si="2"/>
        <v>-0.03399986161</v>
      </c>
    </row>
    <row r="3956" ht="14.25" customHeight="1">
      <c r="D3956" s="264"/>
      <c r="E3956" s="264"/>
      <c r="F3956" s="264"/>
      <c r="G3956" s="271">
        <v>3953.0</v>
      </c>
      <c r="H3956" s="270">
        <f t="shared" si="2"/>
        <v>-0.02422557033</v>
      </c>
    </row>
    <row r="3957" ht="14.25" customHeight="1">
      <c r="D3957" s="264"/>
      <c r="E3957" s="264"/>
      <c r="F3957" s="264"/>
      <c r="G3957" s="271">
        <v>3954.0</v>
      </c>
      <c r="H3957" s="270">
        <f t="shared" si="2"/>
        <v>0.01645151026</v>
      </c>
    </row>
    <row r="3958" ht="14.25" customHeight="1">
      <c r="D3958" s="264"/>
      <c r="E3958" s="264"/>
      <c r="F3958" s="264"/>
      <c r="G3958" s="271">
        <v>3955.0</v>
      </c>
      <c r="H3958" s="270">
        <f t="shared" si="2"/>
        <v>0.01652509168</v>
      </c>
    </row>
    <row r="3959" ht="14.25" customHeight="1">
      <c r="D3959" s="264"/>
      <c r="E3959" s="264"/>
      <c r="F3959" s="264"/>
      <c r="G3959" s="271">
        <v>3956.0</v>
      </c>
      <c r="H3959" s="270">
        <f t="shared" si="2"/>
        <v>-0.007729913166</v>
      </c>
    </row>
    <row r="3960" ht="14.25" customHeight="1">
      <c r="D3960" s="264"/>
      <c r="E3960" s="264"/>
      <c r="F3960" s="264"/>
      <c r="G3960" s="271">
        <v>3957.0</v>
      </c>
      <c r="H3960" s="270">
        <f t="shared" si="2"/>
        <v>0.0008223712639</v>
      </c>
    </row>
    <row r="3961" ht="14.25" customHeight="1">
      <c r="D3961" s="264"/>
      <c r="E3961" s="264"/>
      <c r="F3961" s="264"/>
      <c r="G3961" s="271">
        <v>3958.0</v>
      </c>
      <c r="H3961" s="270">
        <f t="shared" si="2"/>
        <v>-0.003314919711</v>
      </c>
    </row>
    <row r="3962" ht="14.25" customHeight="1">
      <c r="D3962" s="264"/>
      <c r="E3962" s="264"/>
      <c r="F3962" s="264"/>
      <c r="G3962" s="271">
        <v>3959.0</v>
      </c>
      <c r="H3962" s="270">
        <f t="shared" si="2"/>
        <v>0.001608166295</v>
      </c>
    </row>
    <row r="3963" ht="14.25" customHeight="1">
      <c r="D3963" s="264"/>
      <c r="E3963" s="264"/>
      <c r="F3963" s="264"/>
      <c r="G3963" s="271">
        <v>3960.0</v>
      </c>
      <c r="H3963" s="270">
        <f t="shared" si="2"/>
        <v>-0.0222149001</v>
      </c>
    </row>
    <row r="3964" ht="14.25" customHeight="1">
      <c r="D3964" s="264"/>
      <c r="E3964" s="264"/>
      <c r="F3964" s="264"/>
      <c r="G3964" s="271">
        <v>3961.0</v>
      </c>
      <c r="H3964" s="270">
        <f t="shared" si="2"/>
        <v>0.0004081309964</v>
      </c>
    </row>
    <row r="3965" ht="14.25" customHeight="1">
      <c r="D3965" s="264"/>
      <c r="E3965" s="264"/>
      <c r="F3965" s="264"/>
      <c r="G3965" s="271">
        <v>3962.0</v>
      </c>
      <c r="H3965" s="270">
        <f t="shared" si="2"/>
        <v>-0.009516908524</v>
      </c>
    </row>
    <row r="3966" ht="14.25" customHeight="1">
      <c r="D3966" s="264"/>
      <c r="E3966" s="264"/>
      <c r="F3966" s="264"/>
      <c r="G3966" s="271">
        <v>3963.0</v>
      </c>
      <c r="H3966" s="270">
        <f t="shared" si="2"/>
        <v>-0.03618798822</v>
      </c>
    </row>
    <row r="3967" ht="14.25" customHeight="1">
      <c r="D3967" s="264"/>
      <c r="E3967" s="264"/>
      <c r="F3967" s="264"/>
      <c r="G3967" s="271">
        <v>3964.0</v>
      </c>
      <c r="H3967" s="270">
        <f t="shared" si="2"/>
        <v>-0.01031927616</v>
      </c>
    </row>
    <row r="3968" ht="14.25" customHeight="1">
      <c r="D3968" s="264"/>
      <c r="E3968" s="264"/>
      <c r="F3968" s="264"/>
      <c r="G3968" s="271">
        <v>3965.0</v>
      </c>
      <c r="H3968" s="270">
        <f t="shared" si="2"/>
        <v>-0.001626081722</v>
      </c>
    </row>
    <row r="3969" ht="14.25" customHeight="1">
      <c r="D3969" s="264"/>
      <c r="E3969" s="264"/>
      <c r="F3969" s="264"/>
      <c r="G3969" s="271">
        <v>3966.0</v>
      </c>
      <c r="H3969" s="270">
        <f t="shared" si="2"/>
        <v>0.005546916361</v>
      </c>
    </row>
    <row r="3970" ht="14.25" customHeight="1">
      <c r="D3970" s="264"/>
      <c r="E3970" s="264"/>
      <c r="F3970" s="264"/>
      <c r="G3970" s="271">
        <v>3967.0</v>
      </c>
      <c r="H3970" s="270">
        <f t="shared" si="2"/>
        <v>-0.009377492853</v>
      </c>
    </row>
    <row r="3971" ht="14.25" customHeight="1">
      <c r="D3971" s="264"/>
      <c r="E3971" s="264"/>
      <c r="F3971" s="264"/>
      <c r="G3971" s="271">
        <v>3968.0</v>
      </c>
      <c r="H3971" s="270">
        <f t="shared" si="2"/>
        <v>0.01841105578</v>
      </c>
    </row>
    <row r="3972" ht="14.25" customHeight="1">
      <c r="D3972" s="264"/>
      <c r="E3972" s="264"/>
      <c r="F3972" s="264"/>
      <c r="G3972" s="271">
        <v>3969.0</v>
      </c>
      <c r="H3972" s="270">
        <f t="shared" si="2"/>
        <v>0.002328756078</v>
      </c>
    </row>
    <row r="3973" ht="14.25" customHeight="1">
      <c r="D3973" s="264"/>
      <c r="E3973" s="264"/>
      <c r="F3973" s="264"/>
      <c r="G3973" s="271">
        <v>3970.0</v>
      </c>
      <c r="H3973" s="270">
        <f t="shared" si="2"/>
        <v>0.02681442068</v>
      </c>
    </row>
    <row r="3974" ht="14.25" customHeight="1">
      <c r="D3974" s="264"/>
      <c r="E3974" s="264"/>
      <c r="F3974" s="264"/>
      <c r="G3974" s="271">
        <v>3971.0</v>
      </c>
      <c r="H3974" s="270">
        <f t="shared" si="2"/>
        <v>0.0115111785</v>
      </c>
    </row>
    <row r="3975" ht="14.25" customHeight="1">
      <c r="D3975" s="264"/>
      <c r="E3975" s="264"/>
      <c r="F3975" s="264"/>
      <c r="G3975" s="271">
        <v>3972.0</v>
      </c>
      <c r="H3975" s="270">
        <f t="shared" si="2"/>
        <v>0.007763031189</v>
      </c>
    </row>
    <row r="3976" ht="14.25" customHeight="1">
      <c r="D3976" s="264"/>
      <c r="E3976" s="264"/>
      <c r="F3976" s="264"/>
      <c r="G3976" s="271">
        <v>3973.0</v>
      </c>
      <c r="H3976" s="270">
        <f t="shared" si="2"/>
        <v>0.01714165224</v>
      </c>
    </row>
    <row r="3977" ht="14.25" customHeight="1">
      <c r="D3977" s="264"/>
      <c r="E3977" s="264"/>
      <c r="F3977" s="264"/>
      <c r="G3977" s="271">
        <v>3974.0</v>
      </c>
      <c r="H3977" s="270">
        <f t="shared" si="2"/>
        <v>-0.013319305</v>
      </c>
    </row>
    <row r="3978" ht="14.25" customHeight="1">
      <c r="D3978" s="264"/>
      <c r="E3978" s="264"/>
      <c r="F3978" s="264"/>
      <c r="G3978" s="271">
        <v>3975.0</v>
      </c>
      <c r="H3978" s="270">
        <f t="shared" si="2"/>
        <v>0.02618060557</v>
      </c>
    </row>
    <row r="3979" ht="14.25" customHeight="1">
      <c r="D3979" s="264"/>
      <c r="E3979" s="264"/>
      <c r="F3979" s="264"/>
      <c r="G3979" s="271">
        <v>3976.0</v>
      </c>
      <c r="H3979" s="270">
        <f t="shared" si="2"/>
        <v>-0.01003261669</v>
      </c>
    </row>
    <row r="3980" ht="14.25" customHeight="1">
      <c r="D3980" s="264"/>
      <c r="E3980" s="264"/>
      <c r="F3980" s="264"/>
      <c r="G3980" s="271">
        <v>3977.0</v>
      </c>
      <c r="H3980" s="270">
        <f t="shared" si="2"/>
        <v>-0.01487127886</v>
      </c>
    </row>
    <row r="3981" ht="14.25" customHeight="1">
      <c r="D3981" s="264"/>
      <c r="E3981" s="264"/>
      <c r="F3981" s="264"/>
      <c r="G3981" s="271">
        <v>3978.0</v>
      </c>
      <c r="H3981" s="270">
        <f t="shared" si="2"/>
        <v>0.005562929247</v>
      </c>
    </row>
    <row r="3982" ht="14.25" customHeight="1">
      <c r="D3982" s="264"/>
      <c r="E3982" s="264"/>
      <c r="F3982" s="264"/>
      <c r="G3982" s="271">
        <v>3979.0</v>
      </c>
      <c r="H3982" s="270">
        <f t="shared" si="2"/>
        <v>-0.003866330753</v>
      </c>
    </row>
    <row r="3983" ht="14.25" customHeight="1">
      <c r="D3983" s="264"/>
      <c r="E3983" s="264"/>
      <c r="F3983" s="264"/>
      <c r="G3983" s="271">
        <v>3980.0</v>
      </c>
      <c r="H3983" s="270">
        <f t="shared" si="2"/>
        <v>0.0164711336</v>
      </c>
    </row>
    <row r="3984" ht="14.25" customHeight="1">
      <c r="D3984" s="264"/>
      <c r="E3984" s="264"/>
      <c r="F3984" s="264"/>
      <c r="G3984" s="271">
        <v>3981.0</v>
      </c>
      <c r="H3984" s="270">
        <f t="shared" si="2"/>
        <v>-0.003613707712</v>
      </c>
    </row>
    <row r="3985" ht="14.25" customHeight="1">
      <c r="D3985" s="264"/>
      <c r="E3985" s="264"/>
      <c r="F3985" s="264"/>
      <c r="G3985" s="271">
        <v>3982.0</v>
      </c>
      <c r="H3985" s="270">
        <f t="shared" si="2"/>
        <v>-0.0100534053</v>
      </c>
    </row>
    <row r="3986" ht="14.25" customHeight="1">
      <c r="D3986" s="264"/>
      <c r="E3986" s="264"/>
      <c r="F3986" s="264"/>
      <c r="G3986" s="271">
        <v>3983.0</v>
      </c>
      <c r="H3986" s="270">
        <f t="shared" si="2"/>
        <v>-0.02845931661</v>
      </c>
    </row>
    <row r="3987" ht="14.25" customHeight="1">
      <c r="D3987" s="264"/>
      <c r="E3987" s="264"/>
      <c r="F3987" s="264"/>
      <c r="G3987" s="271">
        <v>3984.0</v>
      </c>
      <c r="H3987" s="270">
        <f t="shared" si="2"/>
        <v>-0.02674474817</v>
      </c>
    </row>
    <row r="3988" ht="14.25" customHeight="1">
      <c r="D3988" s="264"/>
      <c r="E3988" s="264"/>
      <c r="F3988" s="264"/>
      <c r="G3988" s="271">
        <v>3985.0</v>
      </c>
      <c r="H3988" s="270">
        <f t="shared" si="2"/>
        <v>0.0005918290808</v>
      </c>
    </row>
    <row r="3989" ht="14.25" customHeight="1">
      <c r="D3989" s="264"/>
      <c r="E3989" s="264"/>
      <c r="F3989" s="264"/>
      <c r="G3989" s="271">
        <v>3986.0</v>
      </c>
      <c r="H3989" s="270">
        <f t="shared" si="2"/>
        <v>0.01997986643</v>
      </c>
    </row>
    <row r="3990" ht="14.25" customHeight="1">
      <c r="D3990" s="264"/>
      <c r="E3990" s="264"/>
      <c r="F3990" s="264"/>
      <c r="G3990" s="271">
        <v>3987.0</v>
      </c>
      <c r="H3990" s="270">
        <f t="shared" si="2"/>
        <v>-0.02059979835</v>
      </c>
    </row>
    <row r="3991" ht="14.25" customHeight="1">
      <c r="D3991" s="264"/>
      <c r="E3991" s="264"/>
      <c r="F3991" s="264"/>
      <c r="G3991" s="271">
        <v>3988.0</v>
      </c>
      <c r="H3991" s="270">
        <f t="shared" si="2"/>
        <v>0.0007719293131</v>
      </c>
    </row>
    <row r="3992" ht="14.25" customHeight="1">
      <c r="D3992" s="264"/>
      <c r="E3992" s="264"/>
      <c r="F3992" s="264"/>
      <c r="G3992" s="271">
        <v>3989.0</v>
      </c>
      <c r="H3992" s="270">
        <f t="shared" si="2"/>
        <v>-0.008728408896</v>
      </c>
    </row>
    <row r="3993" ht="14.25" customHeight="1">
      <c r="D3993" s="264"/>
      <c r="E3993" s="264"/>
      <c r="F3993" s="264"/>
      <c r="G3993" s="271">
        <v>3990.0</v>
      </c>
      <c r="H3993" s="270">
        <f t="shared" si="2"/>
        <v>-0.03618102316</v>
      </c>
    </row>
    <row r="3994" ht="14.25" customHeight="1">
      <c r="D3994" s="264"/>
      <c r="E3994" s="264"/>
      <c r="F3994" s="264"/>
      <c r="G3994" s="271">
        <v>3991.0</v>
      </c>
      <c r="H3994" s="270">
        <f t="shared" si="2"/>
        <v>0.02051402357</v>
      </c>
    </row>
    <row r="3995" ht="14.25" customHeight="1">
      <c r="D3995" s="264"/>
      <c r="E3995" s="264"/>
      <c r="F3995" s="264"/>
      <c r="G3995" s="271">
        <v>3992.0</v>
      </c>
      <c r="H3995" s="270">
        <f t="shared" si="2"/>
        <v>0.0009724636061</v>
      </c>
    </row>
    <row r="3996" ht="14.25" customHeight="1">
      <c r="D3996" s="264"/>
      <c r="E3996" s="264"/>
      <c r="F3996" s="264"/>
      <c r="G3996" s="271">
        <v>3993.0</v>
      </c>
      <c r="H3996" s="270">
        <f t="shared" si="2"/>
        <v>-0.009986906538</v>
      </c>
    </row>
    <row r="3997" ht="14.25" customHeight="1">
      <c r="D3997" s="264"/>
      <c r="E3997" s="264"/>
      <c r="F3997" s="264"/>
      <c r="G3997" s="271">
        <v>3994.0</v>
      </c>
      <c r="H3997" s="270">
        <f t="shared" si="2"/>
        <v>0.01119659021</v>
      </c>
    </row>
    <row r="3998" ht="14.25" customHeight="1">
      <c r="D3998" s="264"/>
      <c r="E3998" s="264"/>
      <c r="F3998" s="264"/>
      <c r="G3998" s="271">
        <v>3995.0</v>
      </c>
      <c r="H3998" s="270">
        <f t="shared" si="2"/>
        <v>0.02683029259</v>
      </c>
    </row>
    <row r="3999" ht="14.25" customHeight="1">
      <c r="D3999" s="264"/>
      <c r="E3999" s="264"/>
      <c r="F3999" s="264"/>
      <c r="G3999" s="271">
        <v>3996.0</v>
      </c>
      <c r="H3999" s="270">
        <f t="shared" si="2"/>
        <v>-0.01962580831</v>
      </c>
    </row>
    <row r="4000" ht="14.25" customHeight="1">
      <c r="D4000" s="264"/>
      <c r="E4000" s="264"/>
      <c r="F4000" s="264"/>
      <c r="G4000" s="271">
        <v>3997.0</v>
      </c>
      <c r="H4000" s="270">
        <f t="shared" si="2"/>
        <v>-0.001657162339</v>
      </c>
    </row>
    <row r="4001" ht="14.25" customHeight="1">
      <c r="D4001" s="264"/>
      <c r="E4001" s="264"/>
      <c r="F4001" s="264"/>
      <c r="G4001" s="271">
        <v>3998.0</v>
      </c>
      <c r="H4001" s="270">
        <f t="shared" si="2"/>
        <v>-0.01304018375</v>
      </c>
    </row>
    <row r="4002" ht="14.25" customHeight="1">
      <c r="D4002" s="264"/>
      <c r="E4002" s="264"/>
      <c r="F4002" s="264"/>
      <c r="G4002" s="271">
        <v>3999.0</v>
      </c>
      <c r="H4002" s="270">
        <f t="shared" si="2"/>
        <v>0.0009701252149</v>
      </c>
    </row>
    <row r="4003" ht="14.25" customHeight="1">
      <c r="D4003" s="264"/>
      <c r="E4003" s="264"/>
      <c r="F4003" s="264"/>
      <c r="G4003" s="271">
        <v>4000.0</v>
      </c>
      <c r="H4003" s="270">
        <f t="shared" si="2"/>
        <v>0.02871401689</v>
      </c>
    </row>
    <row r="4004" ht="14.25" customHeight="1">
      <c r="D4004" s="264"/>
      <c r="E4004" s="264"/>
      <c r="F4004" s="264"/>
      <c r="G4004" s="271">
        <v>4001.0</v>
      </c>
      <c r="H4004" s="270">
        <f t="shared" si="2"/>
        <v>-0.01891814871</v>
      </c>
    </row>
    <row r="4005" ht="14.25" customHeight="1">
      <c r="D4005" s="264"/>
      <c r="E4005" s="264"/>
      <c r="F4005" s="264"/>
      <c r="G4005" s="271">
        <v>4002.0</v>
      </c>
      <c r="H4005" s="270">
        <f t="shared" si="2"/>
        <v>-0.01203659873</v>
      </c>
    </row>
    <row r="4006" ht="14.25" customHeight="1">
      <c r="D4006" s="264"/>
      <c r="E4006" s="264"/>
      <c r="F4006" s="264"/>
      <c r="G4006" s="271">
        <v>4003.0</v>
      </c>
      <c r="H4006" s="270">
        <f t="shared" si="2"/>
        <v>-0.02430072983</v>
      </c>
    </row>
    <row r="4007" ht="14.25" customHeight="1">
      <c r="D4007" s="264"/>
      <c r="E4007" s="264"/>
      <c r="F4007" s="264"/>
      <c r="G4007" s="271">
        <v>4004.0</v>
      </c>
      <c r="H4007" s="270">
        <f t="shared" si="2"/>
        <v>0.02522024126</v>
      </c>
    </row>
    <row r="4008" ht="14.25" customHeight="1">
      <c r="D4008" s="264"/>
      <c r="E4008" s="264"/>
      <c r="F4008" s="264"/>
      <c r="G4008" s="271">
        <v>4005.0</v>
      </c>
      <c r="H4008" s="270">
        <f t="shared" si="2"/>
        <v>0.003520479861</v>
      </c>
    </row>
    <row r="4009" ht="14.25" customHeight="1">
      <c r="D4009" s="264"/>
      <c r="E4009" s="264"/>
      <c r="F4009" s="264"/>
      <c r="G4009" s="271">
        <v>4006.0</v>
      </c>
      <c r="H4009" s="270">
        <f t="shared" si="2"/>
        <v>-0.003783045304</v>
      </c>
    </row>
    <row r="4010" ht="14.25" customHeight="1">
      <c r="D4010" s="264"/>
      <c r="E4010" s="264"/>
      <c r="F4010" s="264"/>
      <c r="G4010" s="271">
        <v>4007.0</v>
      </c>
      <c r="H4010" s="270">
        <f t="shared" si="2"/>
        <v>0.007875688771</v>
      </c>
    </row>
    <row r="4011" ht="14.25" customHeight="1">
      <c r="D4011" s="264"/>
      <c r="E4011" s="264"/>
      <c r="F4011" s="264"/>
      <c r="G4011" s="271">
        <v>4008.0</v>
      </c>
      <c r="H4011" s="270">
        <f t="shared" si="2"/>
        <v>-0.001160548296</v>
      </c>
    </row>
    <row r="4012" ht="14.25" customHeight="1">
      <c r="D4012" s="264"/>
      <c r="E4012" s="264"/>
      <c r="F4012" s="264"/>
      <c r="G4012" s="271">
        <v>4009.0</v>
      </c>
      <c r="H4012" s="270">
        <f t="shared" si="2"/>
        <v>-0.04205058587</v>
      </c>
    </row>
    <row r="4013" ht="14.25" customHeight="1">
      <c r="D4013" s="264"/>
      <c r="E4013" s="264"/>
      <c r="F4013" s="264"/>
      <c r="G4013" s="271">
        <v>4010.0</v>
      </c>
      <c r="H4013" s="270">
        <f t="shared" si="2"/>
        <v>0.02351693492</v>
      </c>
    </row>
    <row r="4014" ht="14.25" customHeight="1">
      <c r="D4014" s="264"/>
      <c r="E4014" s="264"/>
      <c r="F4014" s="264"/>
      <c r="G4014" s="271">
        <v>4011.0</v>
      </c>
      <c r="H4014" s="270">
        <f t="shared" si="2"/>
        <v>-0.003412663334</v>
      </c>
    </row>
    <row r="4015" ht="14.25" customHeight="1">
      <c r="D4015" s="264"/>
      <c r="E4015" s="264"/>
      <c r="F4015" s="264"/>
      <c r="G4015" s="271">
        <v>4012.0</v>
      </c>
      <c r="H4015" s="270">
        <f t="shared" si="2"/>
        <v>0.007146647353</v>
      </c>
    </row>
    <row r="4016" ht="14.25" customHeight="1">
      <c r="D4016" s="264"/>
      <c r="E4016" s="264"/>
      <c r="F4016" s="264"/>
      <c r="G4016" s="271">
        <v>4013.0</v>
      </c>
      <c r="H4016" s="270">
        <f t="shared" si="2"/>
        <v>-0.005660025608</v>
      </c>
    </row>
    <row r="4017" ht="14.25" customHeight="1">
      <c r="D4017" s="264"/>
      <c r="E4017" s="264"/>
      <c r="F4017" s="264"/>
      <c r="G4017" s="271">
        <v>4014.0</v>
      </c>
      <c r="H4017" s="270">
        <f t="shared" si="2"/>
        <v>-0.01205798753</v>
      </c>
    </row>
    <row r="4018" ht="14.25" customHeight="1">
      <c r="D4018" s="264"/>
      <c r="E4018" s="264"/>
      <c r="F4018" s="264"/>
      <c r="G4018" s="271">
        <v>4015.0</v>
      </c>
      <c r="H4018" s="270">
        <f t="shared" si="2"/>
        <v>-0.002696390196</v>
      </c>
    </row>
    <row r="4019" ht="14.25" customHeight="1">
      <c r="D4019" s="264"/>
      <c r="E4019" s="264"/>
      <c r="F4019" s="264"/>
      <c r="G4019" s="271">
        <v>4016.0</v>
      </c>
      <c r="H4019" s="270">
        <f t="shared" si="2"/>
        <v>-0.01129712568</v>
      </c>
    </row>
    <row r="4020" ht="14.25" customHeight="1">
      <c r="D4020" s="264"/>
      <c r="E4020" s="264"/>
      <c r="F4020" s="264"/>
      <c r="G4020" s="271">
        <v>4017.0</v>
      </c>
      <c r="H4020" s="270">
        <f t="shared" si="2"/>
        <v>-0.001625624328</v>
      </c>
    </row>
    <row r="4021" ht="14.25" customHeight="1">
      <c r="D4021" s="264"/>
      <c r="E4021" s="264"/>
      <c r="F4021" s="264"/>
      <c r="G4021" s="271">
        <v>4018.0</v>
      </c>
      <c r="H4021" s="270">
        <f t="shared" si="2"/>
        <v>0.000707322349</v>
      </c>
    </row>
    <row r="4022" ht="14.25" customHeight="1">
      <c r="D4022" s="264"/>
      <c r="E4022" s="264"/>
      <c r="F4022" s="264"/>
      <c r="G4022" s="271">
        <v>4019.0</v>
      </c>
      <c r="H4022" s="270">
        <f t="shared" si="2"/>
        <v>0.006676424002</v>
      </c>
    </row>
    <row r="4023" ht="14.25" customHeight="1">
      <c r="D4023" s="264"/>
      <c r="E4023" s="264"/>
      <c r="F4023" s="264"/>
      <c r="G4023" s="271">
        <v>4020.0</v>
      </c>
      <c r="H4023" s="270">
        <f t="shared" si="2"/>
        <v>-0.01709397543</v>
      </c>
    </row>
    <row r="4024" ht="14.25" customHeight="1">
      <c r="D4024" s="264"/>
      <c r="E4024" s="264"/>
      <c r="F4024" s="264"/>
      <c r="G4024" s="271">
        <v>4021.0</v>
      </c>
      <c r="H4024" s="270">
        <f t="shared" si="2"/>
        <v>0.02067426946</v>
      </c>
    </row>
    <row r="4025" ht="14.25" customHeight="1">
      <c r="D4025" s="264"/>
      <c r="E4025" s="264"/>
      <c r="F4025" s="264"/>
      <c r="G4025" s="271">
        <v>4022.0</v>
      </c>
      <c r="H4025" s="270">
        <f t="shared" si="2"/>
        <v>0.02458770942</v>
      </c>
    </row>
    <row r="4026" ht="14.25" customHeight="1">
      <c r="D4026" s="264"/>
      <c r="E4026" s="264"/>
      <c r="F4026" s="264"/>
      <c r="G4026" s="271">
        <v>4023.0</v>
      </c>
      <c r="H4026" s="270">
        <f t="shared" si="2"/>
        <v>-0.006915869655</v>
      </c>
    </row>
    <row r="4027" ht="14.25" customHeight="1">
      <c r="D4027" s="264"/>
      <c r="E4027" s="264"/>
      <c r="F4027" s="264"/>
      <c r="G4027" s="271">
        <v>4024.0</v>
      </c>
      <c r="H4027" s="270">
        <f t="shared" si="2"/>
        <v>0.01083010014</v>
      </c>
    </row>
    <row r="4028" ht="14.25" customHeight="1">
      <c r="D4028" s="264"/>
      <c r="E4028" s="264"/>
      <c r="F4028" s="264"/>
      <c r="G4028" s="271">
        <v>4025.0</v>
      </c>
      <c r="H4028" s="270">
        <f t="shared" si="2"/>
        <v>0.01479430657</v>
      </c>
    </row>
    <row r="4029" ht="14.25" customHeight="1">
      <c r="D4029" s="264"/>
      <c r="E4029" s="264"/>
      <c r="F4029" s="264"/>
      <c r="G4029" s="271">
        <v>4026.0</v>
      </c>
      <c r="H4029" s="270">
        <f t="shared" si="2"/>
        <v>0.01833302194</v>
      </c>
    </row>
    <row r="4030" ht="14.25" customHeight="1">
      <c r="D4030" s="264"/>
      <c r="E4030" s="264"/>
      <c r="F4030" s="264"/>
      <c r="G4030" s="271">
        <v>4027.0</v>
      </c>
      <c r="H4030" s="270">
        <f t="shared" si="2"/>
        <v>0.008067071698</v>
      </c>
    </row>
    <row r="4031" ht="14.25" customHeight="1">
      <c r="D4031" s="264"/>
      <c r="E4031" s="264"/>
      <c r="F4031" s="264"/>
      <c r="G4031" s="271">
        <v>4028.0</v>
      </c>
      <c r="H4031" s="270">
        <f t="shared" si="2"/>
        <v>-0.007379579719</v>
      </c>
    </row>
    <row r="4032" ht="14.25" customHeight="1">
      <c r="D4032" s="264"/>
      <c r="E4032" s="264"/>
      <c r="F4032" s="264"/>
      <c r="G4032" s="271">
        <v>4029.0</v>
      </c>
      <c r="H4032" s="270">
        <f t="shared" si="2"/>
        <v>-0.008039880376</v>
      </c>
    </row>
    <row r="4033" ht="14.25" customHeight="1">
      <c r="D4033" s="264"/>
      <c r="E4033" s="264"/>
      <c r="F4033" s="264"/>
      <c r="G4033" s="271">
        <v>4030.0</v>
      </c>
      <c r="H4033" s="270">
        <f t="shared" si="2"/>
        <v>0.004815878879</v>
      </c>
    </row>
    <row r="4034" ht="14.25" customHeight="1">
      <c r="D4034" s="264"/>
      <c r="E4034" s="264"/>
      <c r="F4034" s="264"/>
      <c r="G4034" s="271">
        <v>4031.0</v>
      </c>
      <c r="H4034" s="270">
        <f t="shared" si="2"/>
        <v>-0.002865370756</v>
      </c>
    </row>
    <row r="4035" ht="14.25" customHeight="1">
      <c r="D4035" s="264"/>
      <c r="E4035" s="264"/>
      <c r="F4035" s="264"/>
      <c r="G4035" s="271">
        <v>4032.0</v>
      </c>
      <c r="H4035" s="270">
        <f t="shared" si="2"/>
        <v>-0.00824365332</v>
      </c>
    </row>
    <row r="4036" ht="14.25" customHeight="1">
      <c r="D4036" s="264"/>
      <c r="E4036" s="264"/>
      <c r="F4036" s="264"/>
      <c r="G4036" s="271">
        <v>4033.0</v>
      </c>
      <c r="H4036" s="270">
        <f t="shared" si="2"/>
        <v>0.009875333503</v>
      </c>
    </row>
    <row r="4037" ht="14.25" customHeight="1">
      <c r="D4037" s="264"/>
      <c r="E4037" s="264"/>
      <c r="F4037" s="264"/>
      <c r="G4037" s="271">
        <v>4034.0</v>
      </c>
      <c r="H4037" s="270">
        <f t="shared" si="2"/>
        <v>-0.01151904103</v>
      </c>
    </row>
    <row r="4038" ht="14.25" customHeight="1">
      <c r="D4038" s="264"/>
      <c r="E4038" s="264"/>
      <c r="F4038" s="264"/>
      <c r="G4038" s="271">
        <v>4035.0</v>
      </c>
      <c r="H4038" s="270">
        <f t="shared" si="2"/>
        <v>0.01081184866</v>
      </c>
    </row>
    <row r="4039" ht="14.25" customHeight="1">
      <c r="D4039" s="264"/>
      <c r="E4039" s="264"/>
      <c r="F4039" s="264"/>
      <c r="G4039" s="271">
        <v>4036.0</v>
      </c>
      <c r="H4039" s="270">
        <f t="shared" si="2"/>
        <v>-0.008341671688</v>
      </c>
    </row>
    <row r="4040" ht="14.25" customHeight="1">
      <c r="D4040" s="264"/>
      <c r="E4040" s="264"/>
      <c r="F4040" s="264"/>
      <c r="G4040" s="271">
        <v>4037.0</v>
      </c>
      <c r="H4040" s="270">
        <f t="shared" si="2"/>
        <v>-0.02004272652</v>
      </c>
    </row>
    <row r="4041" ht="14.25" customHeight="1">
      <c r="D4041" s="264"/>
      <c r="E4041" s="264"/>
      <c r="F4041" s="264"/>
      <c r="G4041" s="271">
        <v>4038.0</v>
      </c>
      <c r="H4041" s="270">
        <f t="shared" si="2"/>
        <v>-0.02622976088</v>
      </c>
    </row>
    <row r="4042" ht="14.25" customHeight="1">
      <c r="D4042" s="264"/>
      <c r="E4042" s="264"/>
      <c r="F4042" s="264"/>
      <c r="G4042" s="271">
        <v>4039.0</v>
      </c>
      <c r="H4042" s="270">
        <f t="shared" si="2"/>
        <v>-0.003278234201</v>
      </c>
    </row>
    <row r="4043" ht="14.25" customHeight="1">
      <c r="D4043" s="264"/>
      <c r="E4043" s="264"/>
      <c r="F4043" s="264"/>
      <c r="G4043" s="271">
        <v>4040.0</v>
      </c>
      <c r="H4043" s="270">
        <f t="shared" si="2"/>
        <v>-0.02893027798</v>
      </c>
    </row>
    <row r="4044" ht="14.25" customHeight="1">
      <c r="D4044" s="264"/>
      <c r="E4044" s="264"/>
      <c r="F4044" s="264"/>
      <c r="G4044" s="271">
        <v>4041.0</v>
      </c>
      <c r="H4044" s="270">
        <f t="shared" si="2"/>
        <v>-0.01436831695</v>
      </c>
    </row>
    <row r="4045" ht="14.25" customHeight="1">
      <c r="D4045" s="264"/>
      <c r="E4045" s="264"/>
      <c r="F4045" s="264"/>
      <c r="G4045" s="271">
        <v>4042.0</v>
      </c>
      <c r="H4045" s="270">
        <f t="shared" si="2"/>
        <v>0.001525115355</v>
      </c>
    </row>
    <row r="4046" ht="14.25" customHeight="1">
      <c r="D4046" s="264"/>
      <c r="E4046" s="264"/>
      <c r="F4046" s="264"/>
      <c r="G4046" s="271">
        <v>4043.0</v>
      </c>
      <c r="H4046" s="270">
        <f t="shared" si="2"/>
        <v>0.0158512805</v>
      </c>
    </row>
    <row r="4047" ht="14.25" customHeight="1">
      <c r="D4047" s="264"/>
      <c r="E4047" s="264"/>
      <c r="F4047" s="264"/>
      <c r="G4047" s="271">
        <v>4044.0</v>
      </c>
      <c r="H4047" s="270">
        <f t="shared" si="2"/>
        <v>-0.0005698733125</v>
      </c>
    </row>
    <row r="4048" ht="14.25" customHeight="1">
      <c r="D4048" s="264"/>
      <c r="E4048" s="264"/>
      <c r="F4048" s="264"/>
      <c r="G4048" s="271">
        <v>4045.0</v>
      </c>
      <c r="H4048" s="270">
        <f t="shared" si="2"/>
        <v>0.0138695985</v>
      </c>
    </row>
    <row r="4049" ht="14.25" customHeight="1">
      <c r="D4049" s="264"/>
      <c r="E4049" s="264"/>
      <c r="F4049" s="264"/>
      <c r="G4049" s="271">
        <v>4046.0</v>
      </c>
      <c r="H4049" s="270">
        <f t="shared" si="2"/>
        <v>-0.009714995256</v>
      </c>
    </row>
    <row r="4050" ht="14.25" customHeight="1">
      <c r="D4050" s="264"/>
      <c r="E4050" s="264"/>
      <c r="F4050" s="264"/>
      <c r="G4050" s="271">
        <v>4047.0</v>
      </c>
      <c r="H4050" s="270">
        <f t="shared" si="2"/>
        <v>0.01524434506</v>
      </c>
    </row>
    <row r="4051" ht="14.25" customHeight="1">
      <c r="D4051" s="264"/>
      <c r="E4051" s="264"/>
      <c r="F4051" s="264"/>
      <c r="G4051" s="271">
        <v>4048.0</v>
      </c>
      <c r="H4051" s="270">
        <f t="shared" si="2"/>
        <v>-0.01289837854</v>
      </c>
    </row>
    <row r="4052" ht="14.25" customHeight="1">
      <c r="D4052" s="264"/>
      <c r="E4052" s="264"/>
      <c r="F4052" s="264"/>
      <c r="G4052" s="271">
        <v>4049.0</v>
      </c>
      <c r="H4052" s="270">
        <f t="shared" si="2"/>
        <v>-0.01438988058</v>
      </c>
    </row>
    <row r="4053" ht="14.25" customHeight="1">
      <c r="D4053" s="264"/>
      <c r="E4053" s="264"/>
      <c r="F4053" s="264"/>
      <c r="G4053" s="271">
        <v>4050.0</v>
      </c>
      <c r="H4053" s="270">
        <f t="shared" si="2"/>
        <v>0.008723271144</v>
      </c>
    </row>
    <row r="4054" ht="14.25" customHeight="1">
      <c r="D4054" s="264"/>
      <c r="E4054" s="264"/>
      <c r="F4054" s="264"/>
      <c r="G4054" s="271">
        <v>4051.0</v>
      </c>
      <c r="H4054" s="270">
        <f t="shared" si="2"/>
        <v>-0.009943420831</v>
      </c>
    </row>
    <row r="4055" ht="14.25" customHeight="1">
      <c r="D4055" s="264"/>
      <c r="E4055" s="264"/>
      <c r="F4055" s="264"/>
      <c r="G4055" s="271">
        <v>4052.0</v>
      </c>
      <c r="H4055" s="270">
        <f t="shared" si="2"/>
        <v>-0.03067398394</v>
      </c>
    </row>
    <row r="4056" ht="14.25" customHeight="1">
      <c r="D4056" s="264"/>
      <c r="E4056" s="264"/>
      <c r="F4056" s="264"/>
      <c r="G4056" s="271">
        <v>4053.0</v>
      </c>
      <c r="H4056" s="270">
        <f t="shared" si="2"/>
        <v>0.002355401964</v>
      </c>
    </row>
    <row r="4057" ht="14.25" customHeight="1">
      <c r="D4057" s="264"/>
      <c r="E4057" s="264"/>
      <c r="F4057" s="264"/>
      <c r="G4057" s="271">
        <v>4054.0</v>
      </c>
      <c r="H4057" s="270">
        <f t="shared" si="2"/>
        <v>0.008637820416</v>
      </c>
    </row>
    <row r="4058" ht="14.25" customHeight="1">
      <c r="D4058" s="264"/>
      <c r="E4058" s="264"/>
      <c r="F4058" s="264"/>
      <c r="G4058" s="271">
        <v>4055.0</v>
      </c>
      <c r="H4058" s="270">
        <f t="shared" si="2"/>
        <v>0.02294860287</v>
      </c>
    </row>
    <row r="4059" ht="14.25" customHeight="1">
      <c r="D4059" s="264"/>
      <c r="E4059" s="264"/>
      <c r="F4059" s="264"/>
      <c r="G4059" s="271">
        <v>4056.0</v>
      </c>
      <c r="H4059" s="270">
        <f t="shared" si="2"/>
        <v>-0.01767955643</v>
      </c>
    </row>
    <row r="4060" ht="14.25" customHeight="1">
      <c r="D4060" s="264"/>
      <c r="E4060" s="264"/>
      <c r="F4060" s="264"/>
      <c r="G4060" s="271">
        <v>4057.0</v>
      </c>
      <c r="H4060" s="270">
        <f t="shared" si="2"/>
        <v>0.005014511069</v>
      </c>
    </row>
    <row r="4061" ht="14.25" customHeight="1">
      <c r="D4061" s="264"/>
      <c r="E4061" s="264"/>
      <c r="F4061" s="264"/>
      <c r="G4061" s="271">
        <v>4058.0</v>
      </c>
      <c r="H4061" s="270">
        <f t="shared" si="2"/>
        <v>0.01872340964</v>
      </c>
    </row>
    <row r="4062" ht="14.25" customHeight="1">
      <c r="D4062" s="264"/>
      <c r="E4062" s="264"/>
      <c r="F4062" s="264"/>
      <c r="G4062" s="271">
        <v>4059.0</v>
      </c>
      <c r="H4062" s="270">
        <f t="shared" si="2"/>
        <v>-0.003125103653</v>
      </c>
    </row>
    <row r="4063" ht="14.25" customHeight="1">
      <c r="D4063" s="264"/>
      <c r="E4063" s="264"/>
      <c r="F4063" s="264"/>
      <c r="G4063" s="271">
        <v>4060.0</v>
      </c>
      <c r="H4063" s="270">
        <f t="shared" si="2"/>
        <v>-0.02748602669</v>
      </c>
    </row>
    <row r="4064" ht="14.25" customHeight="1">
      <c r="D4064" s="264"/>
      <c r="E4064" s="264"/>
      <c r="F4064" s="264"/>
      <c r="G4064" s="271">
        <v>4061.0</v>
      </c>
      <c r="H4064" s="270">
        <f t="shared" si="2"/>
        <v>-0.004939732157</v>
      </c>
    </row>
    <row r="4065" ht="14.25" customHeight="1">
      <c r="D4065" s="264"/>
      <c r="E4065" s="264"/>
      <c r="F4065" s="264"/>
      <c r="G4065" s="271">
        <v>4062.0</v>
      </c>
      <c r="H4065" s="270">
        <f t="shared" si="2"/>
        <v>0.03265035327</v>
      </c>
    </row>
    <row r="4066" ht="14.25" customHeight="1">
      <c r="D4066" s="264"/>
      <c r="E4066" s="264"/>
      <c r="F4066" s="264"/>
      <c r="G4066" s="271">
        <v>4063.0</v>
      </c>
      <c r="H4066" s="270">
        <f t="shared" si="2"/>
        <v>0.01468965182</v>
      </c>
    </row>
    <row r="4067" ht="14.25" customHeight="1">
      <c r="D4067" s="264"/>
      <c r="E4067" s="264"/>
      <c r="F4067" s="264"/>
      <c r="G4067" s="271">
        <v>4064.0</v>
      </c>
      <c r="H4067" s="270">
        <f t="shared" si="2"/>
        <v>0.01215199657</v>
      </c>
    </row>
    <row r="4068" ht="14.25" customHeight="1">
      <c r="D4068" s="264"/>
      <c r="E4068" s="264"/>
      <c r="F4068" s="264"/>
      <c r="G4068" s="271">
        <v>4065.0</v>
      </c>
      <c r="H4068" s="270">
        <f t="shared" si="2"/>
        <v>0.03186402342</v>
      </c>
    </row>
    <row r="4069" ht="14.25" customHeight="1">
      <c r="D4069" s="264"/>
      <c r="E4069" s="264"/>
      <c r="F4069" s="264"/>
      <c r="G4069" s="271">
        <v>4066.0</v>
      </c>
      <c r="H4069" s="270">
        <f t="shared" si="2"/>
        <v>0.009366638579</v>
      </c>
    </row>
    <row r="4070" ht="14.25" customHeight="1">
      <c r="D4070" s="264"/>
      <c r="E4070" s="264"/>
      <c r="F4070" s="264"/>
      <c r="G4070" s="271">
        <v>4067.0</v>
      </c>
      <c r="H4070" s="270">
        <f t="shared" si="2"/>
        <v>0.0168663407</v>
      </c>
    </row>
    <row r="4071" ht="14.25" customHeight="1">
      <c r="D4071" s="264"/>
      <c r="E4071" s="264"/>
      <c r="F4071" s="264"/>
      <c r="G4071" s="271">
        <v>4068.0</v>
      </c>
      <c r="H4071" s="270">
        <f t="shared" si="2"/>
        <v>-0.01026948901</v>
      </c>
    </row>
    <row r="4072" ht="14.25" customHeight="1">
      <c r="D4072" s="264"/>
      <c r="E4072" s="264"/>
      <c r="F4072" s="264"/>
      <c r="G4072" s="271">
        <v>4069.0</v>
      </c>
      <c r="H4072" s="270">
        <f t="shared" si="2"/>
        <v>0.01329997998</v>
      </c>
    </row>
    <row r="4073" ht="14.25" customHeight="1">
      <c r="D4073" s="264"/>
      <c r="E4073" s="264"/>
      <c r="F4073" s="264"/>
      <c r="G4073" s="271">
        <v>4070.0</v>
      </c>
      <c r="H4073" s="270">
        <f t="shared" si="2"/>
        <v>0.03517928834</v>
      </c>
    </row>
    <row r="4074" ht="14.25" customHeight="1">
      <c r="D4074" s="264"/>
      <c r="E4074" s="264"/>
      <c r="F4074" s="264"/>
      <c r="G4074" s="271">
        <v>4071.0</v>
      </c>
      <c r="H4074" s="270">
        <f t="shared" si="2"/>
        <v>0.02079912652</v>
      </c>
    </row>
    <row r="4075" ht="14.25" customHeight="1">
      <c r="D4075" s="264"/>
      <c r="E4075" s="264"/>
      <c r="F4075" s="264"/>
      <c r="G4075" s="271">
        <v>4072.0</v>
      </c>
      <c r="H4075" s="270">
        <f t="shared" si="2"/>
        <v>-0.02951434077</v>
      </c>
    </row>
    <row r="4076" ht="14.25" customHeight="1">
      <c r="D4076" s="264"/>
      <c r="E4076" s="264"/>
      <c r="F4076" s="264"/>
      <c r="G4076" s="271">
        <v>4073.0</v>
      </c>
      <c r="H4076" s="270">
        <f t="shared" si="2"/>
        <v>-0.005125924174</v>
      </c>
    </row>
    <row r="4077" ht="14.25" customHeight="1">
      <c r="D4077" s="264"/>
      <c r="E4077" s="264"/>
      <c r="F4077" s="264"/>
      <c r="G4077" s="271">
        <v>4074.0</v>
      </c>
      <c r="H4077" s="270">
        <f t="shared" si="2"/>
        <v>0.02335025946</v>
      </c>
    </row>
    <row r="4078" ht="14.25" customHeight="1">
      <c r="D4078" s="264"/>
      <c r="E4078" s="264"/>
      <c r="F4078" s="264"/>
      <c r="G4078" s="271">
        <v>4075.0</v>
      </c>
      <c r="H4078" s="270">
        <f t="shared" si="2"/>
        <v>0.004651203523</v>
      </c>
    </row>
    <row r="4079" ht="14.25" customHeight="1">
      <c r="D4079" s="264"/>
      <c r="E4079" s="264"/>
      <c r="F4079" s="264"/>
      <c r="G4079" s="271">
        <v>4076.0</v>
      </c>
      <c r="H4079" s="270">
        <f t="shared" si="2"/>
        <v>-0.02300583751</v>
      </c>
    </row>
    <row r="4080" ht="14.25" customHeight="1">
      <c r="D4080" s="264"/>
      <c r="E4080" s="264"/>
      <c r="F4080" s="264"/>
      <c r="G4080" s="271">
        <v>4077.0</v>
      </c>
      <c r="H4080" s="270">
        <f t="shared" si="2"/>
        <v>0.01420260484</v>
      </c>
    </row>
    <row r="4081" ht="14.25" customHeight="1">
      <c r="D4081" s="264"/>
      <c r="E4081" s="264"/>
      <c r="F4081" s="264"/>
      <c r="G4081" s="271">
        <v>4078.0</v>
      </c>
      <c r="H4081" s="270">
        <f t="shared" si="2"/>
        <v>0.02244467003</v>
      </c>
    </row>
    <row r="4082" ht="14.25" customHeight="1">
      <c r="D4082" s="264"/>
      <c r="E4082" s="264"/>
      <c r="F4082" s="264"/>
      <c r="G4082" s="271">
        <v>4079.0</v>
      </c>
      <c r="H4082" s="270">
        <f t="shared" si="2"/>
        <v>0.004849309377</v>
      </c>
    </row>
    <row r="4083" ht="14.25" customHeight="1">
      <c r="D4083" s="264"/>
      <c r="E4083" s="264"/>
      <c r="F4083" s="264"/>
      <c r="G4083" s="271">
        <v>4080.0</v>
      </c>
      <c r="H4083" s="270">
        <f t="shared" si="2"/>
        <v>-0.04306222995</v>
      </c>
    </row>
    <row r="4084" ht="14.25" customHeight="1">
      <c r="D4084" s="264"/>
      <c r="E4084" s="264"/>
      <c r="F4084" s="264"/>
      <c r="G4084" s="271">
        <v>4081.0</v>
      </c>
      <c r="H4084" s="270">
        <f t="shared" si="2"/>
        <v>-0.01020482321</v>
      </c>
    </row>
    <row r="4085" ht="14.25" customHeight="1">
      <c r="D4085" s="264"/>
      <c r="E4085" s="264"/>
      <c r="F4085" s="264"/>
      <c r="G4085" s="271">
        <v>4082.0</v>
      </c>
      <c r="H4085" s="270">
        <f t="shared" si="2"/>
        <v>-0.01471327074</v>
      </c>
    </row>
    <row r="4086" ht="14.25" customHeight="1">
      <c r="D4086" s="264"/>
      <c r="E4086" s="264"/>
      <c r="F4086" s="264"/>
      <c r="G4086" s="271">
        <v>4083.0</v>
      </c>
      <c r="H4086" s="270">
        <f t="shared" si="2"/>
        <v>-0.005325504364</v>
      </c>
    </row>
    <row r="4087" ht="14.25" customHeight="1">
      <c r="D4087" s="264"/>
      <c r="E4087" s="264"/>
      <c r="F4087" s="264"/>
      <c r="G4087" s="271">
        <v>4084.0</v>
      </c>
      <c r="H4087" s="270">
        <f t="shared" si="2"/>
        <v>0.00292423309</v>
      </c>
    </row>
    <row r="4088" ht="14.25" customHeight="1">
      <c r="D4088" s="264"/>
      <c r="E4088" s="264"/>
      <c r="F4088" s="264"/>
      <c r="G4088" s="271">
        <v>4085.0</v>
      </c>
      <c r="H4088" s="270">
        <f t="shared" si="2"/>
        <v>-0.01502373939</v>
      </c>
    </row>
    <row r="4089" ht="14.25" customHeight="1">
      <c r="D4089" s="264"/>
      <c r="E4089" s="264"/>
      <c r="F4089" s="264"/>
      <c r="G4089" s="271">
        <v>4086.0</v>
      </c>
      <c r="H4089" s="270">
        <f t="shared" si="2"/>
        <v>0.0451603585</v>
      </c>
    </row>
    <row r="4090" ht="14.25" customHeight="1">
      <c r="D4090" s="264"/>
      <c r="E4090" s="264"/>
      <c r="F4090" s="264"/>
      <c r="G4090" s="271">
        <v>4087.0</v>
      </c>
      <c r="H4090" s="270">
        <f t="shared" si="2"/>
        <v>-0.01319733471</v>
      </c>
    </row>
    <row r="4091" ht="14.25" customHeight="1">
      <c r="D4091" s="264"/>
      <c r="E4091" s="264"/>
      <c r="F4091" s="264"/>
      <c r="G4091" s="271">
        <v>4088.0</v>
      </c>
      <c r="H4091" s="270">
        <f t="shared" si="2"/>
        <v>-0.02158648433</v>
      </c>
    </row>
    <row r="4092" ht="14.25" customHeight="1">
      <c r="D4092" s="264"/>
      <c r="E4092" s="264"/>
      <c r="F4092" s="264"/>
      <c r="G4092" s="271">
        <v>4089.0</v>
      </c>
      <c r="H4092" s="270">
        <f t="shared" si="2"/>
        <v>-0.005972869518</v>
      </c>
    </row>
    <row r="4093" ht="14.25" customHeight="1">
      <c r="D4093" s="264"/>
      <c r="E4093" s="264"/>
      <c r="F4093" s="264"/>
      <c r="G4093" s="271">
        <v>4090.0</v>
      </c>
      <c r="H4093" s="270">
        <f t="shared" si="2"/>
        <v>0.01381154819</v>
      </c>
    </row>
    <row r="4094" ht="14.25" customHeight="1">
      <c r="D4094" s="264"/>
      <c r="E4094" s="264"/>
      <c r="F4094" s="264"/>
      <c r="G4094" s="271">
        <v>4091.0</v>
      </c>
      <c r="H4094" s="270">
        <f t="shared" si="2"/>
        <v>-0.0001151449506</v>
      </c>
    </row>
    <row r="4095" ht="14.25" customHeight="1">
      <c r="D4095" s="264"/>
      <c r="E4095" s="264"/>
      <c r="F4095" s="264"/>
      <c r="G4095" s="271">
        <v>4092.0</v>
      </c>
      <c r="H4095" s="270">
        <f t="shared" si="2"/>
        <v>-0.01566507995</v>
      </c>
    </row>
    <row r="4096" ht="14.25" customHeight="1">
      <c r="D4096" s="264"/>
      <c r="E4096" s="264"/>
      <c r="F4096" s="264"/>
      <c r="G4096" s="271">
        <v>4093.0</v>
      </c>
      <c r="H4096" s="270">
        <f t="shared" si="2"/>
        <v>0.02362101735</v>
      </c>
    </row>
    <row r="4097" ht="14.25" customHeight="1">
      <c r="D4097" s="264"/>
      <c r="E4097" s="264"/>
      <c r="F4097" s="264"/>
      <c r="G4097" s="271">
        <v>4094.0</v>
      </c>
      <c r="H4097" s="270">
        <f t="shared" si="2"/>
        <v>-0.005761143276</v>
      </c>
    </row>
    <row r="4098" ht="14.25" customHeight="1">
      <c r="D4098" s="264"/>
      <c r="E4098" s="264"/>
      <c r="F4098" s="264"/>
      <c r="G4098" s="271">
        <v>4095.0</v>
      </c>
      <c r="H4098" s="270">
        <f t="shared" si="2"/>
        <v>0.02839268705</v>
      </c>
    </row>
    <row r="4099" ht="14.25" customHeight="1">
      <c r="D4099" s="264"/>
      <c r="E4099" s="264"/>
      <c r="F4099" s="264"/>
      <c r="G4099" s="271">
        <v>4096.0</v>
      </c>
      <c r="H4099" s="270">
        <f t="shared" si="2"/>
        <v>0.04312356762</v>
      </c>
    </row>
    <row r="4100" ht="14.25" customHeight="1">
      <c r="D4100" s="264"/>
      <c r="E4100" s="264"/>
      <c r="F4100" s="264"/>
      <c r="G4100" s="271">
        <v>4097.0</v>
      </c>
      <c r="H4100" s="270">
        <f t="shared" si="2"/>
        <v>0.003804418305</v>
      </c>
    </row>
    <row r="4101" ht="14.25" customHeight="1">
      <c r="D4101" s="264"/>
      <c r="E4101" s="264"/>
      <c r="F4101" s="264"/>
      <c r="G4101" s="271">
        <v>4098.0</v>
      </c>
      <c r="H4101" s="270">
        <f t="shared" si="2"/>
        <v>0.009568555616</v>
      </c>
    </row>
    <row r="4102" ht="14.25" customHeight="1">
      <c r="D4102" s="264"/>
      <c r="E4102" s="264"/>
      <c r="F4102" s="264"/>
      <c r="G4102" s="271">
        <v>4099.0</v>
      </c>
      <c r="H4102" s="270">
        <f t="shared" si="2"/>
        <v>-0.007954062705</v>
      </c>
    </row>
    <row r="4103" ht="14.25" customHeight="1">
      <c r="D4103" s="264"/>
      <c r="E4103" s="264"/>
      <c r="F4103" s="264"/>
      <c r="G4103" s="271">
        <v>4100.0</v>
      </c>
      <c r="H4103" s="270">
        <f t="shared" si="2"/>
        <v>0.01578628642</v>
      </c>
    </row>
    <row r="4104" ht="14.25" customHeight="1">
      <c r="D4104" s="264"/>
      <c r="E4104" s="264"/>
      <c r="F4104" s="264"/>
      <c r="G4104" s="271">
        <v>4101.0</v>
      </c>
      <c r="H4104" s="270">
        <f t="shared" si="2"/>
        <v>-0.002536363661</v>
      </c>
    </row>
    <row r="4105" ht="14.25" customHeight="1">
      <c r="D4105" s="264"/>
      <c r="E4105" s="264"/>
      <c r="F4105" s="264"/>
      <c r="G4105" s="271">
        <v>4102.0</v>
      </c>
      <c r="H4105" s="270">
        <f t="shared" si="2"/>
        <v>0.0001149372142</v>
      </c>
    </row>
    <row r="4106" ht="14.25" customHeight="1">
      <c r="D4106" s="264"/>
      <c r="E4106" s="264"/>
      <c r="F4106" s="264"/>
      <c r="G4106" s="271">
        <v>4103.0</v>
      </c>
      <c r="H4106" s="270">
        <f t="shared" si="2"/>
        <v>0.03103935764</v>
      </c>
    </row>
    <row r="4107" ht="14.25" customHeight="1">
      <c r="D4107" s="264"/>
      <c r="E4107" s="264"/>
      <c r="F4107" s="264"/>
      <c r="G4107" s="271">
        <v>4104.0</v>
      </c>
      <c r="H4107" s="270">
        <f t="shared" si="2"/>
        <v>-0.004889655814</v>
      </c>
    </row>
    <row r="4108" ht="14.25" customHeight="1">
      <c r="D4108" s="264"/>
      <c r="E4108" s="264"/>
      <c r="F4108" s="264"/>
      <c r="G4108" s="271">
        <v>4105.0</v>
      </c>
      <c r="H4108" s="270">
        <f t="shared" si="2"/>
        <v>0.02161728117</v>
      </c>
    </row>
    <row r="4109" ht="14.25" customHeight="1">
      <c r="D4109" s="264"/>
      <c r="E4109" s="264"/>
      <c r="F4109" s="264"/>
      <c r="G4109" s="271">
        <v>4106.0</v>
      </c>
      <c r="H4109" s="270">
        <f t="shared" si="2"/>
        <v>-0.04930309177</v>
      </c>
    </row>
    <row r="4110" ht="14.25" customHeight="1">
      <c r="D4110" s="264"/>
      <c r="E4110" s="264"/>
      <c r="F4110" s="264"/>
      <c r="G4110" s="271">
        <v>4107.0</v>
      </c>
      <c r="H4110" s="270">
        <f t="shared" si="2"/>
        <v>-0.007505393533</v>
      </c>
    </row>
    <row r="4111" ht="14.25" customHeight="1">
      <c r="D4111" s="264"/>
      <c r="E4111" s="264"/>
      <c r="F4111" s="264"/>
      <c r="G4111" s="271">
        <v>4108.0</v>
      </c>
      <c r="H4111" s="270">
        <f t="shared" si="2"/>
        <v>-0.004398285771</v>
      </c>
    </row>
    <row r="4112" ht="14.25" customHeight="1">
      <c r="D4112" s="264"/>
      <c r="E4112" s="264"/>
      <c r="F4112" s="264"/>
      <c r="G4112" s="271">
        <v>4109.0</v>
      </c>
      <c r="H4112" s="270">
        <f t="shared" si="2"/>
        <v>-0.03103051555</v>
      </c>
    </row>
    <row r="4113" ht="14.25" customHeight="1">
      <c r="D4113" s="264"/>
      <c r="E4113" s="264"/>
      <c r="F4113" s="264"/>
      <c r="G4113" s="271">
        <v>4110.0</v>
      </c>
      <c r="H4113" s="270">
        <f t="shared" si="2"/>
        <v>0.01877454201</v>
      </c>
    </row>
    <row r="4114" ht="14.25" customHeight="1">
      <c r="D4114" s="264"/>
      <c r="E4114" s="264"/>
      <c r="F4114" s="264"/>
      <c r="G4114" s="271">
        <v>4111.0</v>
      </c>
      <c r="H4114" s="270">
        <f t="shared" si="2"/>
        <v>0.004322110149</v>
      </c>
    </row>
    <row r="4115" ht="14.25" customHeight="1">
      <c r="D4115" s="264"/>
      <c r="E4115" s="264"/>
      <c r="F4115" s="264"/>
      <c r="G4115" s="271">
        <v>4112.0</v>
      </c>
      <c r="H4115" s="270">
        <f t="shared" si="2"/>
        <v>0.02510096639</v>
      </c>
    </row>
    <row r="4116" ht="14.25" customHeight="1">
      <c r="D4116" s="264"/>
      <c r="E4116" s="264"/>
      <c r="F4116" s="264"/>
      <c r="G4116" s="271">
        <v>4113.0</v>
      </c>
      <c r="H4116" s="270">
        <f t="shared" si="2"/>
        <v>0.0003795123744</v>
      </c>
    </row>
    <row r="4117" ht="14.25" customHeight="1">
      <c r="D4117" s="264"/>
      <c r="E4117" s="264"/>
      <c r="F4117" s="264"/>
      <c r="G4117" s="271">
        <v>4114.0</v>
      </c>
      <c r="H4117" s="270">
        <f t="shared" si="2"/>
        <v>0.01168583852</v>
      </c>
    </row>
    <row r="4118" ht="14.25" customHeight="1">
      <c r="D4118" s="264"/>
      <c r="E4118" s="264"/>
      <c r="F4118" s="264"/>
      <c r="G4118" s="271">
        <v>4115.0</v>
      </c>
      <c r="H4118" s="270">
        <f t="shared" si="2"/>
        <v>0.02331146747</v>
      </c>
    </row>
    <row r="4119" ht="14.25" customHeight="1">
      <c r="D4119" s="264"/>
      <c r="E4119" s="264"/>
      <c r="F4119" s="264"/>
      <c r="G4119" s="271">
        <v>4116.0</v>
      </c>
      <c r="H4119" s="270">
        <f t="shared" si="2"/>
        <v>0.003836478765</v>
      </c>
    </row>
    <row r="4120" ht="14.25" customHeight="1">
      <c r="D4120" s="264"/>
      <c r="E4120" s="264"/>
      <c r="F4120" s="264"/>
      <c r="G4120" s="271">
        <v>4117.0</v>
      </c>
      <c r="H4120" s="270">
        <f t="shared" si="2"/>
        <v>0.008980764249</v>
      </c>
    </row>
    <row r="4121" ht="14.25" customHeight="1">
      <c r="D4121" s="264"/>
      <c r="E4121" s="264"/>
      <c r="F4121" s="264"/>
      <c r="G4121" s="271">
        <v>4118.0</v>
      </c>
      <c r="H4121" s="270">
        <f t="shared" si="2"/>
        <v>0.001126797381</v>
      </c>
    </row>
    <row r="4122" ht="14.25" customHeight="1">
      <c r="D4122" s="264"/>
      <c r="E4122" s="264"/>
      <c r="F4122" s="264"/>
      <c r="G4122" s="271">
        <v>4119.0</v>
      </c>
      <c r="H4122" s="270">
        <f t="shared" si="2"/>
        <v>-0.02114002822</v>
      </c>
    </row>
    <row r="4123" ht="14.25" customHeight="1">
      <c r="D4123" s="264"/>
      <c r="E4123" s="264"/>
      <c r="F4123" s="264"/>
      <c r="G4123" s="271">
        <v>4120.0</v>
      </c>
      <c r="H4123" s="270">
        <f t="shared" si="2"/>
        <v>0.01731370807</v>
      </c>
    </row>
    <row r="4124" ht="14.25" customHeight="1">
      <c r="D4124" s="264"/>
      <c r="E4124" s="264"/>
      <c r="F4124" s="264"/>
      <c r="G4124" s="271">
        <v>4121.0</v>
      </c>
      <c r="H4124" s="270">
        <f t="shared" si="2"/>
        <v>-0.0002539629807</v>
      </c>
    </row>
    <row r="4125" ht="14.25" customHeight="1">
      <c r="D4125" s="264"/>
      <c r="E4125" s="264"/>
      <c r="F4125" s="264"/>
      <c r="G4125" s="271">
        <v>4122.0</v>
      </c>
      <c r="H4125" s="270">
        <f t="shared" si="2"/>
        <v>0.01290593934</v>
      </c>
    </row>
    <row r="4126" ht="14.25" customHeight="1">
      <c r="D4126" s="264"/>
      <c r="E4126" s="264"/>
      <c r="F4126" s="264"/>
      <c r="G4126" s="271">
        <v>4123.0</v>
      </c>
      <c r="H4126" s="270">
        <f t="shared" si="2"/>
        <v>0.02287229608</v>
      </c>
    </row>
    <row r="4127" ht="14.25" customHeight="1">
      <c r="D4127" s="264"/>
      <c r="E4127" s="264"/>
      <c r="F4127" s="264"/>
      <c r="G4127" s="271">
        <v>4124.0</v>
      </c>
      <c r="H4127" s="270">
        <f t="shared" si="2"/>
        <v>-0.01797377848</v>
      </c>
    </row>
    <row r="4128" ht="14.25" customHeight="1">
      <c r="D4128" s="264"/>
      <c r="E4128" s="264"/>
      <c r="F4128" s="264"/>
      <c r="G4128" s="271">
        <v>4125.0</v>
      </c>
      <c r="H4128" s="270">
        <f t="shared" si="2"/>
        <v>0.03956588785</v>
      </c>
    </row>
    <row r="4129" ht="14.25" customHeight="1">
      <c r="D4129" s="264"/>
      <c r="E4129" s="264"/>
      <c r="F4129" s="264"/>
      <c r="G4129" s="271">
        <v>4126.0</v>
      </c>
      <c r="H4129" s="270">
        <f t="shared" si="2"/>
        <v>-0.0032826921</v>
      </c>
    </row>
    <row r="4130" ht="14.25" customHeight="1">
      <c r="D4130" s="264"/>
      <c r="E4130" s="264"/>
      <c r="F4130" s="264"/>
      <c r="G4130" s="271">
        <v>4127.0</v>
      </c>
      <c r="H4130" s="270">
        <f t="shared" si="2"/>
        <v>-0.02741874023</v>
      </c>
    </row>
    <row r="4131" ht="14.25" customHeight="1">
      <c r="D4131" s="264"/>
      <c r="E4131" s="264"/>
      <c r="F4131" s="264"/>
      <c r="G4131" s="271">
        <v>4128.0</v>
      </c>
      <c r="H4131" s="270">
        <f t="shared" si="2"/>
        <v>-0.0002675868335</v>
      </c>
    </row>
    <row r="4132" ht="14.25" customHeight="1">
      <c r="D4132" s="264"/>
      <c r="E4132" s="264"/>
      <c r="F4132" s="264"/>
      <c r="G4132" s="271">
        <v>4129.0</v>
      </c>
      <c r="H4132" s="270">
        <f t="shared" si="2"/>
        <v>-0.006996319355</v>
      </c>
    </row>
    <row r="4133" ht="14.25" customHeight="1">
      <c r="D4133" s="264"/>
      <c r="E4133" s="264"/>
      <c r="F4133" s="264"/>
      <c r="G4133" s="271">
        <v>4130.0</v>
      </c>
      <c r="H4133" s="270">
        <f t="shared" si="2"/>
        <v>-0.02640793084</v>
      </c>
    </row>
    <row r="4134" ht="14.25" customHeight="1">
      <c r="D4134" s="264"/>
      <c r="E4134" s="264"/>
      <c r="F4134" s="264"/>
      <c r="G4134" s="271">
        <v>4131.0</v>
      </c>
      <c r="H4134" s="270">
        <f t="shared" si="2"/>
        <v>-0.04332141634</v>
      </c>
    </row>
    <row r="4135" ht="14.25" customHeight="1">
      <c r="D4135" s="264"/>
      <c r="E4135" s="264"/>
      <c r="F4135" s="264"/>
      <c r="G4135" s="271">
        <v>4132.0</v>
      </c>
      <c r="H4135" s="270">
        <f t="shared" si="2"/>
        <v>0.0003310738651</v>
      </c>
    </row>
    <row r="4136" ht="14.25" customHeight="1">
      <c r="D4136" s="264"/>
      <c r="E4136" s="264"/>
      <c r="F4136" s="264"/>
      <c r="G4136" s="271">
        <v>4133.0</v>
      </c>
      <c r="H4136" s="270">
        <f t="shared" si="2"/>
        <v>0.02057702843</v>
      </c>
    </row>
    <row r="4137" ht="14.25" customHeight="1">
      <c r="D4137" s="264"/>
      <c r="E4137" s="264"/>
      <c r="F4137" s="264"/>
      <c r="G4137" s="271">
        <v>4134.0</v>
      </c>
      <c r="H4137" s="270">
        <f t="shared" si="2"/>
        <v>-0.008483371229</v>
      </c>
    </row>
    <row r="4138" ht="14.25" customHeight="1">
      <c r="D4138" s="264"/>
      <c r="E4138" s="264"/>
      <c r="F4138" s="264"/>
      <c r="G4138" s="271">
        <v>4135.0</v>
      </c>
      <c r="H4138" s="270">
        <f t="shared" si="2"/>
        <v>0.004058075851</v>
      </c>
    </row>
    <row r="4139" ht="14.25" customHeight="1">
      <c r="D4139" s="264"/>
      <c r="E4139" s="264"/>
      <c r="F4139" s="264"/>
      <c r="G4139" s="271">
        <v>4136.0</v>
      </c>
      <c r="H4139" s="270">
        <f t="shared" si="2"/>
        <v>0.02177023044</v>
      </c>
    </row>
    <row r="4140" ht="14.25" customHeight="1">
      <c r="D4140" s="264"/>
      <c r="E4140" s="264"/>
      <c r="F4140" s="264"/>
      <c r="G4140" s="271">
        <v>4137.0</v>
      </c>
      <c r="H4140" s="270">
        <f t="shared" si="2"/>
        <v>0.001871088515</v>
      </c>
    </row>
    <row r="4141" ht="14.25" customHeight="1">
      <c r="D4141" s="264"/>
      <c r="E4141" s="264"/>
      <c r="F4141" s="264"/>
      <c r="G4141" s="271">
        <v>4138.0</v>
      </c>
      <c r="H4141" s="270">
        <f t="shared" si="2"/>
        <v>0.00296339888</v>
      </c>
    </row>
    <row r="4142" ht="14.25" customHeight="1">
      <c r="D4142" s="264"/>
      <c r="E4142" s="264"/>
      <c r="F4142" s="264"/>
      <c r="G4142" s="271">
        <v>4139.0</v>
      </c>
      <c r="H4142" s="270">
        <f t="shared" si="2"/>
        <v>0.02242395162</v>
      </c>
    </row>
    <row r="4143" ht="14.25" customHeight="1">
      <c r="D4143" s="264"/>
      <c r="E4143" s="264"/>
      <c r="F4143" s="264"/>
      <c r="G4143" s="271">
        <v>4140.0</v>
      </c>
      <c r="H4143" s="270">
        <f t="shared" si="2"/>
        <v>-0.001274670495</v>
      </c>
    </row>
    <row r="4144" ht="14.25" customHeight="1">
      <c r="D4144" s="264"/>
      <c r="E4144" s="264"/>
      <c r="F4144" s="264"/>
      <c r="G4144" s="271">
        <v>4141.0</v>
      </c>
      <c r="H4144" s="270">
        <f t="shared" si="2"/>
        <v>0.01033796847</v>
      </c>
    </row>
    <row r="4145" ht="14.25" customHeight="1">
      <c r="D4145" s="264"/>
      <c r="E4145" s="264"/>
      <c r="F4145" s="264"/>
      <c r="G4145" s="271">
        <v>4142.0</v>
      </c>
      <c r="H4145" s="270">
        <f t="shared" si="2"/>
        <v>-0.02877745376</v>
      </c>
    </row>
    <row r="4146" ht="14.25" customHeight="1">
      <c r="D4146" s="264"/>
      <c r="E4146" s="264"/>
      <c r="F4146" s="264"/>
      <c r="G4146" s="271">
        <v>4143.0</v>
      </c>
      <c r="H4146" s="270">
        <f t="shared" si="2"/>
        <v>-0.0003519013682</v>
      </c>
    </row>
    <row r="4147" ht="14.25" customHeight="1">
      <c r="D4147" s="264"/>
      <c r="E4147" s="264"/>
      <c r="F4147" s="264"/>
      <c r="G4147" s="271">
        <v>4144.0</v>
      </c>
      <c r="H4147" s="270">
        <f t="shared" si="2"/>
        <v>0.006596652993</v>
      </c>
    </row>
    <row r="4148" ht="14.25" customHeight="1">
      <c r="D4148" s="264"/>
      <c r="E4148" s="264"/>
      <c r="F4148" s="264"/>
      <c r="G4148" s="271">
        <v>4145.0</v>
      </c>
      <c r="H4148" s="270">
        <f t="shared" si="2"/>
        <v>-0.009699923989</v>
      </c>
    </row>
    <row r="4149" ht="14.25" customHeight="1">
      <c r="D4149" s="264"/>
      <c r="E4149" s="264"/>
      <c r="F4149" s="264"/>
      <c r="G4149" s="271">
        <v>4146.0</v>
      </c>
      <c r="H4149" s="270">
        <f t="shared" si="2"/>
        <v>0.006769002737</v>
      </c>
    </row>
    <row r="4150" ht="14.25" customHeight="1">
      <c r="D4150" s="264"/>
      <c r="E4150" s="264"/>
      <c r="F4150" s="264"/>
      <c r="G4150" s="271">
        <v>4147.0</v>
      </c>
      <c r="H4150" s="270">
        <f t="shared" si="2"/>
        <v>0.0137657789</v>
      </c>
    </row>
    <row r="4151" ht="14.25" customHeight="1">
      <c r="D4151" s="264"/>
      <c r="E4151" s="264"/>
      <c r="F4151" s="264"/>
      <c r="G4151" s="271">
        <v>4148.0</v>
      </c>
      <c r="H4151" s="270">
        <f t="shared" si="2"/>
        <v>0.003859149413</v>
      </c>
    </row>
    <row r="4152" ht="14.25" customHeight="1">
      <c r="D4152" s="264"/>
      <c r="E4152" s="264"/>
      <c r="F4152" s="264"/>
      <c r="G4152" s="271">
        <v>4149.0</v>
      </c>
      <c r="H4152" s="270">
        <f t="shared" si="2"/>
        <v>0.001130848375</v>
      </c>
    </row>
    <row r="4153" ht="14.25" customHeight="1">
      <c r="D4153" s="264"/>
      <c r="E4153" s="264"/>
      <c r="F4153" s="264"/>
      <c r="G4153" s="271">
        <v>4150.0</v>
      </c>
      <c r="H4153" s="270">
        <f t="shared" si="2"/>
        <v>0.01570405755</v>
      </c>
    </row>
    <row r="4154" ht="14.25" customHeight="1">
      <c r="D4154" s="264"/>
      <c r="E4154" s="264"/>
      <c r="F4154" s="264"/>
      <c r="G4154" s="271">
        <v>4151.0</v>
      </c>
      <c r="H4154" s="270">
        <f t="shared" si="2"/>
        <v>0.01882813334</v>
      </c>
    </row>
    <row r="4155" ht="14.25" customHeight="1">
      <c r="D4155" s="264"/>
      <c r="E4155" s="264"/>
      <c r="F4155" s="264"/>
      <c r="G4155" s="271">
        <v>4152.0</v>
      </c>
      <c r="H4155" s="270">
        <f t="shared" si="2"/>
        <v>0.008386039345</v>
      </c>
    </row>
    <row r="4156" ht="14.25" customHeight="1">
      <c r="D4156" s="264"/>
      <c r="E4156" s="264"/>
      <c r="F4156" s="264"/>
      <c r="G4156" s="271">
        <v>4153.0</v>
      </c>
      <c r="H4156" s="270">
        <f t="shared" si="2"/>
        <v>-0.02901665274</v>
      </c>
    </row>
    <row r="4157" ht="14.25" customHeight="1">
      <c r="D4157" s="264"/>
      <c r="E4157" s="264"/>
      <c r="F4157" s="264"/>
      <c r="G4157" s="271">
        <v>4154.0</v>
      </c>
      <c r="H4157" s="270">
        <f t="shared" si="2"/>
        <v>0.005681850082</v>
      </c>
    </row>
    <row r="4158" ht="14.25" customHeight="1">
      <c r="D4158" s="264"/>
      <c r="E4158" s="264"/>
      <c r="F4158" s="264"/>
      <c r="G4158" s="271">
        <v>4155.0</v>
      </c>
      <c r="H4158" s="270">
        <f t="shared" si="2"/>
        <v>-0.009647548394</v>
      </c>
    </row>
    <row r="4159" ht="14.25" customHeight="1">
      <c r="D4159" s="264"/>
      <c r="E4159" s="264"/>
      <c r="F4159" s="264"/>
      <c r="G4159" s="271">
        <v>4156.0</v>
      </c>
      <c r="H4159" s="270">
        <f t="shared" si="2"/>
        <v>-0.01181639873</v>
      </c>
    </row>
    <row r="4160" ht="14.25" customHeight="1">
      <c r="D4160" s="264"/>
      <c r="E4160" s="264"/>
      <c r="F4160" s="264"/>
      <c r="G4160" s="271">
        <v>4157.0</v>
      </c>
      <c r="H4160" s="270">
        <f t="shared" si="2"/>
        <v>0.002076759114</v>
      </c>
    </row>
    <row r="4161" ht="14.25" customHeight="1">
      <c r="D4161" s="264"/>
      <c r="E4161" s="264"/>
      <c r="F4161" s="264"/>
      <c r="G4161" s="271">
        <v>4158.0</v>
      </c>
      <c r="H4161" s="270">
        <f t="shared" si="2"/>
        <v>0.00375678079</v>
      </c>
    </row>
    <row r="4162" ht="14.25" customHeight="1">
      <c r="D4162" s="264"/>
      <c r="E4162" s="264"/>
      <c r="F4162" s="264"/>
      <c r="G4162" s="271">
        <v>4159.0</v>
      </c>
      <c r="H4162" s="270">
        <f t="shared" si="2"/>
        <v>0.0124360818</v>
      </c>
    </row>
    <row r="4163" ht="14.25" customHeight="1">
      <c r="D4163" s="264"/>
      <c r="E4163" s="264"/>
      <c r="F4163" s="264"/>
      <c r="G4163" s="271">
        <v>4160.0</v>
      </c>
      <c r="H4163" s="270">
        <f t="shared" si="2"/>
        <v>0.007379076352</v>
      </c>
    </row>
    <row r="4164" ht="14.25" customHeight="1">
      <c r="D4164" s="264"/>
      <c r="E4164" s="264"/>
      <c r="F4164" s="264"/>
      <c r="G4164" s="271">
        <v>4161.0</v>
      </c>
      <c r="H4164" s="270">
        <f t="shared" si="2"/>
        <v>0.002894748761</v>
      </c>
    </row>
    <row r="4165" ht="14.25" customHeight="1">
      <c r="D4165" s="264"/>
      <c r="E4165" s="264"/>
      <c r="F4165" s="264"/>
      <c r="G4165" s="271">
        <v>4162.0</v>
      </c>
      <c r="H4165" s="270">
        <f t="shared" si="2"/>
        <v>0.02247619239</v>
      </c>
    </row>
    <row r="4166" ht="14.25" customHeight="1">
      <c r="D4166" s="264"/>
      <c r="E4166" s="264"/>
      <c r="F4166" s="264"/>
      <c r="G4166" s="271">
        <v>4163.0</v>
      </c>
      <c r="H4166" s="270">
        <f t="shared" si="2"/>
        <v>-0.01486501885</v>
      </c>
    </row>
    <row r="4167" ht="14.25" customHeight="1">
      <c r="D4167" s="264"/>
      <c r="E4167" s="264"/>
      <c r="F4167" s="264"/>
      <c r="G4167" s="271">
        <v>4164.0</v>
      </c>
      <c r="H4167" s="270">
        <f t="shared" si="2"/>
        <v>0.003526582344</v>
      </c>
    </row>
    <row r="4168" ht="14.25" customHeight="1">
      <c r="D4168" s="264"/>
      <c r="E4168" s="264"/>
      <c r="F4168" s="264"/>
      <c r="G4168" s="271">
        <v>4165.0</v>
      </c>
      <c r="H4168" s="270">
        <f t="shared" si="2"/>
        <v>0.006054979994</v>
      </c>
    </row>
    <row r="4169" ht="14.25" customHeight="1">
      <c r="D4169" s="264"/>
      <c r="E4169" s="264"/>
      <c r="F4169" s="264"/>
      <c r="G4169" s="271">
        <v>4166.0</v>
      </c>
      <c r="H4169" s="270">
        <f t="shared" si="2"/>
        <v>0.008798035719</v>
      </c>
    </row>
    <row r="4170" ht="14.25" customHeight="1">
      <c r="D4170" s="264"/>
      <c r="E4170" s="264"/>
      <c r="F4170" s="264"/>
      <c r="G4170" s="271">
        <v>4167.0</v>
      </c>
      <c r="H4170" s="270">
        <f t="shared" si="2"/>
        <v>0.02368153926</v>
      </c>
    </row>
    <row r="4171" ht="14.25" customHeight="1">
      <c r="D4171" s="264"/>
      <c r="E4171" s="264"/>
      <c r="F4171" s="264"/>
      <c r="G4171" s="271">
        <v>4168.0</v>
      </c>
      <c r="H4171" s="270">
        <f t="shared" si="2"/>
        <v>0.009865886076</v>
      </c>
    </row>
    <row r="4172" ht="14.25" customHeight="1">
      <c r="D4172" s="264"/>
      <c r="E4172" s="264"/>
      <c r="F4172" s="264"/>
      <c r="G4172" s="271">
        <v>4169.0</v>
      </c>
      <c r="H4172" s="270">
        <f t="shared" si="2"/>
        <v>-0.005072275404</v>
      </c>
    </row>
    <row r="4173" ht="14.25" customHeight="1">
      <c r="D4173" s="264"/>
      <c r="E4173" s="264"/>
      <c r="F4173" s="264"/>
      <c r="G4173" s="271">
        <v>4170.0</v>
      </c>
      <c r="H4173" s="270">
        <f t="shared" si="2"/>
        <v>0.01905098006</v>
      </c>
    </row>
    <row r="4174" ht="14.25" customHeight="1">
      <c r="D4174" s="264"/>
      <c r="E4174" s="264"/>
      <c r="F4174" s="264"/>
      <c r="G4174" s="271">
        <v>4171.0</v>
      </c>
      <c r="H4174" s="270">
        <f t="shared" si="2"/>
        <v>0.005527998303</v>
      </c>
    </row>
    <row r="4175" ht="14.25" customHeight="1">
      <c r="D4175" s="264"/>
      <c r="E4175" s="264"/>
      <c r="F4175" s="264"/>
      <c r="G4175" s="271">
        <v>4172.0</v>
      </c>
      <c r="H4175" s="270">
        <f t="shared" si="2"/>
        <v>0.02020427575</v>
      </c>
    </row>
    <row r="4176" ht="14.25" customHeight="1">
      <c r="D4176" s="264"/>
      <c r="E4176" s="264"/>
      <c r="F4176" s="264"/>
      <c r="G4176" s="271">
        <v>4173.0</v>
      </c>
      <c r="H4176" s="270">
        <f t="shared" si="2"/>
        <v>0.01820528575</v>
      </c>
    </row>
    <row r="4177" ht="14.25" customHeight="1">
      <c r="D4177" s="264"/>
      <c r="E4177" s="264"/>
      <c r="F4177" s="264"/>
      <c r="G4177" s="271">
        <v>4174.0</v>
      </c>
      <c r="H4177" s="270">
        <f t="shared" si="2"/>
        <v>0.01124744197</v>
      </c>
    </row>
    <row r="4178" ht="14.25" customHeight="1">
      <c r="D4178" s="264"/>
      <c r="E4178" s="264"/>
      <c r="F4178" s="264"/>
      <c r="G4178" s="271">
        <v>4175.0</v>
      </c>
      <c r="H4178" s="270">
        <f t="shared" si="2"/>
        <v>0.006135317277</v>
      </c>
    </row>
    <row r="4179" ht="14.25" customHeight="1">
      <c r="D4179" s="264"/>
      <c r="E4179" s="264"/>
      <c r="F4179" s="264"/>
      <c r="G4179" s="271">
        <v>4176.0</v>
      </c>
      <c r="H4179" s="270">
        <f t="shared" si="2"/>
        <v>0.001112190666</v>
      </c>
    </row>
    <row r="4180" ht="14.25" customHeight="1">
      <c r="D4180" s="264"/>
      <c r="E4180" s="264"/>
      <c r="F4180" s="264"/>
      <c r="G4180" s="271">
        <v>4177.0</v>
      </c>
      <c r="H4180" s="270">
        <f t="shared" si="2"/>
        <v>-0.03078874645</v>
      </c>
    </row>
    <row r="4181" ht="14.25" customHeight="1">
      <c r="D4181" s="264"/>
      <c r="E4181" s="264"/>
      <c r="F4181" s="264"/>
      <c r="G4181" s="271">
        <v>4178.0</v>
      </c>
      <c r="H4181" s="270">
        <f t="shared" si="2"/>
        <v>-0.00453490724</v>
      </c>
    </row>
    <row r="4182" ht="14.25" customHeight="1">
      <c r="D4182" s="264"/>
      <c r="E4182" s="264"/>
      <c r="F4182" s="264"/>
      <c r="G4182" s="271">
        <v>4179.0</v>
      </c>
      <c r="H4182" s="270">
        <f t="shared" si="2"/>
        <v>-0.01108632762</v>
      </c>
    </row>
    <row r="4183" ht="14.25" customHeight="1">
      <c r="D4183" s="264"/>
      <c r="E4183" s="264"/>
      <c r="F4183" s="264"/>
      <c r="G4183" s="271">
        <v>4180.0</v>
      </c>
      <c r="H4183" s="270">
        <f t="shared" si="2"/>
        <v>-0.03166802868</v>
      </c>
    </row>
    <row r="4184" ht="14.25" customHeight="1">
      <c r="D4184" s="264"/>
      <c r="E4184" s="264"/>
      <c r="F4184" s="264"/>
      <c r="G4184" s="271">
        <v>4181.0</v>
      </c>
      <c r="H4184" s="270">
        <f t="shared" si="2"/>
        <v>-0.0042562612</v>
      </c>
    </row>
    <row r="4185" ht="14.25" customHeight="1">
      <c r="D4185" s="264"/>
      <c r="E4185" s="264"/>
      <c r="F4185" s="264"/>
      <c r="G4185" s="271">
        <v>4182.0</v>
      </c>
      <c r="H4185" s="270">
        <f t="shared" si="2"/>
        <v>0.01148547611</v>
      </c>
    </row>
    <row r="4186" ht="14.25" customHeight="1">
      <c r="D4186" s="264"/>
      <c r="E4186" s="264"/>
      <c r="F4186" s="264"/>
      <c r="G4186" s="271">
        <v>4183.0</v>
      </c>
      <c r="H4186" s="270">
        <f t="shared" si="2"/>
        <v>-0.0007153579777</v>
      </c>
    </row>
    <row r="4187" ht="14.25" customHeight="1">
      <c r="D4187" s="264"/>
      <c r="E4187" s="264"/>
      <c r="F4187" s="264"/>
      <c r="G4187" s="271">
        <v>4184.0</v>
      </c>
      <c r="H4187" s="270">
        <f t="shared" si="2"/>
        <v>-0.004956751065</v>
      </c>
    </row>
    <row r="4188" ht="14.25" customHeight="1">
      <c r="D4188" s="264"/>
      <c r="E4188" s="264"/>
      <c r="F4188" s="264"/>
      <c r="G4188" s="271">
        <v>4185.0</v>
      </c>
      <c r="H4188" s="270">
        <f t="shared" si="2"/>
        <v>0.0118488113</v>
      </c>
    </row>
    <row r="4189" ht="14.25" customHeight="1">
      <c r="D4189" s="264"/>
      <c r="E4189" s="264"/>
      <c r="F4189" s="264"/>
      <c r="G4189" s="271">
        <v>4186.0</v>
      </c>
      <c r="H4189" s="270">
        <f t="shared" si="2"/>
        <v>0.005307774876</v>
      </c>
    </row>
    <row r="4190" ht="14.25" customHeight="1">
      <c r="D4190" s="264"/>
      <c r="E4190" s="264"/>
      <c r="F4190" s="264"/>
      <c r="G4190" s="271">
        <v>4187.0</v>
      </c>
      <c r="H4190" s="270">
        <f t="shared" si="2"/>
        <v>0.01368057279</v>
      </c>
    </row>
    <row r="4191" ht="14.25" customHeight="1">
      <c r="D4191" s="264"/>
      <c r="E4191" s="264"/>
      <c r="F4191" s="264"/>
      <c r="G4191" s="271">
        <v>4188.0</v>
      </c>
      <c r="H4191" s="270">
        <f t="shared" si="2"/>
        <v>0.0342897044</v>
      </c>
    </row>
    <row r="4192" ht="14.25" customHeight="1">
      <c r="D4192" s="264"/>
      <c r="E4192" s="264"/>
      <c r="F4192" s="264"/>
      <c r="G4192" s="271">
        <v>4189.0</v>
      </c>
      <c r="H4192" s="270">
        <f t="shared" si="2"/>
        <v>0.01067856861</v>
      </c>
    </row>
    <row r="4193" ht="14.25" customHeight="1">
      <c r="D4193" s="264"/>
      <c r="E4193" s="264"/>
      <c r="F4193" s="264"/>
      <c r="G4193" s="271">
        <v>4190.0</v>
      </c>
      <c r="H4193" s="270">
        <f t="shared" si="2"/>
        <v>-0.004938517205</v>
      </c>
    </row>
    <row r="4194" ht="14.25" customHeight="1">
      <c r="D4194" s="264"/>
      <c r="E4194" s="264"/>
      <c r="F4194" s="264"/>
      <c r="G4194" s="271">
        <v>4191.0</v>
      </c>
      <c r="H4194" s="270">
        <f t="shared" si="2"/>
        <v>-0.01781259196</v>
      </c>
    </row>
    <row r="4195" ht="14.25" customHeight="1">
      <c r="D4195" s="264"/>
      <c r="E4195" s="264"/>
      <c r="F4195" s="264"/>
      <c r="G4195" s="271">
        <v>4192.0</v>
      </c>
      <c r="H4195" s="270">
        <f t="shared" si="2"/>
        <v>-0.0003527677211</v>
      </c>
    </row>
    <row r="4196" ht="14.25" customHeight="1">
      <c r="D4196" s="264"/>
      <c r="E4196" s="264"/>
      <c r="F4196" s="264"/>
      <c r="G4196" s="271">
        <v>4193.0</v>
      </c>
      <c r="H4196" s="270">
        <f t="shared" si="2"/>
        <v>0.01279197315</v>
      </c>
    </row>
    <row r="4197" ht="14.25" customHeight="1">
      <c r="D4197" s="264"/>
      <c r="E4197" s="264"/>
      <c r="F4197" s="264"/>
      <c r="G4197" s="271">
        <v>4194.0</v>
      </c>
      <c r="H4197" s="270">
        <f t="shared" si="2"/>
        <v>0.005556437794</v>
      </c>
    </row>
    <row r="4198" ht="14.25" customHeight="1">
      <c r="D4198" s="264"/>
      <c r="E4198" s="264"/>
      <c r="F4198" s="264"/>
      <c r="G4198" s="271">
        <v>4195.0</v>
      </c>
      <c r="H4198" s="270">
        <f t="shared" si="2"/>
        <v>-0.02428775142</v>
      </c>
    </row>
    <row r="4199" ht="14.25" customHeight="1">
      <c r="D4199" s="264"/>
      <c r="E4199" s="264"/>
      <c r="F4199" s="264"/>
      <c r="G4199" s="271">
        <v>4196.0</v>
      </c>
      <c r="H4199" s="270">
        <f t="shared" si="2"/>
        <v>0.005494390968</v>
      </c>
    </row>
    <row r="4200" ht="14.25" customHeight="1">
      <c r="D4200" s="264"/>
      <c r="E4200" s="264"/>
      <c r="F4200" s="264"/>
      <c r="G4200" s="271">
        <v>4197.0</v>
      </c>
      <c r="H4200" s="270">
        <f t="shared" si="2"/>
        <v>0.008820703404</v>
      </c>
    </row>
    <row r="4201" ht="14.25" customHeight="1">
      <c r="D4201" s="264"/>
      <c r="E4201" s="264"/>
      <c r="F4201" s="264"/>
      <c r="G4201" s="271">
        <v>4198.0</v>
      </c>
      <c r="H4201" s="270">
        <f t="shared" si="2"/>
        <v>0.02366698427</v>
      </c>
    </row>
    <row r="4202" ht="14.25" customHeight="1">
      <c r="D4202" s="264"/>
      <c r="E4202" s="264"/>
      <c r="F4202" s="264"/>
      <c r="G4202" s="271">
        <v>4199.0</v>
      </c>
      <c r="H4202" s="270">
        <f t="shared" si="2"/>
        <v>0.01914733405</v>
      </c>
    </row>
    <row r="4203" ht="14.25" customHeight="1">
      <c r="D4203" s="264"/>
      <c r="E4203" s="264"/>
      <c r="F4203" s="264"/>
      <c r="G4203" s="271">
        <v>4200.0</v>
      </c>
      <c r="H4203" s="270">
        <f t="shared" si="2"/>
        <v>0.007602282356</v>
      </c>
    </row>
    <row r="4204" ht="14.25" customHeight="1">
      <c r="D4204" s="264"/>
      <c r="E4204" s="264"/>
      <c r="F4204" s="264"/>
      <c r="G4204" s="271">
        <v>4201.0</v>
      </c>
      <c r="H4204" s="270">
        <f t="shared" si="2"/>
        <v>-0.02437749641</v>
      </c>
    </row>
    <row r="4205" ht="14.25" customHeight="1">
      <c r="D4205" s="264"/>
      <c r="E4205" s="264"/>
      <c r="F4205" s="264"/>
      <c r="G4205" s="271">
        <v>4202.0</v>
      </c>
      <c r="H4205" s="270">
        <f t="shared" si="2"/>
        <v>0.009517819467</v>
      </c>
    </row>
    <row r="4206" ht="14.25" customHeight="1">
      <c r="D4206" s="264"/>
      <c r="E4206" s="264"/>
      <c r="F4206" s="264"/>
      <c r="G4206" s="271">
        <v>4203.0</v>
      </c>
      <c r="H4206" s="270">
        <f t="shared" si="2"/>
        <v>-0.01210600466</v>
      </c>
    </row>
    <row r="4207" ht="14.25" customHeight="1">
      <c r="D4207" s="264"/>
      <c r="E4207" s="264"/>
      <c r="F4207" s="264"/>
      <c r="G4207" s="271">
        <v>4204.0</v>
      </c>
      <c r="H4207" s="270">
        <f t="shared" si="2"/>
        <v>-0.007536107064</v>
      </c>
    </row>
    <row r="4208" ht="14.25" customHeight="1">
      <c r="D4208" s="264"/>
      <c r="E4208" s="264"/>
      <c r="F4208" s="264"/>
      <c r="G4208" s="271">
        <v>4205.0</v>
      </c>
      <c r="H4208" s="270">
        <f t="shared" si="2"/>
        <v>0.009896621485</v>
      </c>
    </row>
    <row r="4209" ht="14.25" customHeight="1">
      <c r="D4209" s="264"/>
      <c r="E4209" s="264"/>
      <c r="F4209" s="264"/>
      <c r="G4209" s="271">
        <v>4206.0</v>
      </c>
      <c r="H4209" s="270">
        <f t="shared" si="2"/>
        <v>-0.02191336398</v>
      </c>
    </row>
    <row r="4210" ht="14.25" customHeight="1">
      <c r="D4210" s="264"/>
      <c r="E4210" s="264"/>
      <c r="F4210" s="264"/>
      <c r="G4210" s="271">
        <v>4207.0</v>
      </c>
      <c r="H4210" s="270">
        <f t="shared" si="2"/>
        <v>-0.0250043525</v>
      </c>
    </row>
    <row r="4211" ht="14.25" customHeight="1">
      <c r="D4211" s="264"/>
      <c r="E4211" s="264"/>
      <c r="F4211" s="264"/>
      <c r="G4211" s="271">
        <v>4208.0</v>
      </c>
      <c r="H4211" s="270">
        <f t="shared" si="2"/>
        <v>-0.01121967727</v>
      </c>
    </row>
    <row r="4212" ht="14.25" customHeight="1">
      <c r="D4212" s="264"/>
      <c r="E4212" s="264"/>
      <c r="F4212" s="264"/>
      <c r="G4212" s="271">
        <v>4209.0</v>
      </c>
      <c r="H4212" s="270">
        <f t="shared" si="2"/>
        <v>-0.02444366735</v>
      </c>
    </row>
    <row r="4213" ht="14.25" customHeight="1">
      <c r="D4213" s="264"/>
      <c r="E4213" s="264"/>
      <c r="F4213" s="264"/>
      <c r="G4213" s="271">
        <v>4210.0</v>
      </c>
      <c r="H4213" s="270">
        <f t="shared" si="2"/>
        <v>0.009311190699</v>
      </c>
    </row>
    <row r="4214" ht="14.25" customHeight="1">
      <c r="D4214" s="264"/>
      <c r="E4214" s="264"/>
      <c r="F4214" s="264"/>
      <c r="G4214" s="271">
        <v>4211.0</v>
      </c>
      <c r="H4214" s="270">
        <f t="shared" si="2"/>
        <v>0.01199987013</v>
      </c>
    </row>
    <row r="4215" ht="14.25" customHeight="1">
      <c r="D4215" s="264"/>
      <c r="E4215" s="264"/>
      <c r="F4215" s="264"/>
      <c r="G4215" s="271">
        <v>4212.0</v>
      </c>
      <c r="H4215" s="270">
        <f t="shared" si="2"/>
        <v>-0.0295395378</v>
      </c>
    </row>
    <row r="4216" ht="14.25" customHeight="1">
      <c r="D4216" s="264"/>
      <c r="E4216" s="264"/>
      <c r="F4216" s="264"/>
      <c r="G4216" s="271">
        <v>4213.0</v>
      </c>
      <c r="H4216" s="270">
        <f t="shared" si="2"/>
        <v>-0.002322565548</v>
      </c>
    </row>
    <row r="4217" ht="14.25" customHeight="1">
      <c r="D4217" s="264"/>
      <c r="E4217" s="264"/>
      <c r="F4217" s="264"/>
      <c r="G4217" s="271">
        <v>4214.0</v>
      </c>
      <c r="H4217" s="270">
        <f t="shared" si="2"/>
        <v>0.01927216935</v>
      </c>
    </row>
    <row r="4218" ht="14.25" customHeight="1">
      <c r="D4218" s="264"/>
      <c r="E4218" s="264"/>
      <c r="F4218" s="264"/>
      <c r="G4218" s="271">
        <v>4215.0</v>
      </c>
      <c r="H4218" s="270">
        <f t="shared" si="2"/>
        <v>-0.01726479736</v>
      </c>
    </row>
    <row r="4219" ht="14.25" customHeight="1">
      <c r="D4219" s="264"/>
      <c r="E4219" s="264"/>
      <c r="F4219" s="264"/>
      <c r="G4219" s="271">
        <v>4216.0</v>
      </c>
      <c r="H4219" s="270">
        <f t="shared" si="2"/>
        <v>0.01529732375</v>
      </c>
    </row>
    <row r="4220" ht="14.25" customHeight="1">
      <c r="D4220" s="264"/>
      <c r="E4220" s="264"/>
      <c r="F4220" s="264"/>
      <c r="G4220" s="271">
        <v>4217.0</v>
      </c>
      <c r="H4220" s="270">
        <f t="shared" si="2"/>
        <v>-0.007065763777</v>
      </c>
    </row>
    <row r="4221" ht="14.25" customHeight="1">
      <c r="D4221" s="264"/>
      <c r="E4221" s="264"/>
      <c r="F4221" s="264"/>
      <c r="G4221" s="271">
        <v>4218.0</v>
      </c>
      <c r="H4221" s="270">
        <f t="shared" si="2"/>
        <v>0.002524030952</v>
      </c>
    </row>
    <row r="4222" ht="14.25" customHeight="1">
      <c r="D4222" s="264"/>
      <c r="E4222" s="264"/>
      <c r="F4222" s="264"/>
      <c r="G4222" s="271">
        <v>4219.0</v>
      </c>
      <c r="H4222" s="270">
        <f t="shared" si="2"/>
        <v>0.007442993857</v>
      </c>
    </row>
    <row r="4223" ht="14.25" customHeight="1">
      <c r="D4223" s="264"/>
      <c r="E4223" s="264"/>
      <c r="F4223" s="264"/>
      <c r="G4223" s="271">
        <v>4220.0</v>
      </c>
      <c r="H4223" s="270">
        <f t="shared" si="2"/>
        <v>0.01944574452</v>
      </c>
    </row>
    <row r="4224" ht="14.25" customHeight="1">
      <c r="D4224" s="264"/>
      <c r="E4224" s="264"/>
      <c r="F4224" s="264"/>
      <c r="G4224" s="271">
        <v>4221.0</v>
      </c>
      <c r="H4224" s="270">
        <f t="shared" si="2"/>
        <v>0.005465705943</v>
      </c>
    </row>
    <row r="4225" ht="14.25" customHeight="1">
      <c r="D4225" s="264"/>
      <c r="E4225" s="264"/>
      <c r="F4225" s="264"/>
      <c r="G4225" s="271">
        <v>4222.0</v>
      </c>
      <c r="H4225" s="270">
        <f t="shared" si="2"/>
        <v>0.0374499187</v>
      </c>
    </row>
    <row r="4226" ht="14.25" customHeight="1">
      <c r="D4226" s="264"/>
      <c r="E4226" s="264"/>
      <c r="F4226" s="264"/>
      <c r="G4226" s="271">
        <v>4223.0</v>
      </c>
      <c r="H4226" s="270">
        <f t="shared" si="2"/>
        <v>0.01099895961</v>
      </c>
    </row>
    <row r="4227" ht="14.25" customHeight="1">
      <c r="D4227" s="264"/>
      <c r="E4227" s="264"/>
      <c r="F4227" s="264"/>
      <c r="G4227" s="271">
        <v>4224.0</v>
      </c>
      <c r="H4227" s="270">
        <f t="shared" si="2"/>
        <v>-0.02157194051</v>
      </c>
    </row>
    <row r="4228" ht="14.25" customHeight="1">
      <c r="D4228" s="264"/>
      <c r="E4228" s="264"/>
      <c r="F4228" s="264"/>
      <c r="G4228" s="271">
        <v>4225.0</v>
      </c>
      <c r="H4228" s="270">
        <f t="shared" si="2"/>
        <v>0.001936958977</v>
      </c>
    </row>
    <row r="4229" ht="14.25" customHeight="1">
      <c r="D4229" s="264"/>
      <c r="E4229" s="264"/>
      <c r="F4229" s="264"/>
      <c r="G4229" s="271">
        <v>4226.0</v>
      </c>
      <c r="H4229" s="270">
        <f t="shared" si="2"/>
        <v>0.01975266242</v>
      </c>
    </row>
    <row r="4230" ht="14.25" customHeight="1">
      <c r="D4230" s="264"/>
      <c r="E4230" s="264"/>
      <c r="F4230" s="264"/>
      <c r="G4230" s="271">
        <v>4227.0</v>
      </c>
      <c r="H4230" s="270">
        <f t="shared" si="2"/>
        <v>0.01897055217</v>
      </c>
    </row>
    <row r="4231" ht="14.25" customHeight="1">
      <c r="D4231" s="264"/>
      <c r="E4231" s="264"/>
      <c r="F4231" s="264"/>
      <c r="G4231" s="271">
        <v>4228.0</v>
      </c>
      <c r="H4231" s="270">
        <f t="shared" si="2"/>
        <v>-0.01134224599</v>
      </c>
    </row>
    <row r="4232" ht="14.25" customHeight="1">
      <c r="D4232" s="264"/>
      <c r="E4232" s="264"/>
      <c r="F4232" s="264"/>
      <c r="G4232" s="271">
        <v>4229.0</v>
      </c>
      <c r="H4232" s="270">
        <f t="shared" si="2"/>
        <v>0.01734376373</v>
      </c>
    </row>
    <row r="4233" ht="14.25" customHeight="1">
      <c r="D4233" s="264"/>
      <c r="E4233" s="264"/>
      <c r="F4233" s="264"/>
      <c r="G4233" s="271">
        <v>4230.0</v>
      </c>
      <c r="H4233" s="270">
        <f t="shared" si="2"/>
        <v>0.01740114135</v>
      </c>
    </row>
    <row r="4234" ht="14.25" customHeight="1">
      <c r="D4234" s="264"/>
      <c r="E4234" s="264"/>
      <c r="F4234" s="264"/>
      <c r="G4234" s="271">
        <v>4231.0</v>
      </c>
      <c r="H4234" s="270">
        <f t="shared" si="2"/>
        <v>0.0096129275</v>
      </c>
    </row>
    <row r="4235" ht="14.25" customHeight="1">
      <c r="D4235" s="264"/>
      <c r="E4235" s="264"/>
      <c r="F4235" s="264"/>
      <c r="G4235" s="271">
        <v>4232.0</v>
      </c>
      <c r="H4235" s="270">
        <f t="shared" si="2"/>
        <v>-0.01548041978</v>
      </c>
    </row>
    <row r="4236" ht="14.25" customHeight="1">
      <c r="D4236" s="264"/>
      <c r="E4236" s="264"/>
      <c r="F4236" s="264"/>
      <c r="G4236" s="271">
        <v>4233.0</v>
      </c>
      <c r="H4236" s="270">
        <f t="shared" si="2"/>
        <v>-0.007608361906</v>
      </c>
    </row>
    <row r="4237" ht="14.25" customHeight="1">
      <c r="D4237" s="264"/>
      <c r="E4237" s="264"/>
      <c r="F4237" s="264"/>
      <c r="G4237" s="271">
        <v>4234.0</v>
      </c>
      <c r="H4237" s="270">
        <f t="shared" si="2"/>
        <v>-0.0002480134815</v>
      </c>
    </row>
    <row r="4238" ht="14.25" customHeight="1">
      <c r="D4238" s="264"/>
      <c r="E4238" s="264"/>
      <c r="F4238" s="264"/>
      <c r="G4238" s="271">
        <v>4235.0</v>
      </c>
      <c r="H4238" s="270">
        <f t="shared" si="2"/>
        <v>0.001452356478</v>
      </c>
    </row>
    <row r="4239" ht="14.25" customHeight="1">
      <c r="D4239" s="264"/>
      <c r="E4239" s="264"/>
      <c r="F4239" s="264"/>
      <c r="G4239" s="271">
        <v>4236.0</v>
      </c>
      <c r="H4239" s="270">
        <f t="shared" si="2"/>
        <v>-0.008178442662</v>
      </c>
    </row>
    <row r="4240" ht="14.25" customHeight="1">
      <c r="D4240" s="264"/>
      <c r="E4240" s="264"/>
      <c r="F4240" s="264"/>
      <c r="G4240" s="271">
        <v>4237.0</v>
      </c>
      <c r="H4240" s="270">
        <f t="shared" si="2"/>
        <v>0.003525203122</v>
      </c>
    </row>
    <row r="4241" ht="14.25" customHeight="1">
      <c r="D4241" s="264"/>
      <c r="E4241" s="264"/>
      <c r="F4241" s="264"/>
      <c r="G4241" s="271">
        <v>4238.0</v>
      </c>
      <c r="H4241" s="270">
        <f t="shared" si="2"/>
        <v>0.01513027612</v>
      </c>
    </row>
    <row r="4242" ht="14.25" customHeight="1">
      <c r="D4242" s="264"/>
      <c r="E4242" s="264"/>
      <c r="F4242" s="264"/>
      <c r="G4242" s="271">
        <v>4239.0</v>
      </c>
      <c r="H4242" s="270">
        <f t="shared" si="2"/>
        <v>0.01016647186</v>
      </c>
    </row>
    <row r="4243" ht="14.25" customHeight="1">
      <c r="D4243" s="264"/>
      <c r="E4243" s="264"/>
      <c r="F4243" s="264"/>
      <c r="G4243" s="271">
        <v>4240.0</v>
      </c>
      <c r="H4243" s="270">
        <f t="shared" si="2"/>
        <v>0.00889551842</v>
      </c>
    </row>
    <row r="4244" ht="14.25" customHeight="1">
      <c r="D4244" s="264"/>
      <c r="E4244" s="264"/>
      <c r="F4244" s="264"/>
      <c r="G4244" s="271">
        <v>4241.0</v>
      </c>
      <c r="H4244" s="270">
        <f t="shared" si="2"/>
        <v>0.001200751192</v>
      </c>
    </row>
    <row r="4245" ht="14.25" customHeight="1">
      <c r="D4245" s="264"/>
      <c r="E4245" s="264"/>
      <c r="F4245" s="264"/>
      <c r="G4245" s="271">
        <v>4242.0</v>
      </c>
      <c r="H4245" s="270">
        <f t="shared" si="2"/>
        <v>0.01639217012</v>
      </c>
    </row>
    <row r="4246" ht="14.25" customHeight="1">
      <c r="D4246" s="264"/>
      <c r="E4246" s="264"/>
      <c r="F4246" s="264"/>
      <c r="G4246" s="271">
        <v>4243.0</v>
      </c>
      <c r="H4246" s="270">
        <f t="shared" si="2"/>
        <v>0.04697726664</v>
      </c>
    </row>
    <row r="4247" ht="14.25" customHeight="1">
      <c r="D4247" s="264"/>
      <c r="E4247" s="264"/>
      <c r="F4247" s="264"/>
      <c r="G4247" s="271">
        <v>4244.0</v>
      </c>
      <c r="H4247" s="270">
        <f t="shared" si="2"/>
        <v>-0.01244154532</v>
      </c>
    </row>
    <row r="4248" ht="14.25" customHeight="1">
      <c r="D4248" s="264"/>
      <c r="E4248" s="264"/>
      <c r="F4248" s="264"/>
      <c r="G4248" s="271">
        <v>4245.0</v>
      </c>
      <c r="H4248" s="270">
        <f t="shared" si="2"/>
        <v>-0.00219907608</v>
      </c>
    </row>
    <row r="4249" ht="14.25" customHeight="1">
      <c r="D4249" s="264"/>
      <c r="E4249" s="264"/>
      <c r="F4249" s="264"/>
      <c r="G4249" s="271">
        <v>4246.0</v>
      </c>
      <c r="H4249" s="270">
        <f t="shared" si="2"/>
        <v>-0.007778346496</v>
      </c>
    </row>
    <row r="4250" ht="14.25" customHeight="1">
      <c r="D4250" s="264"/>
      <c r="E4250" s="264"/>
      <c r="F4250" s="264"/>
      <c r="G4250" s="271">
        <v>4247.0</v>
      </c>
      <c r="H4250" s="270">
        <f t="shared" si="2"/>
        <v>-0.01375530572</v>
      </c>
    </row>
    <row r="4251" ht="14.25" customHeight="1">
      <c r="D4251" s="264"/>
      <c r="E4251" s="264"/>
      <c r="F4251" s="264"/>
      <c r="G4251" s="271">
        <v>4248.0</v>
      </c>
      <c r="H4251" s="270">
        <f t="shared" si="2"/>
        <v>0.02714137953</v>
      </c>
    </row>
    <row r="4252" ht="14.25" customHeight="1">
      <c r="D4252" s="264"/>
      <c r="E4252" s="264"/>
      <c r="F4252" s="264"/>
      <c r="G4252" s="271">
        <v>4249.0</v>
      </c>
      <c r="H4252" s="270">
        <f t="shared" si="2"/>
        <v>-0.02502930132</v>
      </c>
    </row>
    <row r="4253" ht="14.25" customHeight="1">
      <c r="D4253" s="264"/>
      <c r="E4253" s="264"/>
      <c r="F4253" s="264"/>
      <c r="G4253" s="271">
        <v>4250.0</v>
      </c>
      <c r="H4253" s="270">
        <f t="shared" si="2"/>
        <v>-0.02629960963</v>
      </c>
    </row>
    <row r="4254" ht="14.25" customHeight="1">
      <c r="D4254" s="264"/>
      <c r="E4254" s="264"/>
      <c r="F4254" s="264"/>
      <c r="G4254" s="271">
        <v>4251.0</v>
      </c>
      <c r="H4254" s="270">
        <f t="shared" si="2"/>
        <v>0.008897594331</v>
      </c>
    </row>
    <row r="4255" ht="14.25" customHeight="1">
      <c r="D4255" s="264"/>
      <c r="E4255" s="264"/>
      <c r="F4255" s="264"/>
      <c r="G4255" s="271">
        <v>4252.0</v>
      </c>
      <c r="H4255" s="270">
        <f t="shared" si="2"/>
        <v>-0.009149897155</v>
      </c>
    </row>
    <row r="4256" ht="14.25" customHeight="1">
      <c r="D4256" s="264"/>
      <c r="E4256" s="264"/>
      <c r="F4256" s="264"/>
      <c r="G4256" s="271">
        <v>4253.0</v>
      </c>
      <c r="H4256" s="270">
        <f t="shared" si="2"/>
        <v>0.02958193637</v>
      </c>
    </row>
    <row r="4257" ht="14.25" customHeight="1">
      <c r="D4257" s="264"/>
      <c r="E4257" s="264"/>
      <c r="F4257" s="264"/>
      <c r="G4257" s="271">
        <v>4254.0</v>
      </c>
      <c r="H4257" s="270">
        <f t="shared" si="2"/>
        <v>-0.01767952979</v>
      </c>
    </row>
    <row r="4258" ht="14.25" customHeight="1">
      <c r="D4258" s="264"/>
      <c r="E4258" s="264"/>
      <c r="F4258" s="264"/>
      <c r="G4258" s="271">
        <v>4255.0</v>
      </c>
      <c r="H4258" s="270">
        <f t="shared" si="2"/>
        <v>0.03429650499</v>
      </c>
    </row>
    <row r="4259" ht="14.25" customHeight="1">
      <c r="D4259" s="264"/>
      <c r="E4259" s="264"/>
      <c r="F4259" s="264"/>
      <c r="G4259" s="271">
        <v>4256.0</v>
      </c>
      <c r="H4259" s="270">
        <f t="shared" si="2"/>
        <v>0.01837445507</v>
      </c>
    </row>
    <row r="4260" ht="14.25" customHeight="1">
      <c r="D4260" s="264"/>
      <c r="E4260" s="264"/>
      <c r="F4260" s="264"/>
      <c r="G4260" s="271">
        <v>4257.0</v>
      </c>
      <c r="H4260" s="270">
        <f t="shared" si="2"/>
        <v>0.005604262044</v>
      </c>
    </row>
    <row r="4261" ht="14.25" customHeight="1">
      <c r="D4261" s="264"/>
      <c r="E4261" s="264"/>
      <c r="F4261" s="264"/>
      <c r="G4261" s="271">
        <v>4258.0</v>
      </c>
      <c r="H4261" s="270">
        <f t="shared" si="2"/>
        <v>-0.02436596814</v>
      </c>
    </row>
    <row r="4262" ht="14.25" customHeight="1">
      <c r="D4262" s="264"/>
      <c r="E4262" s="264"/>
      <c r="F4262" s="264"/>
      <c r="G4262" s="271">
        <v>4259.0</v>
      </c>
      <c r="H4262" s="270">
        <f t="shared" si="2"/>
        <v>0.01630175134</v>
      </c>
    </row>
    <row r="4263" ht="14.25" customHeight="1">
      <c r="D4263" s="264"/>
      <c r="E4263" s="264"/>
      <c r="F4263" s="264"/>
      <c r="G4263" s="271">
        <v>4260.0</v>
      </c>
      <c r="H4263" s="270">
        <f t="shared" si="2"/>
        <v>-0.02140501309</v>
      </c>
    </row>
    <row r="4264" ht="14.25" customHeight="1">
      <c r="D4264" s="264"/>
      <c r="E4264" s="264"/>
      <c r="F4264" s="264"/>
      <c r="G4264" s="271">
        <v>4261.0</v>
      </c>
      <c r="H4264" s="270">
        <f t="shared" si="2"/>
        <v>-0.03280828185</v>
      </c>
    </row>
    <row r="4265" ht="14.25" customHeight="1">
      <c r="D4265" s="264"/>
      <c r="E4265" s="264"/>
      <c r="F4265" s="264"/>
      <c r="G4265" s="271">
        <v>4262.0</v>
      </c>
      <c r="H4265" s="270">
        <f t="shared" si="2"/>
        <v>0.01673923757</v>
      </c>
    </row>
    <row r="4266" ht="14.25" customHeight="1">
      <c r="D4266" s="264"/>
      <c r="E4266" s="264"/>
      <c r="F4266" s="264"/>
      <c r="G4266" s="271">
        <v>4263.0</v>
      </c>
      <c r="H4266" s="270">
        <f t="shared" si="2"/>
        <v>-0.03153258315</v>
      </c>
    </row>
    <row r="4267" ht="14.25" customHeight="1">
      <c r="D4267" s="264"/>
      <c r="E4267" s="264"/>
      <c r="F4267" s="264"/>
      <c r="G4267" s="271">
        <v>4264.0</v>
      </c>
      <c r="H4267" s="270">
        <f t="shared" si="2"/>
        <v>-0.01091627871</v>
      </c>
    </row>
    <row r="4268" ht="14.25" customHeight="1">
      <c r="D4268" s="264"/>
      <c r="E4268" s="264"/>
      <c r="F4268" s="264"/>
      <c r="G4268" s="271">
        <v>4265.0</v>
      </c>
      <c r="H4268" s="270">
        <f t="shared" si="2"/>
        <v>-0.0001666914143</v>
      </c>
    </row>
    <row r="4269" ht="14.25" customHeight="1">
      <c r="D4269" s="264"/>
      <c r="E4269" s="264"/>
      <c r="F4269" s="264"/>
      <c r="G4269" s="271">
        <v>4266.0</v>
      </c>
      <c r="H4269" s="270">
        <f t="shared" si="2"/>
        <v>0.008751351813</v>
      </c>
    </row>
    <row r="4270" ht="14.25" customHeight="1">
      <c r="D4270" s="264"/>
      <c r="E4270" s="264"/>
      <c r="F4270" s="264"/>
      <c r="G4270" s="271">
        <v>4267.0</v>
      </c>
      <c r="H4270" s="270">
        <f t="shared" si="2"/>
        <v>-0.03832255118</v>
      </c>
    </row>
    <row r="4271" ht="14.25" customHeight="1">
      <c r="D4271" s="264"/>
      <c r="E4271" s="264"/>
      <c r="F4271" s="264"/>
      <c r="G4271" s="271">
        <v>4268.0</v>
      </c>
      <c r="H4271" s="270">
        <f t="shared" si="2"/>
        <v>-0.005734354242</v>
      </c>
    </row>
    <row r="4272" ht="14.25" customHeight="1">
      <c r="D4272" s="264"/>
      <c r="E4272" s="264"/>
      <c r="F4272" s="264"/>
      <c r="G4272" s="271">
        <v>4269.0</v>
      </c>
      <c r="H4272" s="270">
        <f t="shared" si="2"/>
        <v>0.009569846835</v>
      </c>
    </row>
    <row r="4273" ht="14.25" customHeight="1">
      <c r="D4273" s="264"/>
      <c r="E4273" s="264"/>
      <c r="F4273" s="264"/>
      <c r="G4273" s="271">
        <v>4270.0</v>
      </c>
      <c r="H4273" s="270">
        <f t="shared" si="2"/>
        <v>-0.01942657064</v>
      </c>
    </row>
    <row r="4274" ht="14.25" customHeight="1">
      <c r="D4274" s="264"/>
      <c r="E4274" s="264"/>
      <c r="F4274" s="264"/>
      <c r="G4274" s="271">
        <v>4271.0</v>
      </c>
      <c r="H4274" s="270">
        <f t="shared" si="2"/>
        <v>0.0242423092</v>
      </c>
    </row>
    <row r="4275" ht="14.25" customHeight="1">
      <c r="D4275" s="264"/>
      <c r="E4275" s="264"/>
      <c r="F4275" s="264"/>
      <c r="G4275" s="271">
        <v>4272.0</v>
      </c>
      <c r="H4275" s="270">
        <f t="shared" si="2"/>
        <v>0.041200191</v>
      </c>
    </row>
    <row r="4276" ht="14.25" customHeight="1">
      <c r="D4276" s="264"/>
      <c r="E4276" s="264"/>
      <c r="F4276" s="264"/>
      <c r="G4276" s="271">
        <v>4273.0</v>
      </c>
      <c r="H4276" s="270">
        <f t="shared" si="2"/>
        <v>0.005720819872</v>
      </c>
    </row>
    <row r="4277" ht="14.25" customHeight="1">
      <c r="D4277" s="264"/>
      <c r="E4277" s="264"/>
      <c r="F4277" s="264"/>
      <c r="G4277" s="271">
        <v>4274.0</v>
      </c>
      <c r="H4277" s="270">
        <f t="shared" si="2"/>
        <v>0.03125301596</v>
      </c>
    </row>
    <row r="4278" ht="14.25" customHeight="1">
      <c r="D4278" s="264"/>
      <c r="E4278" s="264"/>
      <c r="F4278" s="264"/>
      <c r="G4278" s="271">
        <v>4275.0</v>
      </c>
      <c r="H4278" s="270">
        <f t="shared" si="2"/>
        <v>-0.01459984078</v>
      </c>
    </row>
    <row r="4279" ht="14.25" customHeight="1">
      <c r="D4279" s="264"/>
      <c r="E4279" s="264"/>
      <c r="F4279" s="264"/>
      <c r="G4279" s="271">
        <v>4276.0</v>
      </c>
      <c r="H4279" s="270">
        <f t="shared" si="2"/>
        <v>0.01661195853</v>
      </c>
    </row>
    <row r="4280" ht="14.25" customHeight="1">
      <c r="D4280" s="264"/>
      <c r="E4280" s="264"/>
      <c r="F4280" s="264"/>
      <c r="G4280" s="271">
        <v>4277.0</v>
      </c>
      <c r="H4280" s="270">
        <f t="shared" si="2"/>
        <v>-0.003736134889</v>
      </c>
    </row>
    <row r="4281" ht="14.25" customHeight="1">
      <c r="D4281" s="264"/>
      <c r="E4281" s="264"/>
      <c r="F4281" s="264"/>
      <c r="G4281" s="271">
        <v>4278.0</v>
      </c>
      <c r="H4281" s="270">
        <f t="shared" si="2"/>
        <v>0.01062551538</v>
      </c>
    </row>
    <row r="4282" ht="14.25" customHeight="1">
      <c r="D4282" s="264"/>
      <c r="E4282" s="264"/>
      <c r="F4282" s="264"/>
      <c r="G4282" s="271">
        <v>4279.0</v>
      </c>
      <c r="H4282" s="270">
        <f t="shared" si="2"/>
        <v>-0.02478818834</v>
      </c>
    </row>
    <row r="4283" ht="14.25" customHeight="1">
      <c r="D4283" s="264"/>
      <c r="E4283" s="264"/>
      <c r="F4283" s="264"/>
      <c r="G4283" s="271">
        <v>4280.0</v>
      </c>
      <c r="H4283" s="270">
        <f t="shared" si="2"/>
        <v>0.02518207836</v>
      </c>
    </row>
    <row r="4284" ht="14.25" customHeight="1">
      <c r="D4284" s="264"/>
      <c r="E4284" s="264"/>
      <c r="F4284" s="264"/>
      <c r="G4284" s="271">
        <v>4281.0</v>
      </c>
      <c r="H4284" s="270">
        <f t="shared" si="2"/>
        <v>0.008864972499</v>
      </c>
    </row>
    <row r="4285" ht="14.25" customHeight="1">
      <c r="D4285" s="264"/>
      <c r="E4285" s="264"/>
      <c r="F4285" s="264"/>
      <c r="G4285" s="271">
        <v>4282.0</v>
      </c>
      <c r="H4285" s="270">
        <f t="shared" si="2"/>
        <v>-0.0158201339</v>
      </c>
    </row>
    <row r="4286" ht="14.25" customHeight="1">
      <c r="D4286" s="264"/>
      <c r="E4286" s="264"/>
      <c r="F4286" s="264"/>
      <c r="G4286" s="271">
        <v>4283.0</v>
      </c>
      <c r="H4286" s="270">
        <f t="shared" si="2"/>
        <v>-0.02099484684</v>
      </c>
    </row>
    <row r="4287" ht="14.25" customHeight="1">
      <c r="D4287" s="264"/>
      <c r="E4287" s="264"/>
      <c r="F4287" s="264"/>
      <c r="G4287" s="271">
        <v>4284.0</v>
      </c>
      <c r="H4287" s="270">
        <f t="shared" si="2"/>
        <v>0.008531023939</v>
      </c>
    </row>
    <row r="4288" ht="14.25" customHeight="1">
      <c r="D4288" s="264"/>
      <c r="E4288" s="264"/>
      <c r="F4288" s="264"/>
      <c r="G4288" s="271">
        <v>4285.0</v>
      </c>
      <c r="H4288" s="270">
        <f t="shared" si="2"/>
        <v>-0.00530773677</v>
      </c>
    </row>
    <row r="4289" ht="14.25" customHeight="1">
      <c r="D4289" s="264"/>
      <c r="E4289" s="264"/>
      <c r="F4289" s="264"/>
      <c r="G4289" s="271">
        <v>4286.0</v>
      </c>
      <c r="H4289" s="270">
        <f t="shared" si="2"/>
        <v>-0.01889476305</v>
      </c>
    </row>
    <row r="4290" ht="14.25" customHeight="1">
      <c r="D4290" s="264"/>
      <c r="E4290" s="264"/>
      <c r="F4290" s="264"/>
      <c r="G4290" s="271">
        <v>4287.0</v>
      </c>
      <c r="H4290" s="270">
        <f t="shared" si="2"/>
        <v>0.01584224393</v>
      </c>
    </row>
    <row r="4291" ht="14.25" customHeight="1">
      <c r="D4291" s="264"/>
      <c r="E4291" s="264"/>
      <c r="F4291" s="264"/>
      <c r="G4291" s="271">
        <v>4288.0</v>
      </c>
      <c r="H4291" s="270">
        <f t="shared" si="2"/>
        <v>0.00180330794</v>
      </c>
    </row>
    <row r="4292" ht="14.25" customHeight="1">
      <c r="D4292" s="264"/>
      <c r="E4292" s="264"/>
      <c r="F4292" s="264"/>
      <c r="G4292" s="271">
        <v>4289.0</v>
      </c>
      <c r="H4292" s="270">
        <f t="shared" si="2"/>
        <v>-0.004008543115</v>
      </c>
    </row>
    <row r="4293" ht="14.25" customHeight="1">
      <c r="D4293" s="264"/>
      <c r="E4293" s="264"/>
      <c r="F4293" s="264"/>
      <c r="G4293" s="271">
        <v>4290.0</v>
      </c>
      <c r="H4293" s="270">
        <f t="shared" si="2"/>
        <v>0.02216203908</v>
      </c>
    </row>
    <row r="4294" ht="14.25" customHeight="1">
      <c r="D4294" s="264"/>
      <c r="E4294" s="264"/>
      <c r="F4294" s="264"/>
      <c r="G4294" s="271">
        <v>4291.0</v>
      </c>
      <c r="H4294" s="270">
        <f t="shared" si="2"/>
        <v>0.0100051118</v>
      </c>
    </row>
    <row r="4295" ht="14.25" customHeight="1">
      <c r="D4295" s="264"/>
      <c r="E4295" s="264"/>
      <c r="F4295" s="264"/>
      <c r="G4295" s="271">
        <v>4292.0</v>
      </c>
      <c r="H4295" s="270">
        <f t="shared" si="2"/>
        <v>-0.01666106628</v>
      </c>
    </row>
    <row r="4296" ht="14.25" customHeight="1">
      <c r="D4296" s="264"/>
      <c r="E4296" s="264"/>
      <c r="F4296" s="264"/>
      <c r="G4296" s="271">
        <v>4293.0</v>
      </c>
      <c r="H4296" s="270">
        <f t="shared" si="2"/>
        <v>-0.04194175625</v>
      </c>
    </row>
    <row r="4297" ht="14.25" customHeight="1">
      <c r="D4297" s="264"/>
      <c r="E4297" s="264"/>
      <c r="F4297" s="264"/>
      <c r="G4297" s="271">
        <v>4294.0</v>
      </c>
      <c r="H4297" s="270">
        <f t="shared" si="2"/>
        <v>0.02365634429</v>
      </c>
    </row>
    <row r="4298" ht="14.25" customHeight="1">
      <c r="D4298" s="264"/>
      <c r="E4298" s="264"/>
      <c r="F4298" s="264"/>
      <c r="G4298" s="271">
        <v>4295.0</v>
      </c>
      <c r="H4298" s="270">
        <f t="shared" si="2"/>
        <v>0.02900166643</v>
      </c>
    </row>
    <row r="4299" ht="14.25" customHeight="1">
      <c r="D4299" s="264"/>
      <c r="E4299" s="264"/>
      <c r="F4299" s="264"/>
      <c r="G4299" s="271">
        <v>4296.0</v>
      </c>
      <c r="H4299" s="270">
        <f t="shared" si="2"/>
        <v>0.01429359741</v>
      </c>
    </row>
    <row r="4300" ht="14.25" customHeight="1">
      <c r="D4300" s="264"/>
      <c r="E4300" s="264"/>
      <c r="F4300" s="264"/>
      <c r="G4300" s="271">
        <v>4297.0</v>
      </c>
      <c r="H4300" s="270">
        <f t="shared" si="2"/>
        <v>0.006480856313</v>
      </c>
    </row>
    <row r="4301" ht="14.25" customHeight="1">
      <c r="D4301" s="264"/>
      <c r="E4301" s="264"/>
      <c r="F4301" s="264"/>
      <c r="G4301" s="271">
        <v>4298.0</v>
      </c>
      <c r="H4301" s="270">
        <f t="shared" si="2"/>
        <v>0.003802844555</v>
      </c>
    </row>
    <row r="4302" ht="14.25" customHeight="1">
      <c r="D4302" s="264"/>
      <c r="E4302" s="264"/>
      <c r="F4302" s="264"/>
      <c r="G4302" s="271">
        <v>4299.0</v>
      </c>
      <c r="H4302" s="270">
        <f t="shared" si="2"/>
        <v>0.02312339575</v>
      </c>
    </row>
    <row r="4303" ht="14.25" customHeight="1">
      <c r="D4303" s="264"/>
      <c r="E4303" s="264"/>
      <c r="F4303" s="264"/>
      <c r="G4303" s="271">
        <v>4300.0</v>
      </c>
      <c r="H4303" s="270">
        <f t="shared" si="2"/>
        <v>-0.009762788058</v>
      </c>
    </row>
    <row r="4304" ht="14.25" customHeight="1">
      <c r="D4304" s="264"/>
      <c r="E4304" s="264"/>
      <c r="F4304" s="264"/>
      <c r="G4304" s="271">
        <v>4301.0</v>
      </c>
      <c r="H4304" s="270">
        <f t="shared" si="2"/>
        <v>0.005707424219</v>
      </c>
    </row>
    <row r="4305" ht="14.25" customHeight="1">
      <c r="D4305" s="264"/>
      <c r="E4305" s="264"/>
      <c r="F4305" s="264"/>
      <c r="G4305" s="271">
        <v>4302.0</v>
      </c>
      <c r="H4305" s="270">
        <f t="shared" si="2"/>
        <v>0.03570523305</v>
      </c>
    </row>
    <row r="4306" ht="14.25" customHeight="1">
      <c r="D4306" s="264"/>
      <c r="E4306" s="264"/>
      <c r="F4306" s="264"/>
      <c r="G4306" s="271">
        <v>4303.0</v>
      </c>
      <c r="H4306" s="270">
        <f t="shared" si="2"/>
        <v>-0.01415384858</v>
      </c>
    </row>
    <row r="4307" ht="14.25" customHeight="1">
      <c r="D4307" s="264"/>
      <c r="E4307" s="264"/>
      <c r="F4307" s="264"/>
      <c r="G4307" s="271">
        <v>4304.0</v>
      </c>
      <c r="H4307" s="270">
        <f t="shared" si="2"/>
        <v>0.02385415598</v>
      </c>
    </row>
    <row r="4308" ht="14.25" customHeight="1">
      <c r="D4308" s="264"/>
      <c r="E4308" s="264"/>
      <c r="F4308" s="264"/>
      <c r="G4308" s="271">
        <v>4305.0</v>
      </c>
      <c r="H4308" s="270">
        <f t="shared" si="2"/>
        <v>-0.009316528073</v>
      </c>
    </row>
    <row r="4309" ht="14.25" customHeight="1">
      <c r="D4309" s="264"/>
      <c r="E4309" s="264"/>
      <c r="F4309" s="264"/>
      <c r="G4309" s="271">
        <v>4306.0</v>
      </c>
      <c r="H4309" s="270">
        <f t="shared" si="2"/>
        <v>-0.02905355145</v>
      </c>
    </row>
    <row r="4310" ht="14.25" customHeight="1">
      <c r="D4310" s="264"/>
      <c r="E4310" s="264"/>
      <c r="F4310" s="264"/>
      <c r="G4310" s="271">
        <v>4307.0</v>
      </c>
      <c r="H4310" s="270">
        <f t="shared" si="2"/>
        <v>0.00197627371</v>
      </c>
    </row>
    <row r="4311" ht="14.25" customHeight="1">
      <c r="D4311" s="264"/>
      <c r="E4311" s="264"/>
      <c r="F4311" s="264"/>
      <c r="G4311" s="271">
        <v>4308.0</v>
      </c>
      <c r="H4311" s="270">
        <f t="shared" si="2"/>
        <v>-0.0154205546</v>
      </c>
    </row>
    <row r="4312" ht="14.25" customHeight="1">
      <c r="D4312" s="264"/>
      <c r="E4312" s="264"/>
      <c r="F4312" s="264"/>
      <c r="G4312" s="271">
        <v>4309.0</v>
      </c>
      <c r="H4312" s="270">
        <f t="shared" si="2"/>
        <v>-0.006273017744</v>
      </c>
    </row>
    <row r="4313" ht="14.25" customHeight="1">
      <c r="D4313" s="264"/>
      <c r="E4313" s="264"/>
      <c r="F4313" s="264"/>
      <c r="G4313" s="271">
        <v>4310.0</v>
      </c>
      <c r="H4313" s="270">
        <f t="shared" si="2"/>
        <v>0.005466336908</v>
      </c>
    </row>
    <row r="4314" ht="14.25" customHeight="1">
      <c r="D4314" s="264"/>
      <c r="E4314" s="264"/>
      <c r="F4314" s="264"/>
      <c r="G4314" s="271">
        <v>4311.0</v>
      </c>
      <c r="H4314" s="270">
        <f t="shared" si="2"/>
        <v>0.007072033469</v>
      </c>
    </row>
    <row r="4315" ht="14.25" customHeight="1">
      <c r="D4315" s="264"/>
      <c r="E4315" s="264"/>
      <c r="F4315" s="264"/>
      <c r="G4315" s="271">
        <v>4312.0</v>
      </c>
      <c r="H4315" s="270">
        <f t="shared" si="2"/>
        <v>0.002702329199</v>
      </c>
    </row>
    <row r="4316" ht="14.25" customHeight="1">
      <c r="D4316" s="264"/>
      <c r="E4316" s="264"/>
      <c r="F4316" s="264"/>
      <c r="G4316" s="271">
        <v>4313.0</v>
      </c>
      <c r="H4316" s="270">
        <f t="shared" si="2"/>
        <v>-0.003624888566</v>
      </c>
    </row>
    <row r="4317" ht="14.25" customHeight="1">
      <c r="D4317" s="264"/>
      <c r="E4317" s="264"/>
      <c r="F4317" s="264"/>
      <c r="G4317" s="271">
        <v>4314.0</v>
      </c>
      <c r="H4317" s="270">
        <f t="shared" si="2"/>
        <v>-0.02299575984</v>
      </c>
    </row>
    <row r="4318" ht="14.25" customHeight="1">
      <c r="D4318" s="264"/>
      <c r="E4318" s="264"/>
      <c r="F4318" s="264"/>
      <c r="G4318" s="271">
        <v>4315.0</v>
      </c>
      <c r="H4318" s="270">
        <f t="shared" si="2"/>
        <v>0.006460110941</v>
      </c>
    </row>
    <row r="4319" ht="14.25" customHeight="1">
      <c r="D4319" s="264"/>
      <c r="E4319" s="264"/>
      <c r="F4319" s="264"/>
      <c r="G4319" s="271">
        <v>4316.0</v>
      </c>
      <c r="H4319" s="270">
        <f t="shared" si="2"/>
        <v>-0.0219473211</v>
      </c>
    </row>
    <row r="4320" ht="14.25" customHeight="1">
      <c r="D4320" s="264"/>
      <c r="E4320" s="264"/>
      <c r="F4320" s="264"/>
      <c r="G4320" s="271">
        <v>4317.0</v>
      </c>
      <c r="H4320" s="270">
        <f t="shared" si="2"/>
        <v>0.00488652037</v>
      </c>
    </row>
    <row r="4321" ht="14.25" customHeight="1">
      <c r="D4321" s="264"/>
      <c r="E4321" s="264"/>
      <c r="F4321" s="264"/>
      <c r="G4321" s="271">
        <v>4318.0</v>
      </c>
      <c r="H4321" s="270">
        <f t="shared" si="2"/>
        <v>-0.01443381334</v>
      </c>
    </row>
    <row r="4322" ht="14.25" customHeight="1">
      <c r="D4322" s="264"/>
      <c r="E4322" s="264"/>
      <c r="F4322" s="264"/>
      <c r="G4322" s="271">
        <v>4319.0</v>
      </c>
      <c r="H4322" s="270">
        <f t="shared" si="2"/>
        <v>0.003483479637</v>
      </c>
    </row>
    <row r="4323" ht="14.25" customHeight="1">
      <c r="D4323" s="264"/>
      <c r="E4323" s="264"/>
      <c r="F4323" s="264"/>
      <c r="G4323" s="271">
        <v>4320.0</v>
      </c>
      <c r="H4323" s="270">
        <f t="shared" si="2"/>
        <v>0.01276741005</v>
      </c>
    </row>
    <row r="4324" ht="14.25" customHeight="1">
      <c r="D4324" s="264"/>
      <c r="E4324" s="264"/>
      <c r="F4324" s="264"/>
      <c r="G4324" s="271">
        <v>4321.0</v>
      </c>
      <c r="H4324" s="270">
        <f t="shared" si="2"/>
        <v>-0.001182584632</v>
      </c>
    </row>
    <row r="4325" ht="14.25" customHeight="1">
      <c r="D4325" s="264"/>
      <c r="E4325" s="264"/>
      <c r="F4325" s="264"/>
      <c r="G4325" s="271">
        <v>4322.0</v>
      </c>
      <c r="H4325" s="270">
        <f t="shared" si="2"/>
        <v>-0.01028427713</v>
      </c>
    </row>
    <row r="4326" ht="14.25" customHeight="1">
      <c r="D4326" s="264"/>
      <c r="E4326" s="264"/>
      <c r="F4326" s="264"/>
      <c r="G4326" s="271">
        <v>4323.0</v>
      </c>
      <c r="H4326" s="270">
        <f t="shared" si="2"/>
        <v>-0.002358624847</v>
      </c>
    </row>
    <row r="4327" ht="14.25" customHeight="1">
      <c r="D4327" s="264"/>
      <c r="E4327" s="264"/>
      <c r="F4327" s="264"/>
      <c r="G4327" s="271">
        <v>4324.0</v>
      </c>
      <c r="H4327" s="270">
        <f t="shared" si="2"/>
        <v>-0.01435827621</v>
      </c>
    </row>
    <row r="4328" ht="14.25" customHeight="1">
      <c r="D4328" s="264"/>
      <c r="E4328" s="264"/>
      <c r="F4328" s="264"/>
      <c r="G4328" s="271">
        <v>4325.0</v>
      </c>
      <c r="H4328" s="270">
        <f t="shared" si="2"/>
        <v>-0.007313536158</v>
      </c>
    </row>
    <row r="4329" ht="14.25" customHeight="1">
      <c r="D4329" s="264"/>
      <c r="E4329" s="264"/>
      <c r="F4329" s="264"/>
      <c r="G4329" s="271">
        <v>4326.0</v>
      </c>
      <c r="H4329" s="270">
        <f t="shared" si="2"/>
        <v>-0.0144701984</v>
      </c>
    </row>
    <row r="4330" ht="14.25" customHeight="1">
      <c r="D4330" s="264"/>
      <c r="E4330" s="264"/>
      <c r="F4330" s="264"/>
      <c r="G4330" s="271">
        <v>4327.0</v>
      </c>
      <c r="H4330" s="270">
        <f t="shared" si="2"/>
        <v>0.002805612796</v>
      </c>
    </row>
    <row r="4331" ht="14.25" customHeight="1">
      <c r="D4331" s="264"/>
      <c r="E4331" s="264"/>
      <c r="F4331" s="264"/>
      <c r="G4331" s="271">
        <v>4328.0</v>
      </c>
      <c r="H4331" s="270">
        <f t="shared" si="2"/>
        <v>-0.01733383556</v>
      </c>
    </row>
    <row r="4332" ht="14.25" customHeight="1">
      <c r="D4332" s="264"/>
      <c r="E4332" s="264"/>
      <c r="F4332" s="264"/>
      <c r="G4332" s="271">
        <v>4329.0</v>
      </c>
      <c r="H4332" s="270">
        <f t="shared" si="2"/>
        <v>0.00998370443</v>
      </c>
    </row>
    <row r="4333" ht="14.25" customHeight="1">
      <c r="D4333" s="264"/>
      <c r="E4333" s="264"/>
      <c r="F4333" s="264"/>
      <c r="G4333" s="271">
        <v>4330.0</v>
      </c>
      <c r="H4333" s="270">
        <f t="shared" si="2"/>
        <v>-0.02265558297</v>
      </c>
    </row>
    <row r="4334" ht="14.25" customHeight="1">
      <c r="D4334" s="264"/>
      <c r="E4334" s="264"/>
      <c r="F4334" s="264"/>
      <c r="G4334" s="271">
        <v>4331.0</v>
      </c>
      <c r="H4334" s="270">
        <f t="shared" si="2"/>
        <v>-0.006317791615</v>
      </c>
    </row>
    <row r="4335" ht="14.25" customHeight="1">
      <c r="D4335" s="264"/>
      <c r="E4335" s="264"/>
      <c r="F4335" s="264"/>
      <c r="G4335" s="271">
        <v>4332.0</v>
      </c>
      <c r="H4335" s="270">
        <f t="shared" si="2"/>
        <v>0.009505799165</v>
      </c>
    </row>
    <row r="4336" ht="14.25" customHeight="1">
      <c r="D4336" s="264"/>
      <c r="E4336" s="264"/>
      <c r="F4336" s="264"/>
      <c r="G4336" s="271">
        <v>4333.0</v>
      </c>
      <c r="H4336" s="270">
        <f t="shared" si="2"/>
        <v>0.002013901818</v>
      </c>
    </row>
    <row r="4337" ht="14.25" customHeight="1">
      <c r="D4337" s="264"/>
      <c r="E4337" s="264"/>
      <c r="F4337" s="264"/>
      <c r="G4337" s="271">
        <v>4334.0</v>
      </c>
      <c r="H4337" s="270">
        <f t="shared" si="2"/>
        <v>0.003798446893</v>
      </c>
    </row>
    <row r="4338" ht="14.25" customHeight="1">
      <c r="D4338" s="264"/>
      <c r="E4338" s="264"/>
      <c r="F4338" s="264"/>
      <c r="G4338" s="271">
        <v>4335.0</v>
      </c>
      <c r="H4338" s="270">
        <f t="shared" si="2"/>
        <v>-0.01458873454</v>
      </c>
    </row>
    <row r="4339" ht="14.25" customHeight="1">
      <c r="D4339" s="264"/>
      <c r="E4339" s="264"/>
      <c r="F4339" s="264"/>
      <c r="G4339" s="271">
        <v>4336.0</v>
      </c>
      <c r="H4339" s="270">
        <f t="shared" si="2"/>
        <v>-0.001479708087</v>
      </c>
    </row>
    <row r="4340" ht="14.25" customHeight="1">
      <c r="D4340" s="264"/>
      <c r="E4340" s="264"/>
      <c r="F4340" s="264"/>
      <c r="G4340" s="271">
        <v>4337.0</v>
      </c>
      <c r="H4340" s="270">
        <f t="shared" si="2"/>
        <v>0.01329044439</v>
      </c>
    </row>
    <row r="4341" ht="14.25" customHeight="1">
      <c r="D4341" s="264"/>
      <c r="E4341" s="264"/>
      <c r="F4341" s="264"/>
      <c r="G4341" s="271">
        <v>4338.0</v>
      </c>
      <c r="H4341" s="270">
        <f t="shared" si="2"/>
        <v>0.008133994091</v>
      </c>
    </row>
    <row r="4342" ht="14.25" customHeight="1">
      <c r="D4342" s="264"/>
      <c r="E4342" s="264"/>
      <c r="F4342" s="264"/>
      <c r="G4342" s="271">
        <v>4339.0</v>
      </c>
      <c r="H4342" s="270">
        <f t="shared" si="2"/>
        <v>-0.02066482132</v>
      </c>
    </row>
    <row r="4343" ht="14.25" customHeight="1">
      <c r="D4343" s="264"/>
      <c r="E4343" s="264"/>
      <c r="F4343" s="264"/>
      <c r="G4343" s="271">
        <v>4340.0</v>
      </c>
      <c r="H4343" s="270">
        <f t="shared" si="2"/>
        <v>-0.01404990781</v>
      </c>
    </row>
    <row r="4344" ht="14.25" customHeight="1">
      <c r="D4344" s="264"/>
      <c r="E4344" s="264"/>
      <c r="F4344" s="264"/>
      <c r="G4344" s="271">
        <v>4341.0</v>
      </c>
      <c r="H4344" s="270">
        <f t="shared" si="2"/>
        <v>-0.00621082137</v>
      </c>
    </row>
    <row r="4345" ht="14.25" customHeight="1">
      <c r="D4345" s="264"/>
      <c r="E4345" s="264"/>
      <c r="F4345" s="264"/>
      <c r="G4345" s="271">
        <v>4342.0</v>
      </c>
      <c r="H4345" s="270">
        <f t="shared" si="2"/>
        <v>0.01586488727</v>
      </c>
    </row>
    <row r="4346" ht="14.25" customHeight="1">
      <c r="D4346" s="264"/>
      <c r="E4346" s="264"/>
      <c r="F4346" s="264"/>
      <c r="G4346" s="271">
        <v>4343.0</v>
      </c>
      <c r="H4346" s="270">
        <f t="shared" si="2"/>
        <v>0.01818683143</v>
      </c>
    </row>
    <row r="4347" ht="14.25" customHeight="1">
      <c r="D4347" s="264"/>
      <c r="E4347" s="264"/>
      <c r="F4347" s="264"/>
      <c r="G4347" s="271">
        <v>4344.0</v>
      </c>
      <c r="H4347" s="270">
        <f t="shared" si="2"/>
        <v>0.01982000063</v>
      </c>
    </row>
    <row r="4348" ht="14.25" customHeight="1">
      <c r="D4348" s="264"/>
      <c r="E4348" s="264"/>
      <c r="F4348" s="264"/>
      <c r="G4348" s="271">
        <v>4345.0</v>
      </c>
      <c r="H4348" s="270">
        <f t="shared" si="2"/>
        <v>-0.01221087089</v>
      </c>
    </row>
    <row r="4349" ht="14.25" customHeight="1">
      <c r="D4349" s="264"/>
      <c r="E4349" s="264"/>
      <c r="F4349" s="264"/>
      <c r="G4349" s="271">
        <v>4346.0</v>
      </c>
      <c r="H4349" s="270">
        <f t="shared" si="2"/>
        <v>-0.009728782106</v>
      </c>
    </row>
    <row r="4350" ht="14.25" customHeight="1">
      <c r="D4350" s="264"/>
      <c r="E4350" s="264"/>
      <c r="F4350" s="264"/>
      <c r="G4350" s="271">
        <v>4347.0</v>
      </c>
      <c r="H4350" s="270">
        <f t="shared" si="2"/>
        <v>0.02317141322</v>
      </c>
    </row>
    <row r="4351" ht="14.25" customHeight="1">
      <c r="D4351" s="264"/>
      <c r="E4351" s="264"/>
      <c r="F4351" s="264"/>
      <c r="G4351" s="271">
        <v>4348.0</v>
      </c>
      <c r="H4351" s="270">
        <f t="shared" si="2"/>
        <v>0.01231298043</v>
      </c>
    </row>
    <row r="4352" ht="14.25" customHeight="1">
      <c r="D4352" s="264"/>
      <c r="E4352" s="264"/>
      <c r="F4352" s="264"/>
      <c r="G4352" s="271">
        <v>4349.0</v>
      </c>
      <c r="H4352" s="270">
        <f t="shared" si="2"/>
        <v>-0.01006232417</v>
      </c>
    </row>
    <row r="4353" ht="14.25" customHeight="1">
      <c r="D4353" s="264"/>
      <c r="E4353" s="264"/>
      <c r="F4353" s="264"/>
      <c r="G4353" s="271">
        <v>4350.0</v>
      </c>
      <c r="H4353" s="270">
        <f t="shared" si="2"/>
        <v>-0.02221004382</v>
      </c>
    </row>
    <row r="4354" ht="14.25" customHeight="1">
      <c r="D4354" s="264"/>
      <c r="E4354" s="264"/>
      <c r="F4354" s="264"/>
      <c r="G4354" s="271">
        <v>4351.0</v>
      </c>
      <c r="H4354" s="270">
        <f t="shared" si="2"/>
        <v>-0.02695581203</v>
      </c>
    </row>
    <row r="4355" ht="14.25" customHeight="1">
      <c r="D4355" s="264"/>
      <c r="E4355" s="264"/>
      <c r="F4355" s="264"/>
      <c r="G4355" s="271">
        <v>4352.0</v>
      </c>
      <c r="H4355" s="270">
        <f t="shared" si="2"/>
        <v>0.01819051433</v>
      </c>
    </row>
    <row r="4356" ht="14.25" customHeight="1">
      <c r="D4356" s="264"/>
      <c r="E4356" s="264"/>
      <c r="F4356" s="264"/>
      <c r="G4356" s="271">
        <v>4353.0</v>
      </c>
      <c r="H4356" s="270">
        <f t="shared" si="2"/>
        <v>0.00261413938</v>
      </c>
    </row>
    <row r="4357" ht="14.25" customHeight="1">
      <c r="D4357" s="264"/>
      <c r="E4357" s="264"/>
      <c r="F4357" s="264"/>
      <c r="G4357" s="271">
        <v>4354.0</v>
      </c>
      <c r="H4357" s="270">
        <f t="shared" si="2"/>
        <v>-0.007140699191</v>
      </c>
    </row>
    <row r="4358" ht="14.25" customHeight="1">
      <c r="D4358" s="264"/>
      <c r="E4358" s="264"/>
      <c r="F4358" s="264"/>
      <c r="G4358" s="271">
        <v>4355.0</v>
      </c>
      <c r="H4358" s="270">
        <f t="shared" si="2"/>
        <v>0.0260592745</v>
      </c>
    </row>
    <row r="4359" ht="14.25" customHeight="1">
      <c r="D4359" s="264"/>
      <c r="E4359" s="264"/>
      <c r="F4359" s="264"/>
      <c r="G4359" s="271">
        <v>4356.0</v>
      </c>
      <c r="H4359" s="270">
        <f t="shared" si="2"/>
        <v>0.002871801159</v>
      </c>
    </row>
    <row r="4360" ht="14.25" customHeight="1">
      <c r="D4360" s="264"/>
      <c r="E4360" s="264"/>
      <c r="F4360" s="264"/>
      <c r="G4360" s="271">
        <v>4357.0</v>
      </c>
      <c r="H4360" s="270">
        <f t="shared" si="2"/>
        <v>-0.003194661625</v>
      </c>
    </row>
    <row r="4361" ht="14.25" customHeight="1">
      <c r="D4361" s="264"/>
      <c r="E4361" s="264"/>
      <c r="F4361" s="264"/>
      <c r="G4361" s="271">
        <v>4358.0</v>
      </c>
      <c r="H4361" s="270">
        <f t="shared" si="2"/>
        <v>-0.002244199738</v>
      </c>
    </row>
    <row r="4362" ht="14.25" customHeight="1">
      <c r="D4362" s="264"/>
      <c r="E4362" s="264"/>
      <c r="F4362" s="264"/>
      <c r="G4362" s="271">
        <v>4359.0</v>
      </c>
      <c r="H4362" s="270">
        <f t="shared" si="2"/>
        <v>0.00139011433</v>
      </c>
    </row>
    <row r="4363" ht="14.25" customHeight="1">
      <c r="D4363" s="264"/>
      <c r="E4363" s="264"/>
      <c r="F4363" s="264"/>
      <c r="G4363" s="271">
        <v>4360.0</v>
      </c>
      <c r="H4363" s="270">
        <f t="shared" si="2"/>
        <v>0.01739654723</v>
      </c>
    </row>
    <row r="4364" ht="14.25" customHeight="1">
      <c r="D4364" s="264"/>
      <c r="E4364" s="264"/>
      <c r="F4364" s="264"/>
      <c r="G4364" s="271">
        <v>4361.0</v>
      </c>
      <c r="H4364" s="270">
        <f t="shared" si="2"/>
        <v>0.03119712569</v>
      </c>
    </row>
    <row r="4365" ht="14.25" customHeight="1">
      <c r="D4365" s="264"/>
      <c r="E4365" s="264"/>
      <c r="F4365" s="264"/>
      <c r="G4365" s="271">
        <v>4362.0</v>
      </c>
      <c r="H4365" s="270">
        <f t="shared" si="2"/>
        <v>-0.03373949383</v>
      </c>
    </row>
    <row r="4366" ht="14.25" customHeight="1">
      <c r="D4366" s="264"/>
      <c r="E4366" s="264"/>
      <c r="F4366" s="264"/>
      <c r="G4366" s="271">
        <v>4363.0</v>
      </c>
      <c r="H4366" s="270">
        <f t="shared" si="2"/>
        <v>0.01467167844</v>
      </c>
    </row>
    <row r="4367" ht="14.25" customHeight="1">
      <c r="D4367" s="264"/>
      <c r="E4367" s="264"/>
      <c r="F4367" s="264"/>
      <c r="G4367" s="271">
        <v>4364.0</v>
      </c>
      <c r="H4367" s="270">
        <f t="shared" si="2"/>
        <v>0.03744247941</v>
      </c>
    </row>
    <row r="4368" ht="14.25" customHeight="1">
      <c r="D4368" s="264"/>
      <c r="E4368" s="264"/>
      <c r="F4368" s="264"/>
      <c r="G4368" s="271">
        <v>4365.0</v>
      </c>
      <c r="H4368" s="270">
        <f t="shared" si="2"/>
        <v>-0.01990537408</v>
      </c>
    </row>
    <row r="4369" ht="14.25" customHeight="1">
      <c r="D4369" s="264"/>
      <c r="E4369" s="264"/>
      <c r="F4369" s="264"/>
      <c r="G4369" s="271">
        <v>4366.0</v>
      </c>
      <c r="H4369" s="270">
        <f t="shared" si="2"/>
        <v>0.0297039937</v>
      </c>
    </row>
    <row r="4370" ht="14.25" customHeight="1">
      <c r="D4370" s="264"/>
      <c r="E4370" s="264"/>
      <c r="F4370" s="264"/>
      <c r="G4370" s="271">
        <v>4367.0</v>
      </c>
      <c r="H4370" s="270">
        <f t="shared" si="2"/>
        <v>0.03492727763</v>
      </c>
    </row>
    <row r="4371" ht="14.25" customHeight="1">
      <c r="D4371" s="264"/>
      <c r="E4371" s="264"/>
      <c r="F4371" s="264"/>
      <c r="G4371" s="271">
        <v>4368.0</v>
      </c>
      <c r="H4371" s="270">
        <f t="shared" si="2"/>
        <v>0.007326304424</v>
      </c>
    </row>
    <row r="4372" ht="14.25" customHeight="1">
      <c r="D4372" s="264"/>
      <c r="E4372" s="264"/>
      <c r="F4372" s="264"/>
      <c r="G4372" s="271">
        <v>4369.0</v>
      </c>
      <c r="H4372" s="270">
        <f t="shared" si="2"/>
        <v>0.01632324311</v>
      </c>
    </row>
    <row r="4373" ht="14.25" customHeight="1">
      <c r="D4373" s="264"/>
      <c r="E4373" s="264"/>
      <c r="F4373" s="264"/>
      <c r="G4373" s="271">
        <v>4370.0</v>
      </c>
      <c r="H4373" s="270">
        <f t="shared" si="2"/>
        <v>-0.001443822235</v>
      </c>
    </row>
    <row r="4374" ht="14.25" customHeight="1">
      <c r="D4374" s="264"/>
      <c r="E4374" s="264"/>
      <c r="F4374" s="264"/>
      <c r="G4374" s="271">
        <v>4371.0</v>
      </c>
      <c r="H4374" s="270">
        <f t="shared" si="2"/>
        <v>0.01500865329</v>
      </c>
    </row>
    <row r="4375" ht="14.25" customHeight="1">
      <c r="D4375" s="264"/>
      <c r="E4375" s="264"/>
      <c r="F4375" s="264"/>
      <c r="G4375" s="271">
        <v>4372.0</v>
      </c>
      <c r="H4375" s="270">
        <f t="shared" si="2"/>
        <v>-0.003620546441</v>
      </c>
    </row>
    <row r="4376" ht="14.25" customHeight="1">
      <c r="D4376" s="264"/>
      <c r="E4376" s="264"/>
      <c r="F4376" s="264"/>
      <c r="G4376" s="271">
        <v>4373.0</v>
      </c>
      <c r="H4376" s="270">
        <f t="shared" si="2"/>
        <v>0.01723176957</v>
      </c>
    </row>
    <row r="4377" ht="14.25" customHeight="1">
      <c r="D4377" s="264"/>
      <c r="E4377" s="264"/>
      <c r="F4377" s="264"/>
      <c r="G4377" s="271">
        <v>4374.0</v>
      </c>
      <c r="H4377" s="270">
        <f t="shared" si="2"/>
        <v>-0.007379857738</v>
      </c>
    </row>
    <row r="4378" ht="14.25" customHeight="1">
      <c r="D4378" s="264"/>
      <c r="E4378" s="264"/>
      <c r="F4378" s="264"/>
      <c r="G4378" s="271">
        <v>4375.0</v>
      </c>
      <c r="H4378" s="270">
        <f t="shared" si="2"/>
        <v>-0.002902121534</v>
      </c>
    </row>
    <row r="4379" ht="14.25" customHeight="1">
      <c r="D4379" s="264"/>
      <c r="E4379" s="264"/>
      <c r="F4379" s="264"/>
      <c r="G4379" s="271">
        <v>4376.0</v>
      </c>
      <c r="H4379" s="270">
        <f t="shared" si="2"/>
        <v>-0.01393265162</v>
      </c>
    </row>
    <row r="4380" ht="14.25" customHeight="1">
      <c r="D4380" s="264"/>
      <c r="E4380" s="264"/>
      <c r="F4380" s="264"/>
      <c r="G4380" s="271">
        <v>4377.0</v>
      </c>
      <c r="H4380" s="270">
        <f t="shared" si="2"/>
        <v>0.004045266188</v>
      </c>
    </row>
    <row r="4381" ht="14.25" customHeight="1">
      <c r="D4381" s="264"/>
      <c r="E4381" s="264"/>
      <c r="F4381" s="264"/>
      <c r="G4381" s="271">
        <v>4378.0</v>
      </c>
      <c r="H4381" s="270">
        <f t="shared" si="2"/>
        <v>0.01143881597</v>
      </c>
    </row>
    <row r="4382" ht="14.25" customHeight="1">
      <c r="D4382" s="264"/>
      <c r="E4382" s="264"/>
      <c r="F4382" s="264"/>
      <c r="G4382" s="271">
        <v>4379.0</v>
      </c>
      <c r="H4382" s="270">
        <f t="shared" si="2"/>
        <v>-0.04282618156</v>
      </c>
    </row>
    <row r="4383" ht="14.25" customHeight="1">
      <c r="D4383" s="264"/>
      <c r="E4383" s="264"/>
      <c r="F4383" s="264"/>
      <c r="G4383" s="271">
        <v>4380.0</v>
      </c>
      <c r="H4383" s="270">
        <f t="shared" si="2"/>
        <v>-0.0193789812</v>
      </c>
    </row>
    <row r="4384" ht="14.25" customHeight="1">
      <c r="D4384" s="264"/>
      <c r="E4384" s="264"/>
      <c r="F4384" s="264"/>
      <c r="G4384" s="271">
        <v>4381.0</v>
      </c>
      <c r="H4384" s="270">
        <f t="shared" si="2"/>
        <v>0.004546568782</v>
      </c>
    </row>
    <row r="4385" ht="14.25" customHeight="1">
      <c r="D4385" s="264"/>
      <c r="E4385" s="264"/>
      <c r="F4385" s="264"/>
      <c r="G4385" s="271">
        <v>4382.0</v>
      </c>
      <c r="H4385" s="270">
        <f t="shared" si="2"/>
        <v>0.02887900286</v>
      </c>
    </row>
    <row r="4386" ht="14.25" customHeight="1">
      <c r="D4386" s="264"/>
      <c r="E4386" s="264"/>
      <c r="F4386" s="264"/>
      <c r="G4386" s="271">
        <v>4383.0</v>
      </c>
      <c r="H4386" s="270">
        <f t="shared" si="2"/>
        <v>0.03494660552</v>
      </c>
    </row>
    <row r="4387" ht="14.25" customHeight="1">
      <c r="D4387" s="264"/>
      <c r="E4387" s="264"/>
      <c r="F4387" s="264"/>
      <c r="G4387" s="271">
        <v>4384.0</v>
      </c>
      <c r="H4387" s="270">
        <f t="shared" si="2"/>
        <v>0.008118717432</v>
      </c>
    </row>
    <row r="4388" ht="14.25" customHeight="1">
      <c r="D4388" s="264"/>
      <c r="E4388" s="264"/>
      <c r="F4388" s="264"/>
      <c r="G4388" s="271">
        <v>4385.0</v>
      </c>
      <c r="H4388" s="270">
        <f t="shared" si="2"/>
        <v>0.007739368454</v>
      </c>
    </row>
    <row r="4389" ht="14.25" customHeight="1">
      <c r="D4389" s="264"/>
      <c r="E4389" s="264"/>
      <c r="F4389" s="264"/>
      <c r="G4389" s="271">
        <v>4386.0</v>
      </c>
      <c r="H4389" s="270">
        <f t="shared" si="2"/>
        <v>0.0277011579</v>
      </c>
    </row>
    <row r="4390" ht="14.25" customHeight="1">
      <c r="D4390" s="264"/>
      <c r="E4390" s="264"/>
      <c r="F4390" s="264"/>
      <c r="G4390" s="271">
        <v>4387.0</v>
      </c>
      <c r="H4390" s="270">
        <f t="shared" si="2"/>
        <v>-0.002989636564</v>
      </c>
    </row>
    <row r="4391" ht="14.25" customHeight="1">
      <c r="D4391" s="264"/>
      <c r="E4391" s="264"/>
      <c r="F4391" s="264"/>
      <c r="G4391" s="271">
        <v>4388.0</v>
      </c>
      <c r="H4391" s="270">
        <f t="shared" si="2"/>
        <v>-0.01407708037</v>
      </c>
    </row>
    <row r="4392" ht="14.25" customHeight="1">
      <c r="D4392" s="264"/>
      <c r="E4392" s="264"/>
      <c r="F4392" s="264"/>
      <c r="G4392" s="271">
        <v>4389.0</v>
      </c>
      <c r="H4392" s="270">
        <f t="shared" si="2"/>
        <v>-0.0216864414</v>
      </c>
    </row>
    <row r="4393" ht="14.25" customHeight="1">
      <c r="D4393" s="264"/>
      <c r="E4393" s="264"/>
      <c r="F4393" s="264"/>
      <c r="G4393" s="271">
        <v>4390.0</v>
      </c>
      <c r="H4393" s="270">
        <f t="shared" si="2"/>
        <v>-0.02510172359</v>
      </c>
    </row>
    <row r="4394" ht="14.25" customHeight="1">
      <c r="D4394" s="264"/>
      <c r="E4394" s="264"/>
      <c r="F4394" s="264"/>
      <c r="G4394" s="271">
        <v>4391.0</v>
      </c>
      <c r="H4394" s="270">
        <f t="shared" si="2"/>
        <v>-0.01750734868</v>
      </c>
    </row>
    <row r="4395" ht="14.25" customHeight="1">
      <c r="D4395" s="264"/>
      <c r="E4395" s="264"/>
      <c r="F4395" s="264"/>
      <c r="G4395" s="271">
        <v>4392.0</v>
      </c>
      <c r="H4395" s="270">
        <f t="shared" si="2"/>
        <v>0.009434847953</v>
      </c>
    </row>
    <row r="4396" ht="14.25" customHeight="1">
      <c r="D4396" s="264"/>
      <c r="E4396" s="264"/>
      <c r="F4396" s="264"/>
      <c r="G4396" s="271">
        <v>4393.0</v>
      </c>
      <c r="H4396" s="270">
        <f t="shared" si="2"/>
        <v>0.009407399232</v>
      </c>
    </row>
    <row r="4397" ht="14.25" customHeight="1">
      <c r="D4397" s="264"/>
      <c r="E4397" s="264"/>
      <c r="F4397" s="264"/>
      <c r="G4397" s="271">
        <v>4394.0</v>
      </c>
      <c r="H4397" s="270">
        <f t="shared" si="2"/>
        <v>0.000693500701</v>
      </c>
    </row>
    <row r="4398" ht="14.25" customHeight="1">
      <c r="D4398" s="264"/>
      <c r="E4398" s="264"/>
      <c r="F4398" s="264"/>
      <c r="G4398" s="271">
        <v>4395.0</v>
      </c>
      <c r="H4398" s="270">
        <f t="shared" si="2"/>
        <v>0.02245296716</v>
      </c>
    </row>
    <row r="4399" ht="14.25" customHeight="1">
      <c r="D4399" s="264"/>
      <c r="E4399" s="264"/>
      <c r="F4399" s="264"/>
      <c r="G4399" s="271">
        <v>4396.0</v>
      </c>
      <c r="H4399" s="270">
        <f t="shared" si="2"/>
        <v>-0.0128129151</v>
      </c>
    </row>
    <row r="4400" ht="14.25" customHeight="1">
      <c r="D4400" s="264"/>
      <c r="E4400" s="264"/>
      <c r="F4400" s="264"/>
      <c r="G4400" s="271">
        <v>4397.0</v>
      </c>
      <c r="H4400" s="270">
        <f t="shared" si="2"/>
        <v>-0.00113588142</v>
      </c>
    </row>
    <row r="4401" ht="14.25" customHeight="1">
      <c r="D4401" s="264"/>
      <c r="E4401" s="264"/>
      <c r="F4401" s="264"/>
      <c r="G4401" s="271">
        <v>4398.0</v>
      </c>
      <c r="H4401" s="270">
        <f t="shared" si="2"/>
        <v>-0.02201187073</v>
      </c>
    </row>
    <row r="4402" ht="14.25" customHeight="1">
      <c r="D4402" s="264"/>
      <c r="E4402" s="264"/>
      <c r="F4402" s="264"/>
      <c r="G4402" s="271">
        <v>4399.0</v>
      </c>
      <c r="H4402" s="270">
        <f t="shared" si="2"/>
        <v>0.004221776652</v>
      </c>
    </row>
    <row r="4403" ht="14.25" customHeight="1">
      <c r="D4403" s="264"/>
      <c r="E4403" s="264"/>
      <c r="F4403" s="264"/>
      <c r="G4403" s="271">
        <v>4400.0</v>
      </c>
      <c r="H4403" s="270">
        <f t="shared" si="2"/>
        <v>0.01397600122</v>
      </c>
    </row>
    <row r="4404" ht="14.25" customHeight="1">
      <c r="D4404" s="264"/>
      <c r="E4404" s="264"/>
      <c r="F4404" s="264"/>
      <c r="G4404" s="271">
        <v>4401.0</v>
      </c>
      <c r="H4404" s="270">
        <f t="shared" si="2"/>
        <v>0.01611315061</v>
      </c>
    </row>
    <row r="4405" ht="14.25" customHeight="1">
      <c r="D4405" s="264"/>
      <c r="E4405" s="264"/>
      <c r="F4405" s="264"/>
      <c r="G4405" s="271">
        <v>4402.0</v>
      </c>
      <c r="H4405" s="270">
        <f t="shared" si="2"/>
        <v>-0.003412697757</v>
      </c>
    </row>
    <row r="4406" ht="14.25" customHeight="1">
      <c r="D4406" s="264"/>
      <c r="E4406" s="264"/>
      <c r="F4406" s="264"/>
      <c r="G4406" s="271">
        <v>4403.0</v>
      </c>
      <c r="H4406" s="270">
        <f t="shared" si="2"/>
        <v>0.008575973681</v>
      </c>
    </row>
    <row r="4407" ht="14.25" customHeight="1">
      <c r="D4407" s="264"/>
      <c r="E4407" s="264"/>
      <c r="F4407" s="264"/>
      <c r="G4407" s="271">
        <v>4404.0</v>
      </c>
      <c r="H4407" s="270">
        <f t="shared" si="2"/>
        <v>0.03469269066</v>
      </c>
    </row>
    <row r="4408" ht="14.25" customHeight="1">
      <c r="D4408" s="264"/>
      <c r="E4408" s="264"/>
      <c r="F4408" s="264"/>
      <c r="G4408" s="271">
        <v>4405.0</v>
      </c>
      <c r="H4408" s="270">
        <f t="shared" si="2"/>
        <v>-0.01449270404</v>
      </c>
    </row>
    <row r="4409" ht="14.25" customHeight="1">
      <c r="D4409" s="264"/>
      <c r="E4409" s="264"/>
      <c r="F4409" s="264"/>
      <c r="G4409" s="271">
        <v>4406.0</v>
      </c>
      <c r="H4409" s="270">
        <f t="shared" si="2"/>
        <v>-0.01184112903</v>
      </c>
    </row>
    <row r="4410" ht="14.25" customHeight="1">
      <c r="D4410" s="264"/>
      <c r="E4410" s="264"/>
      <c r="F4410" s="264"/>
      <c r="G4410" s="271">
        <v>4407.0</v>
      </c>
      <c r="H4410" s="270">
        <f t="shared" si="2"/>
        <v>0.03042599708</v>
      </c>
    </row>
    <row r="4411" ht="14.25" customHeight="1">
      <c r="D4411" s="264"/>
      <c r="E4411" s="264"/>
      <c r="F4411" s="264"/>
      <c r="G4411" s="271">
        <v>4408.0</v>
      </c>
      <c r="H4411" s="270">
        <f t="shared" si="2"/>
        <v>-0.0163549232</v>
      </c>
    </row>
    <row r="4412" ht="14.25" customHeight="1">
      <c r="D4412" s="264"/>
      <c r="E4412" s="264"/>
      <c r="F4412" s="264"/>
      <c r="G4412" s="271">
        <v>4409.0</v>
      </c>
      <c r="H4412" s="270">
        <f t="shared" si="2"/>
        <v>-0.01857782094</v>
      </c>
    </row>
    <row r="4413" ht="14.25" customHeight="1">
      <c r="D4413" s="264"/>
      <c r="E4413" s="264"/>
      <c r="F4413" s="264"/>
      <c r="G4413" s="271">
        <v>4410.0</v>
      </c>
      <c r="H4413" s="270">
        <f t="shared" si="2"/>
        <v>0.005926041454</v>
      </c>
    </row>
    <row r="4414" ht="14.25" customHeight="1">
      <c r="D4414" s="264"/>
      <c r="E4414" s="264"/>
      <c r="F4414" s="264"/>
      <c r="G4414" s="271">
        <v>4411.0</v>
      </c>
      <c r="H4414" s="270">
        <f t="shared" si="2"/>
        <v>-0.007809540624</v>
      </c>
    </row>
    <row r="4415" ht="14.25" customHeight="1">
      <c r="D4415" s="264"/>
      <c r="E4415" s="264"/>
      <c r="F4415" s="264"/>
      <c r="G4415" s="271">
        <v>4412.0</v>
      </c>
      <c r="H4415" s="270">
        <f t="shared" si="2"/>
        <v>0.03509265586</v>
      </c>
    </row>
    <row r="4416" ht="14.25" customHeight="1">
      <c r="D4416" s="264"/>
      <c r="E4416" s="264"/>
      <c r="F4416" s="264"/>
      <c r="G4416" s="271">
        <v>4413.0</v>
      </c>
      <c r="H4416" s="270">
        <f t="shared" si="2"/>
        <v>0.005245375245</v>
      </c>
    </row>
    <row r="4417" ht="14.25" customHeight="1">
      <c r="D4417" s="264"/>
      <c r="E4417" s="264"/>
      <c r="F4417" s="264"/>
      <c r="G4417" s="271">
        <v>4414.0</v>
      </c>
      <c r="H4417" s="270">
        <f t="shared" si="2"/>
        <v>-0.005303901483</v>
      </c>
    </row>
    <row r="4418" ht="14.25" customHeight="1">
      <c r="D4418" s="264"/>
      <c r="E4418" s="264"/>
      <c r="F4418" s="264"/>
      <c r="G4418" s="271">
        <v>4415.0</v>
      </c>
      <c r="H4418" s="270">
        <f t="shared" si="2"/>
        <v>0.003931558929</v>
      </c>
    </row>
    <row r="4419" ht="14.25" customHeight="1">
      <c r="D4419" s="264"/>
      <c r="E4419" s="264"/>
      <c r="F4419" s="264"/>
      <c r="G4419" s="271">
        <v>4416.0</v>
      </c>
      <c r="H4419" s="270">
        <f t="shared" si="2"/>
        <v>0.0252717266</v>
      </c>
    </row>
    <row r="4420" ht="14.25" customHeight="1">
      <c r="D4420" s="264"/>
      <c r="E4420" s="264"/>
      <c r="F4420" s="264"/>
      <c r="G4420" s="271">
        <v>4417.0</v>
      </c>
      <c r="H4420" s="270">
        <f t="shared" si="2"/>
        <v>-0.0004400503121</v>
      </c>
    </row>
    <row r="4421" ht="14.25" customHeight="1">
      <c r="D4421" s="264"/>
      <c r="E4421" s="264"/>
      <c r="F4421" s="264"/>
      <c r="G4421" s="271">
        <v>4418.0</v>
      </c>
      <c r="H4421" s="270">
        <f t="shared" si="2"/>
        <v>-0.00889731194</v>
      </c>
    </row>
    <row r="4422" ht="14.25" customHeight="1">
      <c r="D4422" s="264"/>
      <c r="E4422" s="264"/>
      <c r="F4422" s="264"/>
      <c r="G4422" s="271">
        <v>4419.0</v>
      </c>
      <c r="H4422" s="270">
        <f t="shared" si="2"/>
        <v>0.007278647819</v>
      </c>
    </row>
    <row r="4423" ht="14.25" customHeight="1">
      <c r="D4423" s="264"/>
      <c r="E4423" s="264"/>
      <c r="F4423" s="264"/>
      <c r="G4423" s="271">
        <v>4420.0</v>
      </c>
      <c r="H4423" s="270">
        <f t="shared" si="2"/>
        <v>0.0201745795</v>
      </c>
    </row>
    <row r="4424" ht="14.25" customHeight="1">
      <c r="D4424" s="264"/>
      <c r="E4424" s="264"/>
      <c r="F4424" s="264"/>
      <c r="G4424" s="271">
        <v>4421.0</v>
      </c>
      <c r="H4424" s="270">
        <f t="shared" si="2"/>
        <v>-0.01332478039</v>
      </c>
    </row>
    <row r="4425" ht="14.25" customHeight="1">
      <c r="D4425" s="264"/>
      <c r="E4425" s="264"/>
      <c r="F4425" s="264"/>
      <c r="G4425" s="271">
        <v>4422.0</v>
      </c>
      <c r="H4425" s="270">
        <f t="shared" si="2"/>
        <v>-0.01092860688</v>
      </c>
    </row>
    <row r="4426" ht="14.25" customHeight="1">
      <c r="D4426" s="264"/>
      <c r="E4426" s="264"/>
      <c r="F4426" s="264"/>
      <c r="G4426" s="271">
        <v>4423.0</v>
      </c>
      <c r="H4426" s="270">
        <f t="shared" si="2"/>
        <v>-0.0005725137515</v>
      </c>
    </row>
    <row r="4427" ht="14.25" customHeight="1">
      <c r="D4427" s="264"/>
      <c r="E4427" s="264"/>
      <c r="F4427" s="264"/>
      <c r="G4427" s="271">
        <v>4424.0</v>
      </c>
      <c r="H4427" s="270">
        <f t="shared" si="2"/>
        <v>-0.02400117726</v>
      </c>
    </row>
    <row r="4428" ht="14.25" customHeight="1">
      <c r="D4428" s="264"/>
      <c r="E4428" s="264"/>
      <c r="F4428" s="264"/>
      <c r="G4428" s="271">
        <v>4425.0</v>
      </c>
      <c r="H4428" s="270">
        <f t="shared" si="2"/>
        <v>-0.01431831267</v>
      </c>
    </row>
    <row r="4429" ht="14.25" customHeight="1">
      <c r="D4429" s="264"/>
      <c r="E4429" s="264"/>
      <c r="F4429" s="264"/>
      <c r="G4429" s="271">
        <v>4426.0</v>
      </c>
      <c r="H4429" s="270">
        <f t="shared" si="2"/>
        <v>0.00532638704</v>
      </c>
    </row>
    <row r="4430" ht="14.25" customHeight="1">
      <c r="D4430" s="264"/>
      <c r="E4430" s="264"/>
      <c r="F4430" s="264"/>
      <c r="G4430" s="271">
        <v>4427.0</v>
      </c>
      <c r="H4430" s="270">
        <f t="shared" si="2"/>
        <v>-0.006254475036</v>
      </c>
    </row>
    <row r="4431" ht="14.25" customHeight="1">
      <c r="D4431" s="264"/>
      <c r="E4431" s="264"/>
      <c r="F4431" s="264"/>
      <c r="G4431" s="271">
        <v>4428.0</v>
      </c>
      <c r="H4431" s="270">
        <f t="shared" si="2"/>
        <v>0.001695179944</v>
      </c>
    </row>
    <row r="4432" ht="14.25" customHeight="1">
      <c r="D4432" s="264"/>
      <c r="E4432" s="264"/>
      <c r="F4432" s="264"/>
      <c r="G4432" s="271">
        <v>4429.0</v>
      </c>
      <c r="H4432" s="270">
        <f t="shared" si="2"/>
        <v>-0.006120659101</v>
      </c>
    </row>
    <row r="4433" ht="14.25" customHeight="1">
      <c r="D4433" s="264"/>
      <c r="E4433" s="264"/>
      <c r="F4433" s="264"/>
      <c r="G4433" s="271">
        <v>4430.0</v>
      </c>
      <c r="H4433" s="270">
        <f t="shared" si="2"/>
        <v>0.03842163945</v>
      </c>
    </row>
    <row r="4434" ht="14.25" customHeight="1">
      <c r="D4434" s="264"/>
      <c r="E4434" s="264"/>
      <c r="F4434" s="264"/>
      <c r="G4434" s="271">
        <v>4431.0</v>
      </c>
      <c r="H4434" s="270">
        <f t="shared" si="2"/>
        <v>0.00709927635</v>
      </c>
    </row>
    <row r="4435" ht="14.25" customHeight="1">
      <c r="D4435" s="264"/>
      <c r="E4435" s="264"/>
      <c r="F4435" s="264"/>
      <c r="G4435" s="271">
        <v>4432.0</v>
      </c>
      <c r="H4435" s="270">
        <f t="shared" si="2"/>
        <v>0.006366234495</v>
      </c>
    </row>
    <row r="4436" ht="14.25" customHeight="1">
      <c r="D4436" s="264"/>
      <c r="E4436" s="264"/>
      <c r="F4436" s="264"/>
      <c r="G4436" s="271">
        <v>4433.0</v>
      </c>
      <c r="H4436" s="270">
        <f t="shared" si="2"/>
        <v>-0.005281831417</v>
      </c>
    </row>
    <row r="4437" ht="14.25" customHeight="1">
      <c r="D4437" s="264"/>
      <c r="E4437" s="264"/>
      <c r="F4437" s="264"/>
      <c r="G4437" s="271">
        <v>4434.0</v>
      </c>
      <c r="H4437" s="270">
        <f t="shared" si="2"/>
        <v>0.01226998663</v>
      </c>
    </row>
    <row r="4438" ht="14.25" customHeight="1">
      <c r="D4438" s="264"/>
      <c r="E4438" s="264"/>
      <c r="F4438" s="264"/>
      <c r="G4438" s="271">
        <v>4435.0</v>
      </c>
      <c r="H4438" s="270">
        <f t="shared" si="2"/>
        <v>-0.001617429616</v>
      </c>
    </row>
    <row r="4439" ht="14.25" customHeight="1">
      <c r="D4439" s="264"/>
      <c r="E4439" s="264"/>
      <c r="F4439" s="264"/>
      <c r="G4439" s="271">
        <v>4436.0</v>
      </c>
      <c r="H4439" s="270">
        <f t="shared" si="2"/>
        <v>-0.01413090264</v>
      </c>
    </row>
    <row r="4440" ht="14.25" customHeight="1">
      <c r="D4440" s="264"/>
      <c r="E4440" s="264"/>
      <c r="F4440" s="264"/>
      <c r="G4440" s="271">
        <v>4437.0</v>
      </c>
      <c r="H4440" s="270">
        <f t="shared" si="2"/>
        <v>-0.002518094394</v>
      </c>
    </row>
    <row r="4441" ht="14.25" customHeight="1">
      <c r="D4441" s="264"/>
      <c r="E4441" s="264"/>
      <c r="F4441" s="264"/>
      <c r="G4441" s="271">
        <v>4438.0</v>
      </c>
      <c r="H4441" s="270">
        <f t="shared" si="2"/>
        <v>-0.02025563452</v>
      </c>
    </row>
    <row r="4442" ht="14.25" customHeight="1">
      <c r="D4442" s="264"/>
      <c r="E4442" s="264"/>
      <c r="F4442" s="264"/>
      <c r="G4442" s="271">
        <v>4439.0</v>
      </c>
      <c r="H4442" s="270">
        <f t="shared" si="2"/>
        <v>-0.006559027116</v>
      </c>
    </row>
    <row r="4443" ht="14.25" customHeight="1">
      <c r="D4443" s="264"/>
      <c r="E4443" s="264"/>
      <c r="F4443" s="264"/>
      <c r="G4443" s="271">
        <v>4440.0</v>
      </c>
      <c r="H4443" s="270">
        <f t="shared" si="2"/>
        <v>-0.01304999455</v>
      </c>
    </row>
    <row r="4444" ht="14.25" customHeight="1">
      <c r="D4444" s="264"/>
      <c r="E4444" s="264"/>
      <c r="F4444" s="264"/>
      <c r="G4444" s="271">
        <v>4441.0</v>
      </c>
      <c r="H4444" s="270">
        <f t="shared" si="2"/>
        <v>0.0159549653</v>
      </c>
    </row>
    <row r="4445" ht="14.25" customHeight="1">
      <c r="D4445" s="264"/>
      <c r="E4445" s="264"/>
      <c r="F4445" s="264"/>
      <c r="G4445" s="271">
        <v>4442.0</v>
      </c>
      <c r="H4445" s="270">
        <f t="shared" si="2"/>
        <v>0.02898279759</v>
      </c>
    </row>
    <row r="4446" ht="14.25" customHeight="1">
      <c r="D4446" s="264"/>
      <c r="E4446" s="264"/>
      <c r="F4446" s="264"/>
      <c r="G4446" s="271">
        <v>4443.0</v>
      </c>
      <c r="H4446" s="270">
        <f t="shared" si="2"/>
        <v>0.004849764031</v>
      </c>
    </row>
    <row r="4447" ht="14.25" customHeight="1">
      <c r="D4447" s="264"/>
      <c r="E4447" s="264"/>
      <c r="F4447" s="264"/>
      <c r="G4447" s="271">
        <v>4444.0</v>
      </c>
      <c r="H4447" s="270">
        <f t="shared" si="2"/>
        <v>0.03976751781</v>
      </c>
    </row>
    <row r="4448" ht="14.25" customHeight="1">
      <c r="D4448" s="264"/>
      <c r="E4448" s="264"/>
      <c r="F4448" s="264"/>
      <c r="G4448" s="271">
        <v>4445.0</v>
      </c>
      <c r="H4448" s="270">
        <f t="shared" si="2"/>
        <v>-0.001080554386</v>
      </c>
    </row>
    <row r="4449" ht="14.25" customHeight="1">
      <c r="D4449" s="264"/>
      <c r="E4449" s="264"/>
      <c r="F4449" s="264"/>
      <c r="G4449" s="271">
        <v>4446.0</v>
      </c>
      <c r="H4449" s="270">
        <f t="shared" si="2"/>
        <v>0.007402809358</v>
      </c>
    </row>
    <row r="4450" ht="14.25" customHeight="1">
      <c r="D4450" s="264"/>
      <c r="E4450" s="264"/>
      <c r="F4450" s="264"/>
      <c r="G4450" s="271">
        <v>4447.0</v>
      </c>
      <c r="H4450" s="270">
        <f t="shared" si="2"/>
        <v>-0.001803011405</v>
      </c>
    </row>
    <row r="4451" ht="14.25" customHeight="1">
      <c r="D4451" s="264"/>
      <c r="E4451" s="264"/>
      <c r="F4451" s="264"/>
      <c r="G4451" s="271">
        <v>4448.0</v>
      </c>
      <c r="H4451" s="270">
        <f t="shared" si="2"/>
        <v>0.006855184599</v>
      </c>
    </row>
    <row r="4452" ht="14.25" customHeight="1">
      <c r="D4452" s="264"/>
      <c r="E4452" s="264"/>
      <c r="F4452" s="264"/>
      <c r="G4452" s="271">
        <v>4449.0</v>
      </c>
      <c r="H4452" s="270">
        <f t="shared" si="2"/>
        <v>0.02702788769</v>
      </c>
    </row>
    <row r="4453" ht="14.25" customHeight="1">
      <c r="D4453" s="264"/>
      <c r="E4453" s="264"/>
      <c r="F4453" s="264"/>
      <c r="G4453" s="271">
        <v>4450.0</v>
      </c>
      <c r="H4453" s="270">
        <f t="shared" si="2"/>
        <v>0.006065999996</v>
      </c>
    </row>
    <row r="4454" ht="14.25" customHeight="1">
      <c r="D4454" s="264"/>
      <c r="E4454" s="264"/>
      <c r="F4454" s="264"/>
      <c r="G4454" s="271">
        <v>4451.0</v>
      </c>
      <c r="H4454" s="270">
        <f t="shared" si="2"/>
        <v>0.01096769854</v>
      </c>
    </row>
    <row r="4455" ht="14.25" customHeight="1">
      <c r="D4455" s="264"/>
      <c r="E4455" s="264"/>
      <c r="F4455" s="264"/>
      <c r="G4455" s="271">
        <v>4452.0</v>
      </c>
      <c r="H4455" s="270">
        <f t="shared" si="2"/>
        <v>0.01203538736</v>
      </c>
    </row>
    <row r="4456" ht="14.25" customHeight="1">
      <c r="D4456" s="264"/>
      <c r="E4456" s="264"/>
      <c r="F4456" s="264"/>
      <c r="G4456" s="271">
        <v>4453.0</v>
      </c>
      <c r="H4456" s="270">
        <f t="shared" si="2"/>
        <v>0.001573047857</v>
      </c>
    </row>
    <row r="4457" ht="14.25" customHeight="1">
      <c r="D4457" s="264"/>
      <c r="E4457" s="264"/>
      <c r="F4457" s="264"/>
      <c r="G4457" s="271">
        <v>4454.0</v>
      </c>
      <c r="H4457" s="270">
        <f t="shared" si="2"/>
        <v>-0.008407220285</v>
      </c>
    </row>
    <row r="4458" ht="14.25" customHeight="1">
      <c r="D4458" s="264"/>
      <c r="E4458" s="264"/>
      <c r="F4458" s="264"/>
      <c r="G4458" s="271">
        <v>4455.0</v>
      </c>
      <c r="H4458" s="270">
        <f t="shared" si="2"/>
        <v>0.0127667634</v>
      </c>
    </row>
    <row r="4459" ht="14.25" customHeight="1">
      <c r="D4459" s="264"/>
      <c r="E4459" s="264"/>
      <c r="F4459" s="264"/>
      <c r="G4459" s="271">
        <v>4456.0</v>
      </c>
      <c r="H4459" s="270">
        <f t="shared" si="2"/>
        <v>-0.003457370821</v>
      </c>
    </row>
    <row r="4460" ht="14.25" customHeight="1">
      <c r="D4460" s="264"/>
      <c r="E4460" s="264"/>
      <c r="F4460" s="264"/>
      <c r="G4460" s="271">
        <v>4457.0</v>
      </c>
      <c r="H4460" s="270">
        <f t="shared" si="2"/>
        <v>0.02189575905</v>
      </c>
    </row>
    <row r="4461" ht="14.25" customHeight="1">
      <c r="D4461" s="264"/>
      <c r="E4461" s="264"/>
      <c r="F4461" s="264"/>
      <c r="G4461" s="271">
        <v>4458.0</v>
      </c>
      <c r="H4461" s="270">
        <f t="shared" si="2"/>
        <v>-0.005677532503</v>
      </c>
    </row>
    <row r="4462" ht="14.25" customHeight="1">
      <c r="D4462" s="264"/>
      <c r="E4462" s="264"/>
      <c r="F4462" s="264"/>
      <c r="G4462" s="271">
        <v>4459.0</v>
      </c>
      <c r="H4462" s="270">
        <f t="shared" si="2"/>
        <v>-0.02276293926</v>
      </c>
    </row>
    <row r="4463" ht="14.25" customHeight="1">
      <c r="D4463" s="264"/>
      <c r="E4463" s="264"/>
      <c r="F4463" s="264"/>
      <c r="G4463" s="271">
        <v>4460.0</v>
      </c>
      <c r="H4463" s="270">
        <f t="shared" si="2"/>
        <v>0.01069241378</v>
      </c>
    </row>
    <row r="4464" ht="14.25" customHeight="1">
      <c r="D4464" s="264"/>
      <c r="E4464" s="264"/>
      <c r="F4464" s="264"/>
      <c r="G4464" s="271">
        <v>4461.0</v>
      </c>
      <c r="H4464" s="270">
        <f t="shared" si="2"/>
        <v>0.009223658668</v>
      </c>
    </row>
    <row r="4465" ht="14.25" customHeight="1">
      <c r="D4465" s="264"/>
      <c r="E4465" s="264"/>
      <c r="F4465" s="264"/>
      <c r="G4465" s="271">
        <v>4462.0</v>
      </c>
      <c r="H4465" s="270">
        <f t="shared" si="2"/>
        <v>-0.01121903274</v>
      </c>
    </row>
    <row r="4466" ht="14.25" customHeight="1">
      <c r="D4466" s="264"/>
      <c r="E4466" s="264"/>
      <c r="F4466" s="264"/>
      <c r="G4466" s="271">
        <v>4463.0</v>
      </c>
      <c r="H4466" s="270">
        <f t="shared" si="2"/>
        <v>0.0009585144345</v>
      </c>
    </row>
    <row r="4467" ht="14.25" customHeight="1">
      <c r="D4467" s="264"/>
      <c r="E4467" s="264"/>
      <c r="F4467" s="264"/>
      <c r="G4467" s="271">
        <v>4464.0</v>
      </c>
      <c r="H4467" s="270">
        <f t="shared" si="2"/>
        <v>-0.01936961047</v>
      </c>
    </row>
    <row r="4468" ht="14.25" customHeight="1">
      <c r="D4468" s="264"/>
      <c r="E4468" s="264"/>
      <c r="F4468" s="264"/>
      <c r="G4468" s="271">
        <v>4465.0</v>
      </c>
      <c r="H4468" s="270">
        <f t="shared" si="2"/>
        <v>-0.04500451463</v>
      </c>
    </row>
    <row r="4469" ht="14.25" customHeight="1">
      <c r="D4469" s="264"/>
      <c r="E4469" s="264"/>
      <c r="F4469" s="264"/>
      <c r="G4469" s="271">
        <v>4466.0</v>
      </c>
      <c r="H4469" s="270">
        <f t="shared" si="2"/>
        <v>0.02330618382</v>
      </c>
    </row>
    <row r="4470" ht="14.25" customHeight="1">
      <c r="D4470" s="264"/>
      <c r="E4470" s="264"/>
      <c r="F4470" s="264"/>
      <c r="G4470" s="271">
        <v>4467.0</v>
      </c>
      <c r="H4470" s="270">
        <f t="shared" si="2"/>
        <v>-0.01020143152</v>
      </c>
    </row>
    <row r="4471" ht="14.25" customHeight="1">
      <c r="D4471" s="264"/>
      <c r="E4471" s="264"/>
      <c r="F4471" s="264"/>
      <c r="G4471" s="271">
        <v>4468.0</v>
      </c>
      <c r="H4471" s="270">
        <f t="shared" si="2"/>
        <v>0.0327069065</v>
      </c>
    </row>
    <row r="4472" ht="14.25" customHeight="1">
      <c r="D4472" s="264"/>
      <c r="E4472" s="264"/>
      <c r="F4472" s="264"/>
      <c r="G4472" s="271">
        <v>4469.0</v>
      </c>
      <c r="H4472" s="270">
        <f t="shared" si="2"/>
        <v>-0.004925965412</v>
      </c>
    </row>
    <row r="4473" ht="14.25" customHeight="1">
      <c r="D4473" s="264"/>
      <c r="E4473" s="264"/>
      <c r="F4473" s="264"/>
      <c r="G4473" s="271">
        <v>4470.0</v>
      </c>
      <c r="H4473" s="270">
        <f t="shared" si="2"/>
        <v>-0.001274230487</v>
      </c>
    </row>
    <row r="4474" ht="14.25" customHeight="1">
      <c r="D4474" s="264"/>
      <c r="E4474" s="264"/>
      <c r="F4474" s="264"/>
      <c r="G4474" s="271">
        <v>4471.0</v>
      </c>
      <c r="H4474" s="270">
        <f t="shared" si="2"/>
        <v>-0.01872105065</v>
      </c>
    </row>
    <row r="4475" ht="14.25" customHeight="1">
      <c r="D4475" s="264"/>
      <c r="E4475" s="264"/>
      <c r="F4475" s="264"/>
      <c r="G4475" s="271">
        <v>4472.0</v>
      </c>
      <c r="H4475" s="270">
        <f t="shared" si="2"/>
        <v>-0.01112856981</v>
      </c>
    </row>
    <row r="4476" ht="14.25" customHeight="1">
      <c r="D4476" s="264"/>
      <c r="E4476" s="264"/>
      <c r="F4476" s="264"/>
      <c r="G4476" s="271">
        <v>4473.0</v>
      </c>
      <c r="H4476" s="270">
        <f t="shared" si="2"/>
        <v>-0.01026092389</v>
      </c>
    </row>
    <row r="4477" ht="14.25" customHeight="1">
      <c r="D4477" s="264"/>
      <c r="E4477" s="264"/>
      <c r="F4477" s="264"/>
      <c r="G4477" s="271">
        <v>4474.0</v>
      </c>
      <c r="H4477" s="270">
        <f t="shared" si="2"/>
        <v>0.01199681097</v>
      </c>
    </row>
    <row r="4478" ht="14.25" customHeight="1">
      <c r="D4478" s="264"/>
      <c r="E4478" s="264"/>
      <c r="F4478" s="264"/>
      <c r="G4478" s="271">
        <v>4475.0</v>
      </c>
      <c r="H4478" s="270">
        <f t="shared" si="2"/>
        <v>-0.002750962821</v>
      </c>
    </row>
    <row r="4479" ht="14.25" customHeight="1">
      <c r="D4479" s="264"/>
      <c r="E4479" s="264"/>
      <c r="F4479" s="264"/>
      <c r="G4479" s="271">
        <v>4476.0</v>
      </c>
      <c r="H4479" s="270">
        <f t="shared" si="2"/>
        <v>-0.007718988252</v>
      </c>
    </row>
    <row r="4480" ht="14.25" customHeight="1">
      <c r="D4480" s="264"/>
      <c r="E4480" s="264"/>
      <c r="F4480" s="264"/>
      <c r="G4480" s="271">
        <v>4477.0</v>
      </c>
      <c r="H4480" s="270">
        <f t="shared" si="2"/>
        <v>-0.03034253633</v>
      </c>
    </row>
    <row r="4481" ht="14.25" customHeight="1">
      <c r="D4481" s="264"/>
      <c r="E4481" s="264"/>
      <c r="F4481" s="264"/>
      <c r="G4481" s="271">
        <v>4478.0</v>
      </c>
      <c r="H4481" s="270">
        <f t="shared" si="2"/>
        <v>0.003533072233</v>
      </c>
    </row>
    <row r="4482" ht="14.25" customHeight="1">
      <c r="D4482" s="264"/>
      <c r="E4482" s="264"/>
      <c r="F4482" s="264"/>
      <c r="G4482" s="271">
        <v>4479.0</v>
      </c>
      <c r="H4482" s="270">
        <f t="shared" si="2"/>
        <v>0.008911224424</v>
      </c>
    </row>
    <row r="4483" ht="14.25" customHeight="1">
      <c r="D4483" s="264"/>
      <c r="E4483" s="264"/>
      <c r="F4483" s="264"/>
      <c r="G4483" s="271">
        <v>4480.0</v>
      </c>
      <c r="H4483" s="270">
        <f t="shared" si="2"/>
        <v>0.01863966694</v>
      </c>
    </row>
    <row r="4484" ht="14.25" customHeight="1">
      <c r="D4484" s="264"/>
      <c r="E4484" s="264"/>
      <c r="F4484" s="264"/>
      <c r="G4484" s="271">
        <v>4481.0</v>
      </c>
      <c r="H4484" s="270">
        <f t="shared" si="2"/>
        <v>-0.01122791204</v>
      </c>
    </row>
    <row r="4485" ht="14.25" customHeight="1">
      <c r="D4485" s="264"/>
      <c r="E4485" s="264"/>
      <c r="F4485" s="264"/>
      <c r="G4485" s="271">
        <v>4482.0</v>
      </c>
      <c r="H4485" s="270">
        <f t="shared" si="2"/>
        <v>0.002717002938</v>
      </c>
    </row>
    <row r="4486" ht="14.25" customHeight="1">
      <c r="D4486" s="264"/>
      <c r="E4486" s="264"/>
      <c r="F4486" s="264"/>
      <c r="G4486" s="271">
        <v>4483.0</v>
      </c>
      <c r="H4486" s="270">
        <f t="shared" si="2"/>
        <v>0.02245579926</v>
      </c>
    </row>
    <row r="4487" ht="14.25" customHeight="1">
      <c r="D4487" s="264"/>
      <c r="E4487" s="264"/>
      <c r="F4487" s="264"/>
      <c r="G4487" s="271">
        <v>4484.0</v>
      </c>
      <c r="H4487" s="270">
        <f t="shared" si="2"/>
        <v>-0.02720813247</v>
      </c>
    </row>
    <row r="4488" ht="14.25" customHeight="1">
      <c r="D4488" s="264"/>
      <c r="E4488" s="264"/>
      <c r="F4488" s="264"/>
      <c r="G4488" s="271">
        <v>4485.0</v>
      </c>
      <c r="H4488" s="270">
        <f t="shared" si="2"/>
        <v>0.02852003411</v>
      </c>
    </row>
    <row r="4489" ht="14.25" customHeight="1">
      <c r="D4489" s="264"/>
      <c r="E4489" s="264"/>
      <c r="F4489" s="264"/>
      <c r="G4489" s="271">
        <v>4486.0</v>
      </c>
      <c r="H4489" s="270">
        <f t="shared" si="2"/>
        <v>-0.006331487931</v>
      </c>
    </row>
    <row r="4490" ht="14.25" customHeight="1">
      <c r="D4490" s="264"/>
      <c r="E4490" s="264"/>
      <c r="F4490" s="264"/>
      <c r="G4490" s="271">
        <v>4487.0</v>
      </c>
      <c r="H4490" s="270">
        <f t="shared" si="2"/>
        <v>-0.01493120793</v>
      </c>
    </row>
    <row r="4491" ht="14.25" customHeight="1">
      <c r="D4491" s="264"/>
      <c r="E4491" s="264"/>
      <c r="F4491" s="264"/>
      <c r="G4491" s="271">
        <v>4488.0</v>
      </c>
      <c r="H4491" s="270">
        <f t="shared" si="2"/>
        <v>-0.03648676445</v>
      </c>
    </row>
    <row r="4492" ht="14.25" customHeight="1">
      <c r="D4492" s="264"/>
      <c r="E4492" s="264"/>
      <c r="F4492" s="264"/>
      <c r="G4492" s="271">
        <v>4489.0</v>
      </c>
      <c r="H4492" s="270">
        <f t="shared" si="2"/>
        <v>0.02846420865</v>
      </c>
    </row>
    <row r="4493" ht="14.25" customHeight="1">
      <c r="D4493" s="264"/>
      <c r="E4493" s="264"/>
      <c r="F4493" s="264"/>
      <c r="G4493" s="271">
        <v>4490.0</v>
      </c>
      <c r="H4493" s="270">
        <f t="shared" si="2"/>
        <v>0.01623838883</v>
      </c>
    </row>
    <row r="4494" ht="14.25" customHeight="1">
      <c r="D4494" s="264"/>
      <c r="E4494" s="264"/>
      <c r="F4494" s="264"/>
      <c r="G4494" s="271">
        <v>4491.0</v>
      </c>
      <c r="H4494" s="270">
        <f t="shared" si="2"/>
        <v>0.01978152965</v>
      </c>
    </row>
    <row r="4495" ht="14.25" customHeight="1">
      <c r="D4495" s="264"/>
      <c r="E4495" s="264"/>
      <c r="F4495" s="264"/>
      <c r="G4495" s="271">
        <v>4492.0</v>
      </c>
      <c r="H4495" s="270">
        <f t="shared" si="2"/>
        <v>-0.0235232812</v>
      </c>
    </row>
    <row r="4496" ht="14.25" customHeight="1">
      <c r="D4496" s="264"/>
      <c r="E4496" s="264"/>
      <c r="F4496" s="264"/>
      <c r="G4496" s="271">
        <v>4493.0</v>
      </c>
      <c r="H4496" s="270">
        <f t="shared" si="2"/>
        <v>-0.006502116112</v>
      </c>
    </row>
    <row r="4497" ht="14.25" customHeight="1">
      <c r="D4497" s="264"/>
      <c r="E4497" s="264"/>
      <c r="F4497" s="264"/>
      <c r="G4497" s="271">
        <v>4494.0</v>
      </c>
      <c r="H4497" s="270">
        <f t="shared" si="2"/>
        <v>0.008028349611</v>
      </c>
    </row>
    <row r="4498" ht="14.25" customHeight="1">
      <c r="D4498" s="264"/>
      <c r="E4498" s="264"/>
      <c r="F4498" s="264"/>
      <c r="G4498" s="271">
        <v>4495.0</v>
      </c>
      <c r="H4498" s="270">
        <f t="shared" si="2"/>
        <v>-0.003510786593</v>
      </c>
    </row>
    <row r="4499" ht="14.25" customHeight="1">
      <c r="D4499" s="264"/>
      <c r="E4499" s="264"/>
      <c r="F4499" s="264"/>
      <c r="G4499" s="271">
        <v>4496.0</v>
      </c>
      <c r="H4499" s="270">
        <f t="shared" si="2"/>
        <v>-0.01655496877</v>
      </c>
    </row>
    <row r="4500" ht="14.25" customHeight="1">
      <c r="D4500" s="264"/>
      <c r="E4500" s="264"/>
      <c r="F4500" s="264"/>
      <c r="G4500" s="271">
        <v>4497.0</v>
      </c>
      <c r="H4500" s="270">
        <f t="shared" si="2"/>
        <v>-0.007891016362</v>
      </c>
    </row>
    <row r="4501" ht="14.25" customHeight="1">
      <c r="D4501" s="264"/>
      <c r="E4501" s="264"/>
      <c r="F4501" s="264"/>
      <c r="G4501" s="271">
        <v>4498.0</v>
      </c>
      <c r="H4501" s="270">
        <f t="shared" si="2"/>
        <v>0.009787180834</v>
      </c>
    </row>
    <row r="4502" ht="14.25" customHeight="1">
      <c r="D4502" s="264"/>
      <c r="E4502" s="264"/>
      <c r="F4502" s="264"/>
      <c r="G4502" s="271">
        <v>4499.0</v>
      </c>
      <c r="H4502" s="270">
        <f t="shared" si="2"/>
        <v>0.01273818652</v>
      </c>
    </row>
    <row r="4503" ht="14.25" customHeight="1">
      <c r="D4503" s="264"/>
      <c r="E4503" s="264"/>
      <c r="F4503" s="264"/>
      <c r="G4503" s="271">
        <v>4500.0</v>
      </c>
      <c r="H4503" s="270">
        <f t="shared" si="2"/>
        <v>0.01952451529</v>
      </c>
    </row>
    <row r="4504" ht="14.25" customHeight="1">
      <c r="D4504" s="264"/>
      <c r="E4504" s="264"/>
      <c r="F4504" s="264"/>
      <c r="G4504" s="271">
        <v>4501.0</v>
      </c>
      <c r="H4504" s="270">
        <f t="shared" si="2"/>
        <v>0.01982740884</v>
      </c>
    </row>
    <row r="4505" ht="14.25" customHeight="1">
      <c r="D4505" s="264"/>
      <c r="E4505" s="264"/>
      <c r="F4505" s="264"/>
      <c r="G4505" s="271">
        <v>4502.0</v>
      </c>
      <c r="H4505" s="270">
        <f t="shared" si="2"/>
        <v>0.0004305919524</v>
      </c>
    </row>
    <row r="4506" ht="14.25" customHeight="1">
      <c r="D4506" s="264"/>
      <c r="E4506" s="264"/>
      <c r="F4506" s="264"/>
      <c r="G4506" s="271">
        <v>4503.0</v>
      </c>
      <c r="H4506" s="270">
        <f t="shared" si="2"/>
        <v>0.001641780806</v>
      </c>
    </row>
    <row r="4507" ht="14.25" customHeight="1">
      <c r="D4507" s="264"/>
      <c r="E4507" s="264"/>
      <c r="F4507" s="264"/>
      <c r="G4507" s="271">
        <v>4504.0</v>
      </c>
      <c r="H4507" s="270">
        <f t="shared" si="2"/>
        <v>0.001506667985</v>
      </c>
    </row>
    <row r="4508" ht="14.25" customHeight="1">
      <c r="D4508" s="264"/>
      <c r="E4508" s="264"/>
      <c r="F4508" s="264"/>
      <c r="G4508" s="271">
        <v>4505.0</v>
      </c>
      <c r="H4508" s="270">
        <f t="shared" si="2"/>
        <v>-0.01069437268</v>
      </c>
    </row>
    <row r="4509" ht="14.25" customHeight="1">
      <c r="D4509" s="264"/>
      <c r="E4509" s="264"/>
      <c r="F4509" s="264"/>
      <c r="G4509" s="271">
        <v>4506.0</v>
      </c>
      <c r="H4509" s="270">
        <f t="shared" si="2"/>
        <v>-0.008364237215</v>
      </c>
    </row>
    <row r="4510" ht="14.25" customHeight="1">
      <c r="D4510" s="264"/>
      <c r="E4510" s="264"/>
      <c r="F4510" s="264"/>
      <c r="G4510" s="271">
        <v>4507.0</v>
      </c>
      <c r="H4510" s="270">
        <f t="shared" si="2"/>
        <v>0.006914121396</v>
      </c>
    </row>
    <row r="4511" ht="14.25" customHeight="1">
      <c r="D4511" s="264"/>
      <c r="E4511" s="264"/>
      <c r="F4511" s="264"/>
      <c r="G4511" s="271">
        <v>4508.0</v>
      </c>
      <c r="H4511" s="270">
        <f t="shared" si="2"/>
        <v>0.003145586309</v>
      </c>
    </row>
    <row r="4512" ht="14.25" customHeight="1">
      <c r="D4512" s="264"/>
      <c r="E4512" s="264"/>
      <c r="F4512" s="264"/>
      <c r="G4512" s="271">
        <v>4509.0</v>
      </c>
      <c r="H4512" s="270">
        <f t="shared" si="2"/>
        <v>0.01644581126</v>
      </c>
    </row>
    <row r="4513" ht="14.25" customHeight="1">
      <c r="D4513" s="264"/>
      <c r="E4513" s="264"/>
      <c r="F4513" s="264"/>
      <c r="G4513" s="271">
        <v>4510.0</v>
      </c>
      <c r="H4513" s="270">
        <f t="shared" si="2"/>
        <v>-0.03195637721</v>
      </c>
    </row>
    <row r="4514" ht="14.25" customHeight="1">
      <c r="D4514" s="264"/>
      <c r="E4514" s="264"/>
      <c r="F4514" s="264"/>
      <c r="G4514" s="271">
        <v>4511.0</v>
      </c>
      <c r="H4514" s="270">
        <f t="shared" si="2"/>
        <v>-0.007057145913</v>
      </c>
    </row>
    <row r="4515" ht="14.25" customHeight="1">
      <c r="D4515" s="264"/>
      <c r="E4515" s="264"/>
      <c r="F4515" s="264"/>
      <c r="G4515" s="271">
        <v>4512.0</v>
      </c>
      <c r="H4515" s="270">
        <f t="shared" si="2"/>
        <v>0.00640501039</v>
      </c>
    </row>
    <row r="4516" ht="14.25" customHeight="1">
      <c r="D4516" s="264"/>
      <c r="E4516" s="264"/>
      <c r="F4516" s="264"/>
      <c r="G4516" s="271">
        <v>4513.0</v>
      </c>
      <c r="H4516" s="270">
        <f t="shared" si="2"/>
        <v>0.01863317642</v>
      </c>
    </row>
    <row r="4517" ht="14.25" customHeight="1">
      <c r="D4517" s="264"/>
      <c r="E4517" s="264"/>
      <c r="F4517" s="264"/>
      <c r="G4517" s="271">
        <v>4514.0</v>
      </c>
      <c r="H4517" s="270">
        <f t="shared" si="2"/>
        <v>-0.009816567786</v>
      </c>
    </row>
    <row r="4518" ht="14.25" customHeight="1">
      <c r="D4518" s="264"/>
      <c r="E4518" s="264"/>
      <c r="F4518" s="264"/>
      <c r="G4518" s="271">
        <v>4515.0</v>
      </c>
      <c r="H4518" s="270">
        <f t="shared" si="2"/>
        <v>0.01332476531</v>
      </c>
    </row>
    <row r="4519" ht="14.25" customHeight="1">
      <c r="D4519" s="264"/>
      <c r="E4519" s="264"/>
      <c r="F4519" s="264"/>
      <c r="G4519" s="271">
        <v>4516.0</v>
      </c>
      <c r="H4519" s="270">
        <f t="shared" si="2"/>
        <v>-0.01798802431</v>
      </c>
    </row>
    <row r="4520" ht="14.25" customHeight="1">
      <c r="D4520" s="264"/>
      <c r="E4520" s="264"/>
      <c r="F4520" s="264"/>
      <c r="G4520" s="271">
        <v>4517.0</v>
      </c>
      <c r="H4520" s="270">
        <f t="shared" si="2"/>
        <v>0.0274773859</v>
      </c>
    </row>
    <row r="4521" ht="14.25" customHeight="1">
      <c r="D4521" s="264"/>
      <c r="E4521" s="264"/>
      <c r="F4521" s="264"/>
      <c r="G4521" s="271">
        <v>4518.0</v>
      </c>
      <c r="H4521" s="270">
        <f t="shared" si="2"/>
        <v>-0.01296211857</v>
      </c>
    </row>
    <row r="4522" ht="14.25" customHeight="1">
      <c r="D4522" s="264"/>
      <c r="E4522" s="264"/>
      <c r="F4522" s="264"/>
      <c r="G4522" s="271">
        <v>4519.0</v>
      </c>
      <c r="H4522" s="270">
        <f t="shared" si="2"/>
        <v>0.008822422438</v>
      </c>
    </row>
    <row r="4523" ht="14.25" customHeight="1">
      <c r="D4523" s="264"/>
      <c r="E4523" s="264"/>
      <c r="F4523" s="264"/>
      <c r="G4523" s="271">
        <v>4520.0</v>
      </c>
      <c r="H4523" s="270">
        <f t="shared" si="2"/>
        <v>-0.01656870311</v>
      </c>
    </row>
    <row r="4524" ht="14.25" customHeight="1">
      <c r="D4524" s="264"/>
      <c r="E4524" s="264"/>
      <c r="F4524" s="264"/>
      <c r="G4524" s="271">
        <v>4521.0</v>
      </c>
      <c r="H4524" s="270">
        <f t="shared" si="2"/>
        <v>0.01556369662</v>
      </c>
    </row>
    <row r="4525" ht="14.25" customHeight="1">
      <c r="D4525" s="264"/>
      <c r="E4525" s="264"/>
      <c r="F4525" s="264"/>
      <c r="G4525" s="271">
        <v>4522.0</v>
      </c>
      <c r="H4525" s="270">
        <f t="shared" si="2"/>
        <v>0.006897277058</v>
      </c>
    </row>
    <row r="4526" ht="14.25" customHeight="1">
      <c r="D4526" s="264"/>
      <c r="E4526" s="264"/>
      <c r="F4526" s="264"/>
      <c r="G4526" s="271">
        <v>4523.0</v>
      </c>
      <c r="H4526" s="270">
        <f t="shared" si="2"/>
        <v>0.02653886823</v>
      </c>
    </row>
    <row r="4527" ht="14.25" customHeight="1">
      <c r="D4527" s="264"/>
      <c r="E4527" s="264"/>
      <c r="F4527" s="264"/>
      <c r="G4527" s="271">
        <v>4524.0</v>
      </c>
      <c r="H4527" s="270">
        <f t="shared" si="2"/>
        <v>-0.00485178255</v>
      </c>
    </row>
    <row r="4528" ht="14.25" customHeight="1">
      <c r="D4528" s="264"/>
      <c r="E4528" s="264"/>
      <c r="F4528" s="264"/>
      <c r="G4528" s="271">
        <v>4525.0</v>
      </c>
      <c r="H4528" s="270">
        <f t="shared" si="2"/>
        <v>0.02855592678</v>
      </c>
    </row>
    <row r="4529" ht="14.25" customHeight="1">
      <c r="D4529" s="264"/>
      <c r="E4529" s="264"/>
      <c r="F4529" s="264"/>
      <c r="G4529" s="271">
        <v>4526.0</v>
      </c>
      <c r="H4529" s="270">
        <f t="shared" si="2"/>
        <v>-0.006444861266</v>
      </c>
    </row>
    <row r="4530" ht="14.25" customHeight="1">
      <c r="D4530" s="264"/>
      <c r="E4530" s="264"/>
      <c r="F4530" s="264"/>
      <c r="G4530" s="271">
        <v>4527.0</v>
      </c>
      <c r="H4530" s="270">
        <f t="shared" si="2"/>
        <v>0.04470477683</v>
      </c>
    </row>
    <row r="4531" ht="14.25" customHeight="1">
      <c r="D4531" s="264"/>
      <c r="E4531" s="264"/>
      <c r="F4531" s="264"/>
      <c r="G4531" s="271">
        <v>4528.0</v>
      </c>
      <c r="H4531" s="270">
        <f t="shared" si="2"/>
        <v>0.01183980327</v>
      </c>
    </row>
    <row r="4532" ht="14.25" customHeight="1">
      <c r="D4532" s="264"/>
      <c r="E4532" s="264"/>
      <c r="F4532" s="264"/>
      <c r="G4532" s="271">
        <v>4529.0</v>
      </c>
      <c r="H4532" s="270">
        <f t="shared" si="2"/>
        <v>-0.02575543933</v>
      </c>
    </row>
    <row r="4533" ht="14.25" customHeight="1">
      <c r="D4533" s="264"/>
      <c r="E4533" s="264"/>
      <c r="F4533" s="264"/>
      <c r="G4533" s="271">
        <v>4530.0</v>
      </c>
      <c r="H4533" s="270">
        <f t="shared" si="2"/>
        <v>0.02115791951</v>
      </c>
    </row>
    <row r="4534" ht="14.25" customHeight="1">
      <c r="D4534" s="264"/>
      <c r="E4534" s="264"/>
      <c r="F4534" s="264"/>
      <c r="G4534" s="271">
        <v>4531.0</v>
      </c>
      <c r="H4534" s="270">
        <f t="shared" si="2"/>
        <v>-0.004689454407</v>
      </c>
    </row>
    <row r="4535" ht="14.25" customHeight="1">
      <c r="D4535" s="264"/>
      <c r="E4535" s="264"/>
      <c r="F4535" s="264"/>
      <c r="G4535" s="271">
        <v>4532.0</v>
      </c>
      <c r="H4535" s="270">
        <f t="shared" si="2"/>
        <v>-0.01819199354</v>
      </c>
    </row>
    <row r="4536" ht="14.25" customHeight="1">
      <c r="D4536" s="264"/>
      <c r="E4536" s="264"/>
      <c r="F4536" s="264"/>
      <c r="G4536" s="271">
        <v>4533.0</v>
      </c>
      <c r="H4536" s="270">
        <f t="shared" si="2"/>
        <v>-0.003645455598</v>
      </c>
    </row>
    <row r="4537" ht="14.25" customHeight="1">
      <c r="D4537" s="264"/>
      <c r="E4537" s="264"/>
      <c r="F4537" s="264"/>
      <c r="G4537" s="271">
        <v>4534.0</v>
      </c>
      <c r="H4537" s="270">
        <f t="shared" si="2"/>
        <v>-0.01323877979</v>
      </c>
    </row>
    <row r="4538" ht="14.25" customHeight="1">
      <c r="D4538" s="264"/>
      <c r="E4538" s="264"/>
      <c r="F4538" s="264"/>
      <c r="G4538" s="271">
        <v>4535.0</v>
      </c>
      <c r="H4538" s="270">
        <f t="shared" si="2"/>
        <v>-0.00539174336</v>
      </c>
    </row>
    <row r="4539" ht="14.25" customHeight="1">
      <c r="D4539" s="264"/>
      <c r="E4539" s="264"/>
      <c r="F4539" s="264"/>
      <c r="G4539" s="271">
        <v>4536.0</v>
      </c>
      <c r="H4539" s="270">
        <f t="shared" si="2"/>
        <v>0.0171280664</v>
      </c>
    </row>
    <row r="4540" ht="14.25" customHeight="1">
      <c r="D4540" s="264"/>
      <c r="E4540" s="264"/>
      <c r="F4540" s="264"/>
      <c r="G4540" s="271">
        <v>4537.0</v>
      </c>
      <c r="H4540" s="270">
        <f t="shared" si="2"/>
        <v>0.007178000199</v>
      </c>
    </row>
    <row r="4541" ht="14.25" customHeight="1">
      <c r="D4541" s="264"/>
      <c r="E4541" s="264"/>
      <c r="F4541" s="264"/>
      <c r="G4541" s="271">
        <v>4538.0</v>
      </c>
      <c r="H4541" s="270">
        <f t="shared" si="2"/>
        <v>0.009838409184</v>
      </c>
    </row>
    <row r="4542" ht="14.25" customHeight="1">
      <c r="D4542" s="264"/>
      <c r="E4542" s="264"/>
      <c r="F4542" s="264"/>
      <c r="G4542" s="271">
        <v>4539.0</v>
      </c>
      <c r="H4542" s="270">
        <f t="shared" si="2"/>
        <v>-0.00612861461</v>
      </c>
    </row>
    <row r="4543" ht="14.25" customHeight="1">
      <c r="D4543" s="264"/>
      <c r="E4543" s="264"/>
      <c r="F4543" s="264"/>
      <c r="G4543" s="271">
        <v>4540.0</v>
      </c>
      <c r="H4543" s="270">
        <f t="shared" si="2"/>
        <v>-0.02966840486</v>
      </c>
    </row>
    <row r="4544" ht="14.25" customHeight="1">
      <c r="D4544" s="264"/>
      <c r="E4544" s="264"/>
      <c r="F4544" s="264"/>
      <c r="G4544" s="271">
        <v>4541.0</v>
      </c>
      <c r="H4544" s="270">
        <f t="shared" si="2"/>
        <v>-0.02797660112</v>
      </c>
    </row>
    <row r="4545" ht="14.25" customHeight="1">
      <c r="D4545" s="264"/>
      <c r="E4545" s="264"/>
      <c r="F4545" s="264"/>
      <c r="G4545" s="271">
        <v>4542.0</v>
      </c>
      <c r="H4545" s="270">
        <f t="shared" si="2"/>
        <v>-0.009969216097</v>
      </c>
    </row>
    <row r="4546" ht="14.25" customHeight="1">
      <c r="D4546" s="264"/>
      <c r="E4546" s="264"/>
      <c r="F4546" s="264"/>
      <c r="G4546" s="271">
        <v>4543.0</v>
      </c>
      <c r="H4546" s="270">
        <f t="shared" si="2"/>
        <v>0.01842990792</v>
      </c>
    </row>
    <row r="4547" ht="14.25" customHeight="1">
      <c r="D4547" s="264"/>
      <c r="E4547" s="264"/>
      <c r="F4547" s="264"/>
      <c r="G4547" s="271">
        <v>4544.0</v>
      </c>
      <c r="H4547" s="270">
        <f t="shared" si="2"/>
        <v>-0.009950192311</v>
      </c>
    </row>
    <row r="4548" ht="14.25" customHeight="1">
      <c r="D4548" s="264"/>
      <c r="E4548" s="264"/>
      <c r="F4548" s="264"/>
      <c r="G4548" s="271">
        <v>4545.0</v>
      </c>
      <c r="H4548" s="270">
        <f t="shared" si="2"/>
        <v>-0.0303785079</v>
      </c>
    </row>
    <row r="4549" ht="14.25" customHeight="1">
      <c r="D4549" s="264"/>
      <c r="E4549" s="264"/>
      <c r="F4549" s="264"/>
      <c r="G4549" s="271">
        <v>4546.0</v>
      </c>
      <c r="H4549" s="270">
        <f t="shared" si="2"/>
        <v>-0.01043459908</v>
      </c>
    </row>
    <row r="4550" ht="14.25" customHeight="1">
      <c r="D4550" s="264"/>
      <c r="E4550" s="264"/>
      <c r="F4550" s="264"/>
      <c r="G4550" s="271">
        <v>4547.0</v>
      </c>
      <c r="H4550" s="270">
        <f t="shared" si="2"/>
        <v>0.009166081899</v>
      </c>
    </row>
    <row r="4551" ht="14.25" customHeight="1">
      <c r="D4551" s="264"/>
      <c r="E4551" s="264"/>
      <c r="F4551" s="264"/>
      <c r="G4551" s="271">
        <v>4548.0</v>
      </c>
      <c r="H4551" s="270">
        <f t="shared" si="2"/>
        <v>0.01150486425</v>
      </c>
    </row>
    <row r="4552" ht="14.25" customHeight="1">
      <c r="D4552" s="264"/>
      <c r="E4552" s="264"/>
      <c r="F4552" s="264"/>
      <c r="G4552" s="271">
        <v>4549.0</v>
      </c>
      <c r="H4552" s="270">
        <f t="shared" si="2"/>
        <v>-0.01560929401</v>
      </c>
    </row>
    <row r="4553" ht="14.25" customHeight="1">
      <c r="D4553" s="264"/>
      <c r="E4553" s="264"/>
      <c r="F4553" s="264"/>
      <c r="G4553" s="271">
        <v>4550.0</v>
      </c>
      <c r="H4553" s="270">
        <f t="shared" si="2"/>
        <v>0.004579208393</v>
      </c>
    </row>
    <row r="4554" ht="14.25" customHeight="1">
      <c r="D4554" s="264"/>
      <c r="E4554" s="264"/>
      <c r="F4554" s="264"/>
      <c r="G4554" s="271">
        <v>4551.0</v>
      </c>
      <c r="H4554" s="270">
        <f t="shared" si="2"/>
        <v>-0.008026669353</v>
      </c>
    </row>
    <row r="4555" ht="14.25" customHeight="1">
      <c r="D4555" s="264"/>
      <c r="E4555" s="264"/>
      <c r="F4555" s="264"/>
      <c r="G4555" s="271">
        <v>4552.0</v>
      </c>
      <c r="H4555" s="270">
        <f t="shared" si="2"/>
        <v>-0.009882134104</v>
      </c>
    </row>
    <row r="4556" ht="14.25" customHeight="1">
      <c r="D4556" s="264"/>
      <c r="E4556" s="264"/>
      <c r="F4556" s="264"/>
      <c r="G4556" s="271">
        <v>4553.0</v>
      </c>
      <c r="H4556" s="270">
        <f t="shared" si="2"/>
        <v>-0.01076586061</v>
      </c>
    </row>
    <row r="4557" ht="14.25" customHeight="1">
      <c r="D4557" s="264"/>
      <c r="E4557" s="264"/>
      <c r="F4557" s="264"/>
      <c r="G4557" s="271">
        <v>4554.0</v>
      </c>
      <c r="H4557" s="270">
        <f t="shared" si="2"/>
        <v>0.006523943439</v>
      </c>
    </row>
    <row r="4558" ht="14.25" customHeight="1">
      <c r="D4558" s="264"/>
      <c r="E4558" s="264"/>
      <c r="F4558" s="264"/>
      <c r="G4558" s="271">
        <v>4555.0</v>
      </c>
      <c r="H4558" s="270">
        <f t="shared" si="2"/>
        <v>0.02937891667</v>
      </c>
    </row>
    <row r="4559" ht="14.25" customHeight="1">
      <c r="D4559" s="264"/>
      <c r="E4559" s="264"/>
      <c r="F4559" s="264"/>
      <c r="G4559" s="271">
        <v>4556.0</v>
      </c>
      <c r="H4559" s="270">
        <f t="shared" si="2"/>
        <v>-0.009963688572</v>
      </c>
    </row>
    <row r="4560" ht="14.25" customHeight="1">
      <c r="D4560" s="264"/>
      <c r="E4560" s="264"/>
      <c r="F4560" s="264"/>
      <c r="G4560" s="271">
        <v>4557.0</v>
      </c>
      <c r="H4560" s="270">
        <f t="shared" si="2"/>
        <v>-0.005293529614</v>
      </c>
    </row>
    <row r="4561" ht="14.25" customHeight="1">
      <c r="D4561" s="264"/>
      <c r="E4561" s="264"/>
      <c r="F4561" s="264"/>
      <c r="G4561" s="271">
        <v>4558.0</v>
      </c>
      <c r="H4561" s="270">
        <f t="shared" si="2"/>
        <v>0.01044979144</v>
      </c>
    </row>
    <row r="4562" ht="14.25" customHeight="1">
      <c r="D4562" s="264"/>
      <c r="E4562" s="264"/>
      <c r="F4562" s="264"/>
      <c r="G4562" s="271">
        <v>4559.0</v>
      </c>
      <c r="H4562" s="270">
        <f t="shared" si="2"/>
        <v>-0.01816086876</v>
      </c>
    </row>
    <row r="4563" ht="14.25" customHeight="1">
      <c r="D4563" s="264"/>
      <c r="E4563" s="264"/>
      <c r="F4563" s="264"/>
      <c r="G4563" s="271">
        <v>4560.0</v>
      </c>
      <c r="H4563" s="270">
        <f t="shared" si="2"/>
        <v>-0.005533651036</v>
      </c>
    </row>
    <row r="4564" ht="14.25" customHeight="1">
      <c r="D4564" s="264"/>
      <c r="E4564" s="264"/>
      <c r="F4564" s="264"/>
      <c r="G4564" s="271">
        <v>4561.0</v>
      </c>
      <c r="H4564" s="270">
        <f t="shared" si="2"/>
        <v>0.01701341574</v>
      </c>
    </row>
    <row r="4565" ht="14.25" customHeight="1">
      <c r="D4565" s="264"/>
      <c r="E4565" s="264"/>
      <c r="F4565" s="264"/>
      <c r="G4565" s="271">
        <v>4562.0</v>
      </c>
      <c r="H4565" s="270">
        <f t="shared" si="2"/>
        <v>0.0201993147</v>
      </c>
    </row>
    <row r="4566" ht="14.25" customHeight="1">
      <c r="D4566" s="264"/>
      <c r="E4566" s="264"/>
      <c r="F4566" s="264"/>
      <c r="G4566" s="271">
        <v>4563.0</v>
      </c>
      <c r="H4566" s="270">
        <f t="shared" si="2"/>
        <v>0.01430885878</v>
      </c>
    </row>
    <row r="4567" ht="14.25" customHeight="1">
      <c r="D4567" s="264"/>
      <c r="E4567" s="264"/>
      <c r="F4567" s="264"/>
      <c r="G4567" s="271">
        <v>4564.0</v>
      </c>
      <c r="H4567" s="270">
        <f t="shared" si="2"/>
        <v>-0.02031232651</v>
      </c>
    </row>
    <row r="4568" ht="14.25" customHeight="1">
      <c r="D4568" s="264"/>
      <c r="E4568" s="264"/>
      <c r="F4568" s="264"/>
      <c r="G4568" s="271">
        <v>4565.0</v>
      </c>
      <c r="H4568" s="270">
        <f t="shared" si="2"/>
        <v>0.01430712707</v>
      </c>
    </row>
    <row r="4569" ht="14.25" customHeight="1">
      <c r="D4569" s="264"/>
      <c r="E4569" s="264"/>
      <c r="F4569" s="264"/>
      <c r="G4569" s="271">
        <v>4566.0</v>
      </c>
      <c r="H4569" s="270">
        <f t="shared" si="2"/>
        <v>0.004096834057</v>
      </c>
    </row>
    <row r="4570" ht="14.25" customHeight="1">
      <c r="D4570" s="264"/>
      <c r="E4570" s="264"/>
      <c r="F4570" s="264"/>
      <c r="G4570" s="271">
        <v>4567.0</v>
      </c>
      <c r="H4570" s="270">
        <f t="shared" si="2"/>
        <v>-0.00267809858</v>
      </c>
    </row>
    <row r="4571" ht="14.25" customHeight="1">
      <c r="D4571" s="264"/>
      <c r="E4571" s="264"/>
      <c r="F4571" s="264"/>
      <c r="G4571" s="271">
        <v>4568.0</v>
      </c>
      <c r="H4571" s="270">
        <f t="shared" si="2"/>
        <v>0.02617081574</v>
      </c>
    </row>
    <row r="4572" ht="14.25" customHeight="1">
      <c r="D4572" s="264"/>
      <c r="E4572" s="264"/>
      <c r="F4572" s="264"/>
      <c r="G4572" s="271">
        <v>4569.0</v>
      </c>
      <c r="H4572" s="270">
        <f t="shared" si="2"/>
        <v>-0.001694124913</v>
      </c>
    </row>
    <row r="4573" ht="14.25" customHeight="1">
      <c r="D4573" s="264"/>
      <c r="E4573" s="264"/>
      <c r="F4573" s="264"/>
      <c r="G4573" s="271">
        <v>4570.0</v>
      </c>
      <c r="H4573" s="270">
        <f t="shared" si="2"/>
        <v>0.01189674063</v>
      </c>
    </row>
    <row r="4574" ht="14.25" customHeight="1">
      <c r="D4574" s="264"/>
      <c r="E4574" s="264"/>
      <c r="F4574" s="264"/>
      <c r="G4574" s="271">
        <v>4571.0</v>
      </c>
      <c r="H4574" s="270">
        <f t="shared" si="2"/>
        <v>0.01836788829</v>
      </c>
    </row>
    <row r="4575" ht="14.25" customHeight="1">
      <c r="D4575" s="264"/>
      <c r="E4575" s="264"/>
      <c r="F4575" s="264"/>
      <c r="G4575" s="271">
        <v>4572.0</v>
      </c>
      <c r="H4575" s="270">
        <f t="shared" si="2"/>
        <v>-0.01695708175</v>
      </c>
    </row>
    <row r="4576" ht="14.25" customHeight="1">
      <c r="D4576" s="264"/>
      <c r="E4576" s="264"/>
      <c r="F4576" s="264"/>
      <c r="G4576" s="271">
        <v>4573.0</v>
      </c>
      <c r="H4576" s="270">
        <f t="shared" si="2"/>
        <v>0.03069621452</v>
      </c>
    </row>
    <row r="4577" ht="14.25" customHeight="1">
      <c r="D4577" s="264"/>
      <c r="E4577" s="264"/>
      <c r="F4577" s="264"/>
      <c r="G4577" s="271">
        <v>4574.0</v>
      </c>
      <c r="H4577" s="270">
        <f t="shared" si="2"/>
        <v>-0.01815005158</v>
      </c>
    </row>
    <row r="4578" ht="14.25" customHeight="1">
      <c r="D4578" s="264"/>
      <c r="E4578" s="264"/>
      <c r="F4578" s="264"/>
      <c r="G4578" s="271">
        <v>4575.0</v>
      </c>
      <c r="H4578" s="270">
        <f t="shared" si="2"/>
        <v>-0.01371633386</v>
      </c>
    </row>
    <row r="4579" ht="14.25" customHeight="1">
      <c r="D4579" s="264"/>
      <c r="E4579" s="264"/>
      <c r="F4579" s="264"/>
      <c r="G4579" s="271">
        <v>4576.0</v>
      </c>
      <c r="H4579" s="270">
        <f t="shared" si="2"/>
        <v>0.0123470347</v>
      </c>
    </row>
    <row r="4580" ht="14.25" customHeight="1">
      <c r="D4580" s="264"/>
      <c r="E4580" s="264"/>
      <c r="F4580" s="264"/>
      <c r="G4580" s="271">
        <v>4577.0</v>
      </c>
      <c r="H4580" s="270">
        <f t="shared" si="2"/>
        <v>-0.005264366467</v>
      </c>
    </row>
    <row r="4581" ht="14.25" customHeight="1">
      <c r="D4581" s="264"/>
      <c r="E4581" s="264"/>
      <c r="F4581" s="264"/>
      <c r="G4581" s="271">
        <v>4578.0</v>
      </c>
      <c r="H4581" s="270">
        <f t="shared" si="2"/>
        <v>-0.01936382085</v>
      </c>
    </row>
    <row r="4582" ht="14.25" customHeight="1">
      <c r="D4582" s="264"/>
      <c r="E4582" s="264"/>
      <c r="F4582" s="264"/>
      <c r="G4582" s="271">
        <v>4579.0</v>
      </c>
      <c r="H4582" s="270">
        <f t="shared" si="2"/>
        <v>-0.00279859293</v>
      </c>
    </row>
    <row r="4583" ht="14.25" customHeight="1">
      <c r="D4583" s="264"/>
      <c r="E4583" s="264"/>
      <c r="F4583" s="264"/>
      <c r="G4583" s="271">
        <v>4580.0</v>
      </c>
      <c r="H4583" s="270">
        <f t="shared" si="2"/>
        <v>0.000603567849</v>
      </c>
    </row>
    <row r="4584" ht="14.25" customHeight="1">
      <c r="D4584" s="264"/>
      <c r="E4584" s="264"/>
      <c r="F4584" s="264"/>
      <c r="G4584" s="271">
        <v>4581.0</v>
      </c>
      <c r="H4584" s="270">
        <f t="shared" si="2"/>
        <v>-0.002888736543</v>
      </c>
    </row>
    <row r="4585" ht="14.25" customHeight="1">
      <c r="D4585" s="264"/>
      <c r="E4585" s="264"/>
      <c r="F4585" s="264"/>
      <c r="G4585" s="271">
        <v>4582.0</v>
      </c>
      <c r="H4585" s="270">
        <f t="shared" si="2"/>
        <v>-0.002218686368</v>
      </c>
    </row>
    <row r="4586" ht="14.25" customHeight="1">
      <c r="D4586" s="264"/>
      <c r="E4586" s="264"/>
      <c r="F4586" s="264"/>
      <c r="G4586" s="271">
        <v>4583.0</v>
      </c>
      <c r="H4586" s="270">
        <f t="shared" si="2"/>
        <v>0.00007002198653</v>
      </c>
    </row>
    <row r="4587" ht="14.25" customHeight="1">
      <c r="D4587" s="264"/>
      <c r="E4587" s="264"/>
      <c r="F4587" s="264"/>
      <c r="G4587" s="271">
        <v>4584.0</v>
      </c>
      <c r="H4587" s="270">
        <f t="shared" si="2"/>
        <v>0.002832720291</v>
      </c>
    </row>
    <row r="4588" ht="14.25" customHeight="1">
      <c r="D4588" s="264"/>
      <c r="E4588" s="264"/>
      <c r="F4588" s="264"/>
      <c r="G4588" s="271">
        <v>4585.0</v>
      </c>
      <c r="H4588" s="270">
        <f t="shared" si="2"/>
        <v>0.00189455671</v>
      </c>
    </row>
    <row r="4589" ht="14.25" customHeight="1">
      <c r="D4589" s="264"/>
      <c r="E4589" s="264"/>
      <c r="F4589" s="264"/>
      <c r="G4589" s="271">
        <v>4586.0</v>
      </c>
      <c r="H4589" s="270">
        <f t="shared" si="2"/>
        <v>0.01230648258</v>
      </c>
    </row>
    <row r="4590" ht="14.25" customHeight="1">
      <c r="D4590" s="264"/>
      <c r="E4590" s="264"/>
      <c r="F4590" s="264"/>
      <c r="G4590" s="271">
        <v>4587.0</v>
      </c>
      <c r="H4590" s="270">
        <f t="shared" si="2"/>
        <v>-0.009151296879</v>
      </c>
    </row>
    <row r="4591" ht="14.25" customHeight="1">
      <c r="D4591" s="264"/>
      <c r="E4591" s="264"/>
      <c r="F4591" s="264"/>
      <c r="G4591" s="271">
        <v>4588.0</v>
      </c>
      <c r="H4591" s="270">
        <f t="shared" si="2"/>
        <v>0.01674779994</v>
      </c>
    </row>
    <row r="4592" ht="14.25" customHeight="1">
      <c r="D4592" s="264"/>
      <c r="E4592" s="264"/>
      <c r="F4592" s="264"/>
      <c r="G4592" s="271">
        <v>4589.0</v>
      </c>
      <c r="H4592" s="270">
        <f t="shared" si="2"/>
        <v>0.02938375842</v>
      </c>
    </row>
    <row r="4593" ht="14.25" customHeight="1">
      <c r="D4593" s="264"/>
      <c r="E4593" s="264"/>
      <c r="F4593" s="264"/>
      <c r="G4593" s="271">
        <v>4590.0</v>
      </c>
      <c r="H4593" s="270">
        <f t="shared" si="2"/>
        <v>-0.01322805985</v>
      </c>
    </row>
    <row r="4594" ht="14.25" customHeight="1">
      <c r="D4594" s="264"/>
      <c r="E4594" s="264"/>
      <c r="F4594" s="264"/>
      <c r="G4594" s="271">
        <v>4591.0</v>
      </c>
      <c r="H4594" s="270">
        <f t="shared" si="2"/>
        <v>0.01511550488</v>
      </c>
    </row>
    <row r="4595" ht="14.25" customHeight="1">
      <c r="D4595" s="264"/>
      <c r="E4595" s="264"/>
      <c r="F4595" s="264"/>
      <c r="G4595" s="271">
        <v>4592.0</v>
      </c>
      <c r="H4595" s="270">
        <f t="shared" si="2"/>
        <v>-0.0003497524521</v>
      </c>
    </row>
    <row r="4596" ht="14.25" customHeight="1">
      <c r="D4596" s="264"/>
      <c r="E4596" s="264"/>
      <c r="F4596" s="264"/>
      <c r="G4596" s="271">
        <v>4593.0</v>
      </c>
      <c r="H4596" s="270">
        <f t="shared" si="2"/>
        <v>0.01141417669</v>
      </c>
    </row>
    <row r="4597" ht="14.25" customHeight="1">
      <c r="D4597" s="264"/>
      <c r="E4597" s="264"/>
      <c r="F4597" s="264"/>
      <c r="G4597" s="271">
        <v>4594.0</v>
      </c>
      <c r="H4597" s="270">
        <f t="shared" si="2"/>
        <v>0.01170237944</v>
      </c>
    </row>
    <row r="4598" ht="14.25" customHeight="1">
      <c r="D4598" s="264"/>
      <c r="E4598" s="264"/>
      <c r="F4598" s="264"/>
      <c r="G4598" s="271">
        <v>4595.0</v>
      </c>
      <c r="H4598" s="270">
        <f t="shared" si="2"/>
        <v>0.01506391155</v>
      </c>
    </row>
    <row r="4599" ht="14.25" customHeight="1">
      <c r="D4599" s="264"/>
      <c r="E4599" s="264"/>
      <c r="F4599" s="264"/>
      <c r="G4599" s="271">
        <v>4596.0</v>
      </c>
      <c r="H4599" s="270">
        <f t="shared" si="2"/>
        <v>0.0205442234</v>
      </c>
    </row>
    <row r="4600" ht="14.25" customHeight="1">
      <c r="D4600" s="264"/>
      <c r="E4600" s="264"/>
      <c r="F4600" s="264"/>
      <c r="G4600" s="271">
        <v>4597.0</v>
      </c>
      <c r="H4600" s="270">
        <f t="shared" si="2"/>
        <v>-0.005450539768</v>
      </c>
    </row>
    <row r="4601" ht="14.25" customHeight="1">
      <c r="D4601" s="264"/>
      <c r="E4601" s="264"/>
      <c r="F4601" s="264"/>
      <c r="G4601" s="271">
        <v>4598.0</v>
      </c>
      <c r="H4601" s="270">
        <f t="shared" si="2"/>
        <v>-0.01515196093</v>
      </c>
    </row>
    <row r="4602" ht="14.25" customHeight="1">
      <c r="D4602" s="264"/>
      <c r="E4602" s="264"/>
      <c r="F4602" s="264"/>
      <c r="G4602" s="271">
        <v>4599.0</v>
      </c>
      <c r="H4602" s="270">
        <f t="shared" si="2"/>
        <v>-0.03422438482</v>
      </c>
    </row>
    <row r="4603" ht="14.25" customHeight="1">
      <c r="D4603" s="264"/>
      <c r="E4603" s="264"/>
      <c r="F4603" s="264"/>
      <c r="G4603" s="271">
        <v>4600.0</v>
      </c>
      <c r="H4603" s="270">
        <f t="shared" si="2"/>
        <v>-0.01512183164</v>
      </c>
    </row>
    <row r="4604" ht="14.25" customHeight="1">
      <c r="D4604" s="264"/>
      <c r="E4604" s="264"/>
      <c r="F4604" s="264"/>
      <c r="G4604" s="271">
        <v>4601.0</v>
      </c>
      <c r="H4604" s="270">
        <f t="shared" si="2"/>
        <v>-0.02578595327</v>
      </c>
    </row>
    <row r="4605" ht="14.25" customHeight="1">
      <c r="D4605" s="264"/>
      <c r="E4605" s="264"/>
      <c r="F4605" s="264"/>
      <c r="G4605" s="271">
        <v>4602.0</v>
      </c>
      <c r="H4605" s="270">
        <f t="shared" si="2"/>
        <v>0.01939974833</v>
      </c>
    </row>
    <row r="4606" ht="14.25" customHeight="1">
      <c r="D4606" s="264"/>
      <c r="E4606" s="264"/>
      <c r="F4606" s="264"/>
      <c r="G4606" s="271">
        <v>4603.0</v>
      </c>
      <c r="H4606" s="270">
        <f t="shared" si="2"/>
        <v>-0.01621316391</v>
      </c>
    </row>
    <row r="4607" ht="14.25" customHeight="1">
      <c r="D4607" s="264"/>
      <c r="E4607" s="264"/>
      <c r="F4607" s="264"/>
      <c r="G4607" s="271">
        <v>4604.0</v>
      </c>
      <c r="H4607" s="270">
        <f t="shared" si="2"/>
        <v>-0.02086187366</v>
      </c>
    </row>
    <row r="4608" ht="14.25" customHeight="1">
      <c r="D4608" s="264"/>
      <c r="E4608" s="264"/>
      <c r="F4608" s="264"/>
      <c r="G4608" s="271">
        <v>4605.0</v>
      </c>
      <c r="H4608" s="270">
        <f t="shared" si="2"/>
        <v>0.002785226692</v>
      </c>
    </row>
    <row r="4609" ht="14.25" customHeight="1">
      <c r="D4609" s="264"/>
      <c r="E4609" s="264"/>
      <c r="F4609" s="264"/>
      <c r="G4609" s="271">
        <v>4606.0</v>
      </c>
      <c r="H4609" s="270">
        <f t="shared" si="2"/>
        <v>0.009925939745</v>
      </c>
    </row>
    <row r="4610" ht="14.25" customHeight="1">
      <c r="D4610" s="264"/>
      <c r="E4610" s="264"/>
      <c r="F4610" s="264"/>
      <c r="G4610" s="271">
        <v>4607.0</v>
      </c>
      <c r="H4610" s="270">
        <f t="shared" si="2"/>
        <v>0.01241273309</v>
      </c>
    </row>
    <row r="4611" ht="14.25" customHeight="1">
      <c r="D4611" s="264"/>
      <c r="E4611" s="264"/>
      <c r="F4611" s="264"/>
      <c r="G4611" s="271">
        <v>4608.0</v>
      </c>
      <c r="H4611" s="270">
        <f t="shared" si="2"/>
        <v>0.003658745065</v>
      </c>
    </row>
    <row r="4612" ht="14.25" customHeight="1">
      <c r="D4612" s="264"/>
      <c r="E4612" s="264"/>
      <c r="F4612" s="264"/>
      <c r="G4612" s="271">
        <v>4609.0</v>
      </c>
      <c r="H4612" s="270">
        <f t="shared" si="2"/>
        <v>0.009593875094</v>
      </c>
    </row>
    <row r="4613" ht="14.25" customHeight="1">
      <c r="D4613" s="264"/>
      <c r="E4613" s="264"/>
      <c r="F4613" s="264"/>
      <c r="G4613" s="271">
        <v>4610.0</v>
      </c>
      <c r="H4613" s="270">
        <f t="shared" si="2"/>
        <v>0.009703144083</v>
      </c>
    </row>
    <row r="4614" ht="14.25" customHeight="1">
      <c r="D4614" s="264"/>
      <c r="E4614" s="264"/>
      <c r="F4614" s="264"/>
      <c r="G4614" s="271">
        <v>4611.0</v>
      </c>
      <c r="H4614" s="270">
        <f t="shared" si="2"/>
        <v>-0.03548427858</v>
      </c>
    </row>
    <row r="4615" ht="14.25" customHeight="1">
      <c r="D4615" s="264"/>
      <c r="E4615" s="264"/>
      <c r="F4615" s="264"/>
      <c r="G4615" s="271">
        <v>4612.0</v>
      </c>
      <c r="H4615" s="270">
        <f t="shared" si="2"/>
        <v>0.008186290947</v>
      </c>
    </row>
    <row r="4616" ht="14.25" customHeight="1">
      <c r="D4616" s="264"/>
      <c r="E4616" s="264"/>
      <c r="F4616" s="264"/>
      <c r="G4616" s="271">
        <v>4613.0</v>
      </c>
      <c r="H4616" s="270">
        <f t="shared" si="2"/>
        <v>0.01548005405</v>
      </c>
    </row>
    <row r="4617" ht="14.25" customHeight="1">
      <c r="D4617" s="264"/>
      <c r="E4617" s="264"/>
      <c r="F4617" s="264"/>
      <c r="G4617" s="271">
        <v>4614.0</v>
      </c>
      <c r="H4617" s="270">
        <f t="shared" si="2"/>
        <v>0.003691207917</v>
      </c>
    </row>
    <row r="4618" ht="14.25" customHeight="1">
      <c r="D4618" s="264"/>
      <c r="E4618" s="264"/>
      <c r="F4618" s="264"/>
      <c r="G4618" s="271">
        <v>4615.0</v>
      </c>
      <c r="H4618" s="270">
        <f t="shared" si="2"/>
        <v>0.01798653404</v>
      </c>
    </row>
    <row r="4619" ht="14.25" customHeight="1">
      <c r="D4619" s="264"/>
      <c r="E4619" s="264"/>
      <c r="F4619" s="264"/>
      <c r="G4619" s="271">
        <v>4616.0</v>
      </c>
      <c r="H4619" s="270">
        <f t="shared" si="2"/>
        <v>0.01199533015</v>
      </c>
    </row>
    <row r="4620" ht="14.25" customHeight="1">
      <c r="D4620" s="264"/>
      <c r="E4620" s="264"/>
      <c r="F4620" s="264"/>
      <c r="G4620" s="271">
        <v>4617.0</v>
      </c>
      <c r="H4620" s="270">
        <f t="shared" si="2"/>
        <v>0.02138472248</v>
      </c>
    </row>
    <row r="4621" ht="14.25" customHeight="1">
      <c r="D4621" s="264"/>
      <c r="E4621" s="264"/>
      <c r="F4621" s="264"/>
      <c r="G4621" s="271">
        <v>4618.0</v>
      </c>
      <c r="H4621" s="270">
        <f t="shared" si="2"/>
        <v>-0.009186545988</v>
      </c>
    </row>
    <row r="4622" ht="14.25" customHeight="1">
      <c r="D4622" s="264"/>
      <c r="E4622" s="264"/>
      <c r="F4622" s="264"/>
      <c r="G4622" s="271">
        <v>4619.0</v>
      </c>
      <c r="H4622" s="270">
        <f t="shared" si="2"/>
        <v>-0.003824571019</v>
      </c>
    </row>
    <row r="4623" ht="14.25" customHeight="1">
      <c r="D4623" s="264"/>
      <c r="E4623" s="264"/>
      <c r="F4623" s="264"/>
      <c r="G4623" s="271">
        <v>4620.0</v>
      </c>
      <c r="H4623" s="270">
        <f t="shared" si="2"/>
        <v>-0.003234052528</v>
      </c>
    </row>
    <row r="4624" ht="14.25" customHeight="1">
      <c r="D4624" s="264"/>
      <c r="E4624" s="264"/>
      <c r="F4624" s="264"/>
      <c r="G4624" s="271">
        <v>4621.0</v>
      </c>
      <c r="H4624" s="270">
        <f t="shared" si="2"/>
        <v>-0.00003357650479</v>
      </c>
    </row>
    <row r="4625" ht="14.25" customHeight="1">
      <c r="D4625" s="264"/>
      <c r="E4625" s="264"/>
      <c r="F4625" s="264"/>
      <c r="G4625" s="271">
        <v>4622.0</v>
      </c>
      <c r="H4625" s="270">
        <f t="shared" si="2"/>
        <v>0.01293788122</v>
      </c>
    </row>
    <row r="4626" ht="14.25" customHeight="1">
      <c r="D4626" s="264"/>
      <c r="E4626" s="264"/>
      <c r="F4626" s="264"/>
      <c r="G4626" s="271">
        <v>4623.0</v>
      </c>
      <c r="H4626" s="270">
        <f t="shared" si="2"/>
        <v>-0.001409920412</v>
      </c>
    </row>
    <row r="4627" ht="14.25" customHeight="1">
      <c r="D4627" s="264"/>
      <c r="E4627" s="264"/>
      <c r="F4627" s="264"/>
      <c r="G4627" s="271">
        <v>4624.0</v>
      </c>
      <c r="H4627" s="270">
        <f t="shared" si="2"/>
        <v>0.001057727401</v>
      </c>
    </row>
    <row r="4628" ht="14.25" customHeight="1">
      <c r="D4628" s="264"/>
      <c r="E4628" s="264"/>
      <c r="F4628" s="264"/>
      <c r="G4628" s="271">
        <v>4625.0</v>
      </c>
      <c r="H4628" s="270">
        <f t="shared" si="2"/>
        <v>-0.002563851395</v>
      </c>
    </row>
    <row r="4629" ht="14.25" customHeight="1">
      <c r="D4629" s="264"/>
      <c r="E4629" s="264"/>
      <c r="F4629" s="264"/>
      <c r="G4629" s="271">
        <v>4626.0</v>
      </c>
      <c r="H4629" s="270">
        <f t="shared" si="2"/>
        <v>-0.0009999087209</v>
      </c>
    </row>
    <row r="4630" ht="14.25" customHeight="1">
      <c r="D4630" s="264"/>
      <c r="E4630" s="264"/>
      <c r="F4630" s="264"/>
      <c r="G4630" s="271">
        <v>4627.0</v>
      </c>
      <c r="H4630" s="270">
        <f t="shared" si="2"/>
        <v>-0.007680575332</v>
      </c>
    </row>
    <row r="4631" ht="14.25" customHeight="1">
      <c r="D4631" s="264"/>
      <c r="E4631" s="264"/>
      <c r="F4631" s="264"/>
      <c r="G4631" s="271">
        <v>4628.0</v>
      </c>
      <c r="H4631" s="270">
        <f t="shared" si="2"/>
        <v>-0.0155093231</v>
      </c>
    </row>
    <row r="4632" ht="14.25" customHeight="1">
      <c r="D4632" s="264"/>
      <c r="E4632" s="264"/>
      <c r="F4632" s="264"/>
      <c r="G4632" s="271">
        <v>4629.0</v>
      </c>
      <c r="H4632" s="270">
        <f t="shared" si="2"/>
        <v>-0.01805301174</v>
      </c>
    </row>
    <row r="4633" ht="14.25" customHeight="1">
      <c r="D4633" s="264"/>
      <c r="E4633" s="264"/>
      <c r="F4633" s="264"/>
      <c r="G4633" s="271">
        <v>4630.0</v>
      </c>
      <c r="H4633" s="270">
        <f t="shared" si="2"/>
        <v>0.01790459999</v>
      </c>
    </row>
    <row r="4634" ht="14.25" customHeight="1">
      <c r="D4634" s="264"/>
      <c r="E4634" s="264"/>
      <c r="F4634" s="264"/>
      <c r="G4634" s="271">
        <v>4631.0</v>
      </c>
      <c r="H4634" s="270">
        <f t="shared" si="2"/>
        <v>0.0151158938</v>
      </c>
    </row>
    <row r="4635" ht="14.25" customHeight="1">
      <c r="D4635" s="264"/>
      <c r="E4635" s="264"/>
      <c r="F4635" s="264"/>
      <c r="G4635" s="271">
        <v>4632.0</v>
      </c>
      <c r="H4635" s="270">
        <f t="shared" si="2"/>
        <v>-0.002378830111</v>
      </c>
    </row>
    <row r="4636" ht="14.25" customHeight="1">
      <c r="D4636" s="264"/>
      <c r="E4636" s="264"/>
      <c r="F4636" s="264"/>
      <c r="G4636" s="271">
        <v>4633.0</v>
      </c>
      <c r="H4636" s="270">
        <f t="shared" si="2"/>
        <v>0.02972626324</v>
      </c>
    </row>
    <row r="4637" ht="14.25" customHeight="1">
      <c r="D4637" s="264"/>
      <c r="E4637" s="264"/>
      <c r="F4637" s="264"/>
      <c r="G4637" s="271">
        <v>4634.0</v>
      </c>
      <c r="H4637" s="270">
        <f t="shared" si="2"/>
        <v>0.001527540014</v>
      </c>
    </row>
    <row r="4638" ht="14.25" customHeight="1">
      <c r="D4638" s="264"/>
      <c r="E4638" s="264"/>
      <c r="F4638" s="264"/>
      <c r="G4638" s="271">
        <v>4635.0</v>
      </c>
      <c r="H4638" s="270">
        <f t="shared" si="2"/>
        <v>-0.001821305865</v>
      </c>
    </row>
    <row r="4639" ht="14.25" customHeight="1">
      <c r="D4639" s="264"/>
      <c r="E4639" s="264"/>
      <c r="F4639" s="264"/>
      <c r="G4639" s="271">
        <v>4636.0</v>
      </c>
      <c r="H4639" s="270">
        <f t="shared" si="2"/>
        <v>0.01878571976</v>
      </c>
    </row>
    <row r="4640" ht="14.25" customHeight="1">
      <c r="D4640" s="264"/>
      <c r="E4640" s="264"/>
      <c r="F4640" s="264"/>
      <c r="G4640" s="271">
        <v>4637.0</v>
      </c>
      <c r="H4640" s="270">
        <f t="shared" si="2"/>
        <v>-0.007865120395</v>
      </c>
    </row>
    <row r="4641" ht="14.25" customHeight="1">
      <c r="D4641" s="264"/>
      <c r="E4641" s="264"/>
      <c r="F4641" s="264"/>
      <c r="G4641" s="271">
        <v>4638.0</v>
      </c>
      <c r="H4641" s="270">
        <f t="shared" si="2"/>
        <v>-0.01827959321</v>
      </c>
    </row>
    <row r="4642" ht="14.25" customHeight="1">
      <c r="D4642" s="264"/>
      <c r="E4642" s="264"/>
      <c r="F4642" s="264"/>
      <c r="G4642" s="271">
        <v>4639.0</v>
      </c>
      <c r="H4642" s="270">
        <f t="shared" si="2"/>
        <v>0.01839464939</v>
      </c>
    </row>
    <row r="4643" ht="14.25" customHeight="1">
      <c r="D4643" s="264"/>
      <c r="E4643" s="264"/>
      <c r="F4643" s="264"/>
      <c r="G4643" s="271">
        <v>4640.0</v>
      </c>
      <c r="H4643" s="270">
        <f t="shared" si="2"/>
        <v>0.003899580299</v>
      </c>
    </row>
    <row r="4644" ht="14.25" customHeight="1">
      <c r="D4644" s="264"/>
      <c r="E4644" s="264"/>
      <c r="F4644" s="264"/>
      <c r="G4644" s="271">
        <v>4641.0</v>
      </c>
      <c r="H4644" s="270">
        <f t="shared" si="2"/>
        <v>-0.007036455245</v>
      </c>
    </row>
    <row r="4645" ht="14.25" customHeight="1">
      <c r="D4645" s="264"/>
      <c r="E4645" s="264"/>
      <c r="F4645" s="264"/>
      <c r="G4645" s="271">
        <v>4642.0</v>
      </c>
      <c r="H4645" s="270">
        <f t="shared" si="2"/>
        <v>0.00005369616057</v>
      </c>
    </row>
    <row r="4646" ht="14.25" customHeight="1">
      <c r="D4646" s="264"/>
      <c r="E4646" s="264"/>
      <c r="F4646" s="264"/>
      <c r="G4646" s="271">
        <v>4643.0</v>
      </c>
      <c r="H4646" s="270">
        <f t="shared" si="2"/>
        <v>-0.02991927191</v>
      </c>
    </row>
    <row r="4647" ht="14.25" customHeight="1">
      <c r="D4647" s="264"/>
      <c r="E4647" s="264"/>
      <c r="F4647" s="264"/>
      <c r="G4647" s="271">
        <v>4644.0</v>
      </c>
      <c r="H4647" s="270">
        <f t="shared" si="2"/>
        <v>-0.01403774114</v>
      </c>
    </row>
    <row r="4648" ht="14.25" customHeight="1">
      <c r="D4648" s="264"/>
      <c r="E4648" s="264"/>
      <c r="F4648" s="264"/>
      <c r="G4648" s="271">
        <v>4645.0</v>
      </c>
      <c r="H4648" s="270">
        <f t="shared" si="2"/>
        <v>-0.012929161</v>
      </c>
    </row>
    <row r="4649" ht="14.25" customHeight="1">
      <c r="D4649" s="264"/>
      <c r="E4649" s="264"/>
      <c r="F4649" s="264"/>
      <c r="G4649" s="271">
        <v>4646.0</v>
      </c>
      <c r="H4649" s="270">
        <f t="shared" si="2"/>
        <v>0.007647510915</v>
      </c>
    </row>
    <row r="4650" ht="14.25" customHeight="1">
      <c r="D4650" s="264"/>
      <c r="E4650" s="264"/>
      <c r="F4650" s="264"/>
      <c r="G4650" s="271">
        <v>4647.0</v>
      </c>
      <c r="H4650" s="270">
        <f t="shared" si="2"/>
        <v>-0.02136058782</v>
      </c>
    </row>
    <row r="4651" ht="14.25" customHeight="1">
      <c r="D4651" s="264"/>
      <c r="E4651" s="264"/>
      <c r="F4651" s="264"/>
      <c r="G4651" s="271">
        <v>4648.0</v>
      </c>
      <c r="H4651" s="270">
        <f t="shared" si="2"/>
        <v>-0.01463331822</v>
      </c>
    </row>
    <row r="4652" ht="14.25" customHeight="1">
      <c r="D4652" s="264"/>
      <c r="E4652" s="264"/>
      <c r="F4652" s="264"/>
      <c r="G4652" s="271">
        <v>4649.0</v>
      </c>
      <c r="H4652" s="270">
        <f t="shared" si="2"/>
        <v>-0.01113066434</v>
      </c>
    </row>
    <row r="4653" ht="14.25" customHeight="1">
      <c r="D4653" s="264"/>
      <c r="E4653" s="264"/>
      <c r="F4653" s="264"/>
      <c r="G4653" s="271">
        <v>4650.0</v>
      </c>
      <c r="H4653" s="270">
        <f t="shared" si="2"/>
        <v>-0.01231862781</v>
      </c>
    </row>
    <row r="4654" ht="14.25" customHeight="1">
      <c r="D4654" s="264"/>
      <c r="E4654" s="264"/>
      <c r="F4654" s="264"/>
      <c r="G4654" s="271">
        <v>4651.0</v>
      </c>
      <c r="H4654" s="270">
        <f t="shared" si="2"/>
        <v>0.007510957811</v>
      </c>
    </row>
    <row r="4655" ht="14.25" customHeight="1">
      <c r="D4655" s="264"/>
      <c r="E4655" s="264"/>
      <c r="F4655" s="264"/>
      <c r="G4655" s="271">
        <v>4652.0</v>
      </c>
      <c r="H4655" s="270">
        <f t="shared" si="2"/>
        <v>0.006587956572</v>
      </c>
    </row>
    <row r="4656" ht="14.25" customHeight="1">
      <c r="D4656" s="264"/>
      <c r="E4656" s="264"/>
      <c r="F4656" s="264"/>
      <c r="G4656" s="271">
        <v>4653.0</v>
      </c>
      <c r="H4656" s="270">
        <f t="shared" si="2"/>
        <v>0.03719666847</v>
      </c>
    </row>
    <row r="4657" ht="14.25" customHeight="1">
      <c r="D4657" s="264"/>
      <c r="E4657" s="264"/>
      <c r="F4657" s="264"/>
      <c r="G4657" s="271">
        <v>4654.0</v>
      </c>
      <c r="H4657" s="270">
        <f t="shared" si="2"/>
        <v>0.03082377267</v>
      </c>
    </row>
    <row r="4658" ht="14.25" customHeight="1">
      <c r="D4658" s="264"/>
      <c r="E4658" s="264"/>
      <c r="F4658" s="264"/>
      <c r="G4658" s="271">
        <v>4655.0</v>
      </c>
      <c r="H4658" s="270">
        <f t="shared" si="2"/>
        <v>-0.003017723486</v>
      </c>
    </row>
    <row r="4659" ht="14.25" customHeight="1">
      <c r="D4659" s="264"/>
      <c r="E4659" s="264"/>
      <c r="F4659" s="264"/>
      <c r="G4659" s="271">
        <v>4656.0</v>
      </c>
      <c r="H4659" s="270">
        <f t="shared" si="2"/>
        <v>0.01867327641</v>
      </c>
    </row>
    <row r="4660" ht="14.25" customHeight="1">
      <c r="D4660" s="264"/>
      <c r="E4660" s="264"/>
      <c r="F4660" s="264"/>
      <c r="G4660" s="271">
        <v>4657.0</v>
      </c>
      <c r="H4660" s="270">
        <f t="shared" si="2"/>
        <v>-0.005393659234</v>
      </c>
    </row>
    <row r="4661" ht="14.25" customHeight="1">
      <c r="D4661" s="264"/>
      <c r="E4661" s="264"/>
      <c r="F4661" s="264"/>
      <c r="G4661" s="271">
        <v>4658.0</v>
      </c>
      <c r="H4661" s="270">
        <f t="shared" si="2"/>
        <v>-0.004101042776</v>
      </c>
    </row>
    <row r="4662" ht="14.25" customHeight="1">
      <c r="D4662" s="264"/>
      <c r="E4662" s="264"/>
      <c r="F4662" s="264"/>
      <c r="G4662" s="271">
        <v>4659.0</v>
      </c>
      <c r="H4662" s="270">
        <f t="shared" si="2"/>
        <v>0.004622951712</v>
      </c>
    </row>
    <row r="4663" ht="14.25" customHeight="1">
      <c r="D4663" s="264"/>
      <c r="E4663" s="264"/>
      <c r="F4663" s="264"/>
      <c r="G4663" s="271">
        <v>4660.0</v>
      </c>
      <c r="H4663" s="270">
        <f t="shared" si="2"/>
        <v>-0.002883990217</v>
      </c>
    </row>
    <row r="4664" ht="14.25" customHeight="1">
      <c r="D4664" s="264"/>
      <c r="E4664" s="264"/>
      <c r="F4664" s="264"/>
      <c r="G4664" s="271">
        <v>4661.0</v>
      </c>
      <c r="H4664" s="270">
        <f t="shared" si="2"/>
        <v>-0.001392082394</v>
      </c>
    </row>
    <row r="4665" ht="14.25" customHeight="1">
      <c r="D4665" s="264"/>
      <c r="E4665" s="264"/>
      <c r="F4665" s="264"/>
      <c r="G4665" s="271">
        <v>4662.0</v>
      </c>
      <c r="H4665" s="270">
        <f t="shared" si="2"/>
        <v>0.01631583207</v>
      </c>
    </row>
    <row r="4666" ht="14.25" customHeight="1">
      <c r="D4666" s="264"/>
      <c r="E4666" s="264"/>
      <c r="F4666" s="264"/>
      <c r="G4666" s="271">
        <v>4663.0</v>
      </c>
      <c r="H4666" s="270">
        <f t="shared" si="2"/>
        <v>0.0162990092</v>
      </c>
    </row>
    <row r="4667" ht="14.25" customHeight="1">
      <c r="D4667" s="264"/>
      <c r="E4667" s="264"/>
      <c r="F4667" s="264"/>
      <c r="G4667" s="271">
        <v>4664.0</v>
      </c>
      <c r="H4667" s="270">
        <f t="shared" si="2"/>
        <v>-0.009356429676</v>
      </c>
    </row>
    <row r="4668" ht="14.25" customHeight="1">
      <c r="D4668" s="264"/>
      <c r="E4668" s="264"/>
      <c r="F4668" s="264"/>
      <c r="G4668" s="271">
        <v>4665.0</v>
      </c>
      <c r="H4668" s="270">
        <f t="shared" si="2"/>
        <v>-0.0003956861088</v>
      </c>
    </row>
    <row r="4669" ht="14.25" customHeight="1">
      <c r="D4669" s="264"/>
      <c r="E4669" s="264"/>
      <c r="F4669" s="264"/>
      <c r="G4669" s="271">
        <v>4666.0</v>
      </c>
      <c r="H4669" s="270">
        <f t="shared" si="2"/>
        <v>0.009820761045</v>
      </c>
    </row>
    <row r="4670" ht="14.25" customHeight="1">
      <c r="D4670" s="264"/>
      <c r="E4670" s="264"/>
      <c r="F4670" s="264"/>
      <c r="G4670" s="271">
        <v>4667.0</v>
      </c>
      <c r="H4670" s="270">
        <f t="shared" si="2"/>
        <v>0.03041906839</v>
      </c>
    </row>
    <row r="4671" ht="14.25" customHeight="1">
      <c r="D4671" s="264"/>
      <c r="E4671" s="264"/>
      <c r="F4671" s="264"/>
      <c r="G4671" s="271">
        <v>4668.0</v>
      </c>
      <c r="H4671" s="270">
        <f t="shared" si="2"/>
        <v>-0.006065149892</v>
      </c>
    </row>
    <row r="4672" ht="14.25" customHeight="1">
      <c r="D4672" s="264"/>
      <c r="E4672" s="264"/>
      <c r="F4672" s="264"/>
      <c r="G4672" s="271">
        <v>4669.0</v>
      </c>
      <c r="H4672" s="270">
        <f t="shared" si="2"/>
        <v>-0.003973075117</v>
      </c>
    </row>
    <row r="4673" ht="14.25" customHeight="1">
      <c r="D4673" s="264"/>
      <c r="E4673" s="264"/>
      <c r="F4673" s="264"/>
      <c r="G4673" s="271">
        <v>4670.0</v>
      </c>
      <c r="H4673" s="270">
        <f t="shared" si="2"/>
        <v>0.00778631321</v>
      </c>
    </row>
    <row r="4674" ht="14.25" customHeight="1">
      <c r="D4674" s="264"/>
      <c r="E4674" s="264"/>
      <c r="F4674" s="264"/>
      <c r="G4674" s="271">
        <v>4671.0</v>
      </c>
      <c r="H4674" s="270">
        <f t="shared" si="2"/>
        <v>-0.007433624711</v>
      </c>
    </row>
    <row r="4675" ht="14.25" customHeight="1">
      <c r="D4675" s="264"/>
      <c r="E4675" s="264"/>
      <c r="F4675" s="264"/>
      <c r="G4675" s="271">
        <v>4672.0</v>
      </c>
      <c r="H4675" s="270">
        <f t="shared" si="2"/>
        <v>-0.008290691951</v>
      </c>
    </row>
    <row r="4676" ht="14.25" customHeight="1">
      <c r="D4676" s="264"/>
      <c r="E4676" s="264"/>
      <c r="F4676" s="264"/>
      <c r="G4676" s="271">
        <v>4673.0</v>
      </c>
      <c r="H4676" s="270">
        <f t="shared" si="2"/>
        <v>-0.009151394385</v>
      </c>
    </row>
    <row r="4677" ht="14.25" customHeight="1">
      <c r="D4677" s="264"/>
      <c r="E4677" s="264"/>
      <c r="F4677" s="264"/>
      <c r="G4677" s="271">
        <v>4674.0</v>
      </c>
      <c r="H4677" s="270">
        <f t="shared" si="2"/>
        <v>-0.01641870091</v>
      </c>
    </row>
    <row r="4678" ht="14.25" customHeight="1">
      <c r="D4678" s="264"/>
      <c r="E4678" s="264"/>
      <c r="F4678" s="264"/>
      <c r="G4678" s="271">
        <v>4675.0</v>
      </c>
      <c r="H4678" s="270">
        <f t="shared" si="2"/>
        <v>0.02137959136</v>
      </c>
    </row>
    <row r="4679" ht="14.25" customHeight="1">
      <c r="D4679" s="264"/>
      <c r="E4679" s="264"/>
      <c r="F4679" s="264"/>
      <c r="G4679" s="271">
        <v>4676.0</v>
      </c>
      <c r="H4679" s="270">
        <f t="shared" si="2"/>
        <v>0.02075711684</v>
      </c>
    </row>
    <row r="4680" ht="14.25" customHeight="1">
      <c r="D4680" s="264"/>
      <c r="E4680" s="264"/>
      <c r="F4680" s="264"/>
      <c r="G4680" s="271">
        <v>4677.0</v>
      </c>
      <c r="H4680" s="270">
        <f t="shared" si="2"/>
        <v>0.01909779661</v>
      </c>
    </row>
    <row r="4681" ht="14.25" customHeight="1">
      <c r="D4681" s="264"/>
      <c r="E4681" s="264"/>
      <c r="F4681" s="264"/>
      <c r="G4681" s="271">
        <v>4678.0</v>
      </c>
      <c r="H4681" s="270">
        <f t="shared" si="2"/>
        <v>-0.007937180212</v>
      </c>
    </row>
    <row r="4682" ht="14.25" customHeight="1">
      <c r="D4682" s="264"/>
      <c r="E4682" s="264"/>
      <c r="F4682" s="264"/>
      <c r="G4682" s="271">
        <v>4679.0</v>
      </c>
      <c r="H4682" s="270">
        <f t="shared" si="2"/>
        <v>-0.01378742022</v>
      </c>
    </row>
    <row r="4683" ht="14.25" customHeight="1">
      <c r="D4683" s="264"/>
      <c r="E4683" s="264"/>
      <c r="F4683" s="264"/>
      <c r="G4683" s="271">
        <v>4680.0</v>
      </c>
      <c r="H4683" s="270">
        <f t="shared" si="2"/>
        <v>-0.03197380497</v>
      </c>
    </row>
    <row r="4684" ht="14.25" customHeight="1">
      <c r="D4684" s="264"/>
      <c r="E4684" s="264"/>
      <c r="F4684" s="264"/>
      <c r="G4684" s="271">
        <v>4681.0</v>
      </c>
      <c r="H4684" s="270">
        <f t="shared" si="2"/>
        <v>-0.02173909074</v>
      </c>
    </row>
    <row r="4685" ht="14.25" customHeight="1">
      <c r="D4685" s="264"/>
      <c r="E4685" s="264"/>
      <c r="F4685" s="264"/>
      <c r="G4685" s="271">
        <v>4682.0</v>
      </c>
      <c r="H4685" s="270">
        <f t="shared" si="2"/>
        <v>-0.03258607971</v>
      </c>
    </row>
    <row r="4686" ht="14.25" customHeight="1">
      <c r="D4686" s="264"/>
      <c r="E4686" s="264"/>
      <c r="F4686" s="264"/>
      <c r="G4686" s="271">
        <v>4683.0</v>
      </c>
      <c r="H4686" s="270">
        <f t="shared" si="2"/>
        <v>-0.0101720628</v>
      </c>
    </row>
    <row r="4687" ht="14.25" customHeight="1">
      <c r="D4687" s="264"/>
      <c r="E4687" s="264"/>
      <c r="F4687" s="264"/>
      <c r="G4687" s="271">
        <v>4684.0</v>
      </c>
      <c r="H4687" s="270">
        <f t="shared" si="2"/>
        <v>0.01558144265</v>
      </c>
    </row>
    <row r="4688" ht="14.25" customHeight="1">
      <c r="D4688" s="264"/>
      <c r="E4688" s="264"/>
      <c r="F4688" s="264"/>
      <c r="G4688" s="271">
        <v>4685.0</v>
      </c>
      <c r="H4688" s="270">
        <f t="shared" si="2"/>
        <v>-0.02317352681</v>
      </c>
    </row>
    <row r="4689" ht="14.25" customHeight="1">
      <c r="D4689" s="264"/>
      <c r="E4689" s="264"/>
      <c r="F4689" s="264"/>
      <c r="G4689" s="271">
        <v>4686.0</v>
      </c>
      <c r="H4689" s="270">
        <f t="shared" si="2"/>
        <v>-0.01855756601</v>
      </c>
    </row>
    <row r="4690" ht="14.25" customHeight="1">
      <c r="D4690" s="264"/>
      <c r="E4690" s="264"/>
      <c r="F4690" s="264"/>
      <c r="G4690" s="271">
        <v>4687.0</v>
      </c>
      <c r="H4690" s="270">
        <f t="shared" si="2"/>
        <v>0.01025648017</v>
      </c>
    </row>
    <row r="4691" ht="14.25" customHeight="1">
      <c r="D4691" s="264"/>
      <c r="E4691" s="264"/>
      <c r="F4691" s="264"/>
      <c r="G4691" s="271">
        <v>4688.0</v>
      </c>
      <c r="H4691" s="270">
        <f t="shared" si="2"/>
        <v>-0.008744462877</v>
      </c>
    </row>
    <row r="4692" ht="14.25" customHeight="1">
      <c r="D4692" s="264"/>
      <c r="E4692" s="264"/>
      <c r="F4692" s="264"/>
      <c r="G4692" s="271">
        <v>4689.0</v>
      </c>
      <c r="H4692" s="270">
        <f t="shared" si="2"/>
        <v>-0.005697302288</v>
      </c>
    </row>
    <row r="4693" ht="14.25" customHeight="1">
      <c r="D4693" s="264"/>
      <c r="E4693" s="264"/>
      <c r="F4693" s="264"/>
      <c r="G4693" s="271">
        <v>4690.0</v>
      </c>
      <c r="H4693" s="270">
        <f t="shared" si="2"/>
        <v>-0.0317884081</v>
      </c>
    </row>
    <row r="4694" ht="14.25" customHeight="1">
      <c r="D4694" s="264"/>
      <c r="E4694" s="264"/>
      <c r="F4694" s="264"/>
      <c r="G4694" s="271">
        <v>4691.0</v>
      </c>
      <c r="H4694" s="270">
        <f t="shared" si="2"/>
        <v>0.01974844952</v>
      </c>
    </row>
    <row r="4695" ht="14.25" customHeight="1">
      <c r="D4695" s="264"/>
      <c r="E4695" s="264"/>
      <c r="F4695" s="264"/>
      <c r="G4695" s="271">
        <v>4692.0</v>
      </c>
      <c r="H4695" s="270">
        <f t="shared" si="2"/>
        <v>-0.01224013577</v>
      </c>
    </row>
    <row r="4696" ht="14.25" customHeight="1">
      <c r="D4696" s="264"/>
      <c r="E4696" s="264"/>
      <c r="F4696" s="264"/>
      <c r="G4696" s="271">
        <v>4693.0</v>
      </c>
      <c r="H4696" s="270">
        <f t="shared" si="2"/>
        <v>0.01100768208</v>
      </c>
    </row>
    <row r="4697" ht="14.25" customHeight="1">
      <c r="D4697" s="264"/>
      <c r="E4697" s="264"/>
      <c r="F4697" s="264"/>
      <c r="G4697" s="271">
        <v>4694.0</v>
      </c>
      <c r="H4697" s="270">
        <f t="shared" si="2"/>
        <v>0.02647448323</v>
      </c>
    </row>
    <row r="4698" ht="14.25" customHeight="1">
      <c r="D4698" s="264"/>
      <c r="E4698" s="264"/>
      <c r="F4698" s="264"/>
      <c r="G4698" s="271">
        <v>4695.0</v>
      </c>
      <c r="H4698" s="270">
        <f t="shared" si="2"/>
        <v>0.0171098222</v>
      </c>
    </row>
    <row r="4699" ht="14.25" customHeight="1">
      <c r="D4699" s="264"/>
      <c r="E4699" s="264"/>
      <c r="F4699" s="264"/>
      <c r="G4699" s="271">
        <v>4696.0</v>
      </c>
      <c r="H4699" s="270">
        <f t="shared" si="2"/>
        <v>-0.003662863328</v>
      </c>
    </row>
    <row r="4700" ht="14.25" customHeight="1">
      <c r="D4700" s="264"/>
      <c r="E4700" s="264"/>
      <c r="F4700" s="264"/>
      <c r="G4700" s="271">
        <v>4697.0</v>
      </c>
      <c r="H4700" s="270">
        <f t="shared" si="2"/>
        <v>0.01913360712</v>
      </c>
    </row>
    <row r="4701" ht="14.25" customHeight="1">
      <c r="D4701" s="264"/>
      <c r="E4701" s="264"/>
      <c r="F4701" s="264"/>
      <c r="G4701" s="271">
        <v>4698.0</v>
      </c>
      <c r="H4701" s="270">
        <f t="shared" si="2"/>
        <v>0.01466540258</v>
      </c>
    </row>
    <row r="4702" ht="14.25" customHeight="1">
      <c r="D4702" s="264"/>
      <c r="E4702" s="264"/>
      <c r="F4702" s="264"/>
      <c r="G4702" s="271">
        <v>4699.0</v>
      </c>
      <c r="H4702" s="270">
        <f t="shared" si="2"/>
        <v>-0.01699637859</v>
      </c>
    </row>
    <row r="4703" ht="14.25" customHeight="1">
      <c r="D4703" s="264"/>
      <c r="E4703" s="264"/>
      <c r="F4703" s="264"/>
      <c r="G4703" s="271">
        <v>4700.0</v>
      </c>
      <c r="H4703" s="270">
        <f t="shared" si="2"/>
        <v>0.01850601474</v>
      </c>
    </row>
    <row r="4704" ht="14.25" customHeight="1">
      <c r="D4704" s="264"/>
      <c r="E4704" s="264"/>
      <c r="F4704" s="264"/>
      <c r="G4704" s="271">
        <v>4701.0</v>
      </c>
      <c r="H4704" s="270">
        <f t="shared" si="2"/>
        <v>0.03464062468</v>
      </c>
    </row>
    <row r="4705" ht="14.25" customHeight="1">
      <c r="D4705" s="264"/>
      <c r="E4705" s="264"/>
      <c r="F4705" s="264"/>
      <c r="G4705" s="271">
        <v>4702.0</v>
      </c>
      <c r="H4705" s="270">
        <f t="shared" si="2"/>
        <v>-0.0246469882</v>
      </c>
    </row>
    <row r="4706" ht="14.25" customHeight="1">
      <c r="D4706" s="264"/>
      <c r="E4706" s="264"/>
      <c r="F4706" s="264"/>
      <c r="G4706" s="271">
        <v>4703.0</v>
      </c>
      <c r="H4706" s="270">
        <f t="shared" si="2"/>
        <v>-0.005624801752</v>
      </c>
    </row>
    <row r="4707" ht="14.25" customHeight="1">
      <c r="D4707" s="264"/>
      <c r="E4707" s="264"/>
      <c r="F4707" s="264"/>
      <c r="G4707" s="271">
        <v>4704.0</v>
      </c>
      <c r="H4707" s="270">
        <f t="shared" si="2"/>
        <v>-0.004520433539</v>
      </c>
    </row>
    <row r="4708" ht="14.25" customHeight="1">
      <c r="D4708" s="264"/>
      <c r="E4708" s="264"/>
      <c r="F4708" s="264"/>
      <c r="G4708" s="271">
        <v>4705.0</v>
      </c>
      <c r="H4708" s="270">
        <f t="shared" si="2"/>
        <v>-0.02461778314</v>
      </c>
    </row>
    <row r="4709" ht="14.25" customHeight="1">
      <c r="D4709" s="264"/>
      <c r="E4709" s="264"/>
      <c r="F4709" s="264"/>
      <c r="G4709" s="271">
        <v>4706.0</v>
      </c>
      <c r="H4709" s="270">
        <f t="shared" si="2"/>
        <v>0.001236675184</v>
      </c>
    </row>
    <row r="4710" ht="14.25" customHeight="1">
      <c r="D4710" s="264"/>
      <c r="E4710" s="264"/>
      <c r="F4710" s="264"/>
      <c r="G4710" s="271">
        <v>4707.0</v>
      </c>
      <c r="H4710" s="270">
        <f t="shared" si="2"/>
        <v>0.002615926558</v>
      </c>
    </row>
    <row r="4711" ht="14.25" customHeight="1">
      <c r="D4711" s="264"/>
      <c r="E4711" s="264"/>
      <c r="F4711" s="264"/>
      <c r="G4711" s="271">
        <v>4708.0</v>
      </c>
      <c r="H4711" s="270">
        <f t="shared" si="2"/>
        <v>-0.03533747708</v>
      </c>
    </row>
    <row r="4712" ht="14.25" customHeight="1">
      <c r="D4712" s="264"/>
      <c r="E4712" s="264"/>
      <c r="F4712" s="264"/>
      <c r="G4712" s="271">
        <v>4709.0</v>
      </c>
      <c r="H4712" s="270">
        <f t="shared" si="2"/>
        <v>-0.004705903946</v>
      </c>
    </row>
    <row r="4713" ht="14.25" customHeight="1">
      <c r="D4713" s="264"/>
      <c r="E4713" s="264"/>
      <c r="F4713" s="264"/>
      <c r="G4713" s="271">
        <v>4710.0</v>
      </c>
      <c r="H4713" s="270">
        <f t="shared" si="2"/>
        <v>-0.001343804308</v>
      </c>
    </row>
    <row r="4714" ht="14.25" customHeight="1">
      <c r="D4714" s="264"/>
      <c r="E4714" s="264"/>
      <c r="F4714" s="264"/>
      <c r="G4714" s="271">
        <v>4711.0</v>
      </c>
      <c r="H4714" s="270">
        <f t="shared" si="2"/>
        <v>0.01693929415</v>
      </c>
    </row>
    <row r="4715" ht="14.25" customHeight="1">
      <c r="D4715" s="264"/>
      <c r="E4715" s="264"/>
      <c r="F4715" s="264"/>
      <c r="G4715" s="271">
        <v>4712.0</v>
      </c>
      <c r="H4715" s="270">
        <f t="shared" si="2"/>
        <v>0.02073607377</v>
      </c>
    </row>
    <row r="4716" ht="14.25" customHeight="1">
      <c r="D4716" s="264"/>
      <c r="E4716" s="264"/>
      <c r="F4716" s="264"/>
      <c r="G4716" s="271">
        <v>4713.0</v>
      </c>
      <c r="H4716" s="270">
        <f t="shared" si="2"/>
        <v>0.01408481876</v>
      </c>
    </row>
    <row r="4717" ht="14.25" customHeight="1">
      <c r="D4717" s="264"/>
      <c r="E4717" s="264"/>
      <c r="F4717" s="264"/>
      <c r="G4717" s="271">
        <v>4714.0</v>
      </c>
      <c r="H4717" s="270">
        <f t="shared" si="2"/>
        <v>0.000633834759</v>
      </c>
    </row>
    <row r="4718" ht="14.25" customHeight="1">
      <c r="D4718" s="264"/>
      <c r="E4718" s="264"/>
      <c r="F4718" s="264"/>
      <c r="G4718" s="271">
        <v>4715.0</v>
      </c>
      <c r="H4718" s="270">
        <f t="shared" si="2"/>
        <v>-0.002154115403</v>
      </c>
    </row>
    <row r="4719" ht="14.25" customHeight="1">
      <c r="D4719" s="264"/>
      <c r="E4719" s="264"/>
      <c r="F4719" s="264"/>
      <c r="G4719" s="271">
        <v>4716.0</v>
      </c>
      <c r="H4719" s="270">
        <f t="shared" si="2"/>
        <v>-0.00189457613</v>
      </c>
    </row>
    <row r="4720" ht="14.25" customHeight="1">
      <c r="D4720" s="264"/>
      <c r="E4720" s="264"/>
      <c r="F4720" s="264"/>
      <c r="G4720" s="271">
        <v>4717.0</v>
      </c>
      <c r="H4720" s="270">
        <f t="shared" si="2"/>
        <v>-0.003519605926</v>
      </c>
    </row>
    <row r="4721" ht="14.25" customHeight="1">
      <c r="D4721" s="264"/>
      <c r="E4721" s="264"/>
      <c r="F4721" s="264"/>
      <c r="G4721" s="271">
        <v>4718.0</v>
      </c>
      <c r="H4721" s="270">
        <f t="shared" si="2"/>
        <v>0.0160289977</v>
      </c>
    </row>
    <row r="4722" ht="14.25" customHeight="1">
      <c r="D4722" s="264"/>
      <c r="E4722" s="264"/>
      <c r="F4722" s="264"/>
      <c r="G4722" s="271">
        <v>4719.0</v>
      </c>
      <c r="H4722" s="270">
        <f t="shared" si="2"/>
        <v>-0.02551812106</v>
      </c>
    </row>
    <row r="4723" ht="14.25" customHeight="1">
      <c r="D4723" s="264"/>
      <c r="E4723" s="264"/>
      <c r="F4723" s="264"/>
      <c r="G4723" s="271">
        <v>4720.0</v>
      </c>
      <c r="H4723" s="270">
        <f t="shared" si="2"/>
        <v>0.001024066769</v>
      </c>
    </row>
    <row r="4724" ht="14.25" customHeight="1">
      <c r="D4724" s="264"/>
      <c r="E4724" s="264"/>
      <c r="F4724" s="264"/>
      <c r="G4724" s="271">
        <v>4721.0</v>
      </c>
      <c r="H4724" s="270">
        <f t="shared" si="2"/>
        <v>-0.007626759009</v>
      </c>
    </row>
    <row r="4725" ht="14.25" customHeight="1">
      <c r="D4725" s="264"/>
      <c r="E4725" s="264"/>
      <c r="F4725" s="264"/>
      <c r="G4725" s="271">
        <v>4722.0</v>
      </c>
      <c r="H4725" s="270">
        <f t="shared" si="2"/>
        <v>-0.03943545854</v>
      </c>
    </row>
    <row r="4726" ht="14.25" customHeight="1">
      <c r="D4726" s="264"/>
      <c r="E4726" s="264"/>
      <c r="F4726" s="264"/>
      <c r="G4726" s="271">
        <v>4723.0</v>
      </c>
      <c r="H4726" s="270">
        <f t="shared" si="2"/>
        <v>-0.02365587559</v>
      </c>
    </row>
    <row r="4727" ht="14.25" customHeight="1">
      <c r="D4727" s="264"/>
      <c r="E4727" s="264"/>
      <c r="F4727" s="264"/>
      <c r="G4727" s="271">
        <v>4724.0</v>
      </c>
      <c r="H4727" s="270">
        <f t="shared" si="2"/>
        <v>0.02720600704</v>
      </c>
    </row>
    <row r="4728" ht="14.25" customHeight="1">
      <c r="D4728" s="264"/>
      <c r="E4728" s="264"/>
      <c r="F4728" s="264"/>
      <c r="G4728" s="271">
        <v>4725.0</v>
      </c>
      <c r="H4728" s="270">
        <f t="shared" si="2"/>
        <v>0.002025260615</v>
      </c>
    </row>
    <row r="4729" ht="14.25" customHeight="1">
      <c r="D4729" s="264"/>
      <c r="E4729" s="264"/>
      <c r="F4729" s="264"/>
      <c r="G4729" s="271">
        <v>4726.0</v>
      </c>
      <c r="H4729" s="270">
        <f t="shared" si="2"/>
        <v>-0.01500948144</v>
      </c>
    </row>
    <row r="4730" ht="14.25" customHeight="1">
      <c r="D4730" s="264"/>
      <c r="E4730" s="264"/>
      <c r="F4730" s="264"/>
      <c r="G4730" s="271">
        <v>4727.0</v>
      </c>
      <c r="H4730" s="270">
        <f t="shared" si="2"/>
        <v>0.02025856465</v>
      </c>
    </row>
    <row r="4731" ht="14.25" customHeight="1">
      <c r="D4731" s="264"/>
      <c r="E4731" s="264"/>
      <c r="F4731" s="264"/>
      <c r="G4731" s="271">
        <v>4728.0</v>
      </c>
      <c r="H4731" s="270">
        <f t="shared" si="2"/>
        <v>-0.0105535437</v>
      </c>
    </row>
    <row r="4732" ht="14.25" customHeight="1">
      <c r="D4732" s="264"/>
      <c r="E4732" s="264"/>
      <c r="F4732" s="264"/>
      <c r="G4732" s="271">
        <v>4729.0</v>
      </c>
      <c r="H4732" s="270">
        <f t="shared" si="2"/>
        <v>0.008011844851</v>
      </c>
    </row>
    <row r="4733" ht="14.25" customHeight="1">
      <c r="D4733" s="264"/>
      <c r="E4733" s="264"/>
      <c r="F4733" s="264"/>
      <c r="G4733" s="271">
        <v>4730.0</v>
      </c>
      <c r="H4733" s="270">
        <f t="shared" si="2"/>
        <v>0.003919699144</v>
      </c>
    </row>
    <row r="4734" ht="14.25" customHeight="1">
      <c r="D4734" s="264"/>
      <c r="E4734" s="264"/>
      <c r="F4734" s="264"/>
      <c r="G4734" s="271">
        <v>4731.0</v>
      </c>
      <c r="H4734" s="270">
        <f t="shared" si="2"/>
        <v>0.02322234835</v>
      </c>
    </row>
    <row r="4735" ht="14.25" customHeight="1">
      <c r="D4735" s="264"/>
      <c r="E4735" s="264"/>
      <c r="F4735" s="264"/>
      <c r="G4735" s="271">
        <v>4732.0</v>
      </c>
      <c r="H4735" s="270">
        <f t="shared" si="2"/>
        <v>0.0150154693</v>
      </c>
    </row>
    <row r="4736" ht="14.25" customHeight="1">
      <c r="D4736" s="264"/>
      <c r="E4736" s="264"/>
      <c r="F4736" s="264"/>
      <c r="G4736" s="271">
        <v>4733.0</v>
      </c>
      <c r="H4736" s="270">
        <f t="shared" si="2"/>
        <v>0.01982922586</v>
      </c>
    </row>
    <row r="4737" ht="14.25" customHeight="1">
      <c r="D4737" s="264"/>
      <c r="E4737" s="264"/>
      <c r="F4737" s="264"/>
      <c r="G4737" s="271">
        <v>4734.0</v>
      </c>
      <c r="H4737" s="270">
        <f t="shared" si="2"/>
        <v>-0.01640832222</v>
      </c>
    </row>
    <row r="4738" ht="14.25" customHeight="1">
      <c r="D4738" s="264"/>
      <c r="E4738" s="264"/>
      <c r="F4738" s="264"/>
      <c r="G4738" s="271">
        <v>4735.0</v>
      </c>
      <c r="H4738" s="270">
        <f t="shared" si="2"/>
        <v>0.01004141821</v>
      </c>
    </row>
    <row r="4739" ht="14.25" customHeight="1">
      <c r="D4739" s="264"/>
      <c r="E4739" s="264"/>
      <c r="F4739" s="264"/>
      <c r="G4739" s="271">
        <v>4736.0</v>
      </c>
      <c r="H4739" s="270">
        <f t="shared" si="2"/>
        <v>-0.007064446095</v>
      </c>
    </row>
    <row r="4740" ht="14.25" customHeight="1">
      <c r="D4740" s="264"/>
      <c r="E4740" s="264"/>
      <c r="F4740" s="264"/>
      <c r="G4740" s="271">
        <v>4737.0</v>
      </c>
      <c r="H4740" s="270">
        <f t="shared" si="2"/>
        <v>0.001105216407</v>
      </c>
    </row>
    <row r="4741" ht="14.25" customHeight="1">
      <c r="D4741" s="264"/>
      <c r="E4741" s="264"/>
      <c r="F4741" s="264"/>
      <c r="G4741" s="271">
        <v>4738.0</v>
      </c>
      <c r="H4741" s="270">
        <f t="shared" si="2"/>
        <v>0.004073464707</v>
      </c>
    </row>
    <row r="4742" ht="14.25" customHeight="1">
      <c r="D4742" s="264"/>
      <c r="E4742" s="264"/>
      <c r="F4742" s="264"/>
      <c r="G4742" s="271">
        <v>4739.0</v>
      </c>
      <c r="H4742" s="270">
        <f t="shared" si="2"/>
        <v>-0.003836707525</v>
      </c>
    </row>
    <row r="4743" ht="14.25" customHeight="1">
      <c r="D4743" s="264"/>
      <c r="E4743" s="264"/>
      <c r="F4743" s="264"/>
      <c r="G4743" s="271">
        <v>4740.0</v>
      </c>
      <c r="H4743" s="270">
        <f t="shared" si="2"/>
        <v>-0.03300152658</v>
      </c>
    </row>
    <row r="4744" ht="14.25" customHeight="1">
      <c r="D4744" s="264"/>
      <c r="E4744" s="264"/>
      <c r="F4744" s="264"/>
      <c r="G4744" s="271">
        <v>4741.0</v>
      </c>
      <c r="H4744" s="270">
        <f t="shared" si="2"/>
        <v>0.01660230172</v>
      </c>
    </row>
    <row r="4745" ht="14.25" customHeight="1">
      <c r="D4745" s="264"/>
      <c r="E4745" s="264"/>
      <c r="F4745" s="264"/>
      <c r="G4745" s="271">
        <v>4742.0</v>
      </c>
      <c r="H4745" s="270">
        <f t="shared" si="2"/>
        <v>-0.02528325742</v>
      </c>
    </row>
    <row r="4746" ht="14.25" customHeight="1">
      <c r="D4746" s="264"/>
      <c r="E4746" s="264"/>
      <c r="F4746" s="264"/>
      <c r="G4746" s="271">
        <v>4743.0</v>
      </c>
      <c r="H4746" s="270">
        <f t="shared" si="2"/>
        <v>-0.02026311772</v>
      </c>
    </row>
    <row r="4747" ht="14.25" customHeight="1">
      <c r="D4747" s="264"/>
      <c r="E4747" s="264"/>
      <c r="F4747" s="264"/>
      <c r="G4747" s="271">
        <v>4744.0</v>
      </c>
      <c r="H4747" s="270">
        <f t="shared" si="2"/>
        <v>0.002767664505</v>
      </c>
    </row>
    <row r="4748" ht="14.25" customHeight="1">
      <c r="D4748" s="264"/>
      <c r="E4748" s="264"/>
      <c r="F4748" s="264"/>
      <c r="G4748" s="271">
        <v>4745.0</v>
      </c>
      <c r="H4748" s="270">
        <f t="shared" si="2"/>
        <v>0.02851067961</v>
      </c>
    </row>
    <row r="4749" ht="14.25" customHeight="1">
      <c r="D4749" s="264"/>
      <c r="E4749" s="264"/>
      <c r="F4749" s="264"/>
      <c r="G4749" s="271">
        <v>4746.0</v>
      </c>
      <c r="H4749" s="270">
        <f t="shared" si="2"/>
        <v>0.03438938031</v>
      </c>
    </row>
    <row r="4750" ht="14.25" customHeight="1">
      <c r="D4750" s="264"/>
      <c r="E4750" s="264"/>
      <c r="F4750" s="264"/>
      <c r="G4750" s="271">
        <v>4747.0</v>
      </c>
      <c r="H4750" s="270">
        <f t="shared" si="2"/>
        <v>0.02641638753</v>
      </c>
    </row>
    <row r="4751" ht="14.25" customHeight="1">
      <c r="D4751" s="264"/>
      <c r="E4751" s="264"/>
      <c r="F4751" s="264"/>
      <c r="G4751" s="271">
        <v>4748.0</v>
      </c>
      <c r="H4751" s="270">
        <f t="shared" si="2"/>
        <v>-0.02713844542</v>
      </c>
    </row>
    <row r="4752" ht="14.25" customHeight="1">
      <c r="D4752" s="264"/>
      <c r="E4752" s="264"/>
      <c r="F4752" s="264"/>
      <c r="G4752" s="271">
        <v>4749.0</v>
      </c>
      <c r="H4752" s="270">
        <f t="shared" si="2"/>
        <v>-0.004729635394</v>
      </c>
    </row>
    <row r="4753" ht="14.25" customHeight="1">
      <c r="D4753" s="264"/>
      <c r="E4753" s="264"/>
      <c r="F4753" s="264"/>
      <c r="G4753" s="271">
        <v>4750.0</v>
      </c>
      <c r="H4753" s="270">
        <f t="shared" si="2"/>
        <v>0.003837737911</v>
      </c>
    </row>
    <row r="4754" ht="14.25" customHeight="1">
      <c r="D4754" s="264"/>
      <c r="E4754" s="264"/>
      <c r="F4754" s="264"/>
      <c r="G4754" s="271">
        <v>4751.0</v>
      </c>
      <c r="H4754" s="270">
        <f t="shared" si="2"/>
        <v>-0.02454265623</v>
      </c>
    </row>
    <row r="4755" ht="14.25" customHeight="1">
      <c r="D4755" s="264"/>
      <c r="E4755" s="264"/>
      <c r="F4755" s="264"/>
      <c r="G4755" s="271">
        <v>4752.0</v>
      </c>
      <c r="H4755" s="270">
        <f t="shared" si="2"/>
        <v>-0.02698218316</v>
      </c>
    </row>
    <row r="4756" ht="14.25" customHeight="1">
      <c r="D4756" s="264"/>
      <c r="E4756" s="264"/>
      <c r="F4756" s="264"/>
      <c r="G4756" s="271">
        <v>4753.0</v>
      </c>
      <c r="H4756" s="270">
        <f t="shared" si="2"/>
        <v>-0.01019890944</v>
      </c>
    </row>
    <row r="4757" ht="14.25" customHeight="1">
      <c r="D4757" s="264"/>
      <c r="E4757" s="264"/>
      <c r="F4757" s="264"/>
      <c r="G4757" s="271">
        <v>4754.0</v>
      </c>
      <c r="H4757" s="270">
        <f t="shared" si="2"/>
        <v>-0.006436632354</v>
      </c>
    </row>
    <row r="4758" ht="14.25" customHeight="1">
      <c r="D4758" s="264"/>
      <c r="E4758" s="264"/>
      <c r="F4758" s="264"/>
      <c r="G4758" s="271">
        <v>4755.0</v>
      </c>
      <c r="H4758" s="270">
        <f t="shared" si="2"/>
        <v>0.01865126231</v>
      </c>
    </row>
    <row r="4759" ht="14.25" customHeight="1">
      <c r="D4759" s="264"/>
      <c r="E4759" s="264"/>
      <c r="F4759" s="264"/>
      <c r="G4759" s="271">
        <v>4756.0</v>
      </c>
      <c r="H4759" s="270">
        <f t="shared" si="2"/>
        <v>0.005130384199</v>
      </c>
    </row>
    <row r="4760" ht="14.25" customHeight="1">
      <c r="D4760" s="264"/>
      <c r="E4760" s="264"/>
      <c r="F4760" s="264"/>
      <c r="G4760" s="271">
        <v>4757.0</v>
      </c>
      <c r="H4760" s="270">
        <f t="shared" si="2"/>
        <v>0.01741539617</v>
      </c>
    </row>
    <row r="4761" ht="14.25" customHeight="1">
      <c r="D4761" s="264"/>
      <c r="E4761" s="264"/>
      <c r="F4761" s="264"/>
      <c r="G4761" s="271">
        <v>4758.0</v>
      </c>
      <c r="H4761" s="270">
        <f t="shared" si="2"/>
        <v>-0.002074697321</v>
      </c>
    </row>
    <row r="4762" ht="14.25" customHeight="1">
      <c r="D4762" s="264"/>
      <c r="E4762" s="264"/>
      <c r="F4762" s="264"/>
      <c r="G4762" s="271">
        <v>4759.0</v>
      </c>
      <c r="H4762" s="270">
        <f t="shared" si="2"/>
        <v>-0.02311143007</v>
      </c>
    </row>
    <row r="4763" ht="14.25" customHeight="1">
      <c r="D4763" s="264"/>
      <c r="E4763" s="264"/>
      <c r="F4763" s="264"/>
      <c r="G4763" s="271">
        <v>4760.0</v>
      </c>
      <c r="H4763" s="270">
        <f t="shared" si="2"/>
        <v>0.03418060248</v>
      </c>
    </row>
    <row r="4764" ht="14.25" customHeight="1">
      <c r="D4764" s="264"/>
      <c r="E4764" s="264"/>
      <c r="F4764" s="264"/>
      <c r="G4764" s="271">
        <v>4761.0</v>
      </c>
      <c r="H4764" s="270">
        <f t="shared" si="2"/>
        <v>-0.009694916888</v>
      </c>
    </row>
    <row r="4765" ht="14.25" customHeight="1">
      <c r="D4765" s="264"/>
      <c r="E4765" s="264"/>
      <c r="F4765" s="264"/>
      <c r="G4765" s="271">
        <v>4762.0</v>
      </c>
      <c r="H4765" s="270">
        <f t="shared" si="2"/>
        <v>0.002632108834</v>
      </c>
    </row>
    <row r="4766" ht="14.25" customHeight="1">
      <c r="D4766" s="264"/>
      <c r="E4766" s="264"/>
      <c r="F4766" s="264"/>
      <c r="G4766" s="271">
        <v>4763.0</v>
      </c>
      <c r="H4766" s="270">
        <f t="shared" si="2"/>
        <v>-0.008830376577</v>
      </c>
    </row>
    <row r="4767" ht="14.25" customHeight="1">
      <c r="D4767" s="264"/>
      <c r="E4767" s="264"/>
      <c r="F4767" s="264"/>
      <c r="G4767" s="271">
        <v>4764.0</v>
      </c>
      <c r="H4767" s="270">
        <f t="shared" si="2"/>
        <v>0.006054614716</v>
      </c>
    </row>
    <row r="4768" ht="14.25" customHeight="1">
      <c r="D4768" s="264"/>
      <c r="E4768" s="264"/>
      <c r="F4768" s="264"/>
      <c r="G4768" s="271">
        <v>4765.0</v>
      </c>
      <c r="H4768" s="270">
        <f t="shared" si="2"/>
        <v>-0.005467712652</v>
      </c>
    </row>
    <row r="4769" ht="14.25" customHeight="1">
      <c r="D4769" s="264"/>
      <c r="E4769" s="264"/>
      <c r="F4769" s="264"/>
      <c r="G4769" s="271">
        <v>4766.0</v>
      </c>
      <c r="H4769" s="270">
        <f t="shared" si="2"/>
        <v>0.007095985674</v>
      </c>
    </row>
    <row r="4770" ht="14.25" customHeight="1">
      <c r="D4770" s="264"/>
      <c r="E4770" s="264"/>
      <c r="F4770" s="264"/>
      <c r="G4770" s="271">
        <v>4767.0</v>
      </c>
      <c r="H4770" s="270">
        <f t="shared" si="2"/>
        <v>-0.03283988911</v>
      </c>
    </row>
    <row r="4771" ht="14.25" customHeight="1">
      <c r="D4771" s="264"/>
      <c r="E4771" s="264"/>
      <c r="F4771" s="264"/>
      <c r="G4771" s="271">
        <v>4768.0</v>
      </c>
      <c r="H4771" s="270">
        <f t="shared" si="2"/>
        <v>-0.001042716563</v>
      </c>
    </row>
    <row r="4772" ht="14.25" customHeight="1">
      <c r="D4772" s="264"/>
      <c r="E4772" s="264"/>
      <c r="F4772" s="264"/>
      <c r="G4772" s="271">
        <v>4769.0</v>
      </c>
      <c r="H4772" s="270">
        <f t="shared" si="2"/>
        <v>0.02213187854</v>
      </c>
    </row>
    <row r="4773" ht="14.25" customHeight="1">
      <c r="D4773" s="264"/>
      <c r="E4773" s="264"/>
      <c r="F4773" s="264"/>
      <c r="G4773" s="271">
        <v>4770.0</v>
      </c>
      <c r="H4773" s="270">
        <f t="shared" si="2"/>
        <v>0.03006704609</v>
      </c>
    </row>
    <row r="4774" ht="14.25" customHeight="1">
      <c r="D4774" s="264"/>
      <c r="E4774" s="264"/>
      <c r="F4774" s="264"/>
      <c r="G4774" s="271">
        <v>4771.0</v>
      </c>
      <c r="H4774" s="270">
        <f t="shared" si="2"/>
        <v>-0.002042095381</v>
      </c>
    </row>
    <row r="4775" ht="14.25" customHeight="1">
      <c r="D4775" s="264"/>
      <c r="E4775" s="264"/>
      <c r="F4775" s="264"/>
      <c r="G4775" s="271">
        <v>4772.0</v>
      </c>
      <c r="H4775" s="270">
        <f t="shared" si="2"/>
        <v>0.002032201161</v>
      </c>
    </row>
    <row r="4776" ht="14.25" customHeight="1">
      <c r="D4776" s="264"/>
      <c r="E4776" s="264"/>
      <c r="F4776" s="264"/>
      <c r="G4776" s="271">
        <v>4773.0</v>
      </c>
      <c r="H4776" s="270">
        <f t="shared" si="2"/>
        <v>-0.0103141495</v>
      </c>
    </row>
    <row r="4777" ht="14.25" customHeight="1">
      <c r="D4777" s="264"/>
      <c r="E4777" s="264"/>
      <c r="F4777" s="264"/>
      <c r="G4777" s="271">
        <v>4774.0</v>
      </c>
      <c r="H4777" s="270">
        <f t="shared" si="2"/>
        <v>0.03900129775</v>
      </c>
    </row>
    <row r="4778" ht="14.25" customHeight="1">
      <c r="D4778" s="264"/>
      <c r="E4778" s="264"/>
      <c r="F4778" s="264"/>
      <c r="G4778" s="271">
        <v>4775.0</v>
      </c>
      <c r="H4778" s="270">
        <f t="shared" si="2"/>
        <v>-0.001888658602</v>
      </c>
    </row>
    <row r="4779" ht="14.25" customHeight="1">
      <c r="D4779" s="264"/>
      <c r="E4779" s="264"/>
      <c r="F4779" s="264"/>
      <c r="G4779" s="271">
        <v>4776.0</v>
      </c>
      <c r="H4779" s="270">
        <f t="shared" si="2"/>
        <v>-0.02674817343</v>
      </c>
    </row>
    <row r="4780" ht="14.25" customHeight="1">
      <c r="D4780" s="264"/>
      <c r="E4780" s="264"/>
      <c r="F4780" s="264"/>
      <c r="G4780" s="271">
        <v>4777.0</v>
      </c>
      <c r="H4780" s="270">
        <f t="shared" si="2"/>
        <v>-0.01421416809</v>
      </c>
    </row>
    <row r="4781" ht="14.25" customHeight="1">
      <c r="D4781" s="264"/>
      <c r="E4781" s="264"/>
      <c r="F4781" s="264"/>
      <c r="G4781" s="271">
        <v>4778.0</v>
      </c>
      <c r="H4781" s="270">
        <f t="shared" si="2"/>
        <v>0.01343898399</v>
      </c>
    </row>
    <row r="4782" ht="14.25" customHeight="1">
      <c r="D4782" s="264"/>
      <c r="E4782" s="264"/>
      <c r="F4782" s="264"/>
      <c r="G4782" s="271">
        <v>4779.0</v>
      </c>
      <c r="H4782" s="270">
        <f t="shared" si="2"/>
        <v>0.01351289539</v>
      </c>
    </row>
    <row r="4783" ht="14.25" customHeight="1">
      <c r="D4783" s="264"/>
      <c r="E4783" s="264"/>
      <c r="F4783" s="264"/>
      <c r="G4783" s="271">
        <v>4780.0</v>
      </c>
      <c r="H4783" s="270">
        <f t="shared" si="2"/>
        <v>-0.008595825716</v>
      </c>
    </row>
    <row r="4784" ht="14.25" customHeight="1">
      <c r="D4784" s="264"/>
      <c r="E4784" s="264"/>
      <c r="F4784" s="264"/>
      <c r="G4784" s="271">
        <v>4781.0</v>
      </c>
      <c r="H4784" s="270">
        <f t="shared" si="2"/>
        <v>-0.0151289924</v>
      </c>
    </row>
    <row r="4785" ht="14.25" customHeight="1">
      <c r="D4785" s="264"/>
      <c r="E4785" s="264"/>
      <c r="F4785" s="264"/>
      <c r="G4785" s="271">
        <v>4782.0</v>
      </c>
      <c r="H4785" s="270">
        <f t="shared" si="2"/>
        <v>0.01639420403</v>
      </c>
    </row>
    <row r="4786" ht="14.25" customHeight="1">
      <c r="D4786" s="264"/>
      <c r="E4786" s="264"/>
      <c r="F4786" s="264"/>
      <c r="G4786" s="271">
        <v>4783.0</v>
      </c>
      <c r="H4786" s="270">
        <f t="shared" si="2"/>
        <v>0.01403860507</v>
      </c>
    </row>
    <row r="4787" ht="14.25" customHeight="1">
      <c r="D4787" s="264"/>
      <c r="E4787" s="264"/>
      <c r="F4787" s="264"/>
      <c r="G4787" s="271">
        <v>4784.0</v>
      </c>
      <c r="H4787" s="270">
        <f t="shared" si="2"/>
        <v>-0.005493626864</v>
      </c>
    </row>
    <row r="4788" ht="14.25" customHeight="1">
      <c r="D4788" s="264"/>
      <c r="E4788" s="264"/>
      <c r="F4788" s="264"/>
      <c r="G4788" s="271">
        <v>4785.0</v>
      </c>
      <c r="H4788" s="270">
        <f t="shared" si="2"/>
        <v>0.005147822381</v>
      </c>
    </row>
    <row r="4789" ht="14.25" customHeight="1">
      <c r="D4789" s="264"/>
      <c r="E4789" s="264"/>
      <c r="F4789" s="264"/>
      <c r="G4789" s="271">
        <v>4786.0</v>
      </c>
      <c r="H4789" s="270">
        <f t="shared" si="2"/>
        <v>0.01944420126</v>
      </c>
    </row>
    <row r="4790" ht="14.25" customHeight="1">
      <c r="D4790" s="264"/>
      <c r="E4790" s="264"/>
      <c r="F4790" s="264"/>
      <c r="G4790" s="271">
        <v>4787.0</v>
      </c>
      <c r="H4790" s="270">
        <f t="shared" si="2"/>
        <v>0.02349735134</v>
      </c>
    </row>
    <row r="4791" ht="14.25" customHeight="1">
      <c r="D4791" s="264"/>
      <c r="E4791" s="264"/>
      <c r="F4791" s="264"/>
      <c r="G4791" s="271">
        <v>4788.0</v>
      </c>
      <c r="H4791" s="270">
        <f t="shared" si="2"/>
        <v>-0.0509528752</v>
      </c>
    </row>
    <row r="4792" ht="14.25" customHeight="1">
      <c r="D4792" s="264"/>
      <c r="E4792" s="264"/>
      <c r="F4792" s="264"/>
      <c r="G4792" s="271">
        <v>4789.0</v>
      </c>
      <c r="H4792" s="270">
        <f t="shared" si="2"/>
        <v>0.006437377404</v>
      </c>
    </row>
    <row r="4793" ht="14.25" customHeight="1">
      <c r="D4793" s="264"/>
      <c r="E4793" s="264"/>
      <c r="F4793" s="264"/>
      <c r="G4793" s="271">
        <v>4790.0</v>
      </c>
      <c r="H4793" s="270">
        <f t="shared" si="2"/>
        <v>0.003473584656</v>
      </c>
    </row>
    <row r="4794" ht="14.25" customHeight="1">
      <c r="D4794" s="264"/>
      <c r="E4794" s="264"/>
      <c r="F4794" s="264"/>
      <c r="G4794" s="271">
        <v>4791.0</v>
      </c>
      <c r="H4794" s="270">
        <f t="shared" si="2"/>
        <v>0.01017359132</v>
      </c>
    </row>
    <row r="4795" ht="14.25" customHeight="1">
      <c r="D4795" s="264"/>
      <c r="E4795" s="264"/>
      <c r="F4795" s="264"/>
      <c r="G4795" s="271">
        <v>4792.0</v>
      </c>
      <c r="H4795" s="270">
        <f t="shared" si="2"/>
        <v>0.003916925179</v>
      </c>
    </row>
    <row r="4796" ht="14.25" customHeight="1">
      <c r="D4796" s="264"/>
      <c r="E4796" s="264"/>
      <c r="F4796" s="264"/>
      <c r="G4796" s="271">
        <v>4793.0</v>
      </c>
      <c r="H4796" s="270">
        <f t="shared" si="2"/>
        <v>0.01052314008</v>
      </c>
    </row>
    <row r="4797" ht="14.25" customHeight="1">
      <c r="D4797" s="264"/>
      <c r="E4797" s="264"/>
      <c r="F4797" s="264"/>
      <c r="G4797" s="271">
        <v>4794.0</v>
      </c>
      <c r="H4797" s="270">
        <f t="shared" si="2"/>
        <v>0.0002898947264</v>
      </c>
    </row>
    <row r="4798" ht="14.25" customHeight="1">
      <c r="D4798" s="264"/>
      <c r="E4798" s="264"/>
      <c r="F4798" s="264"/>
      <c r="G4798" s="271">
        <v>4795.0</v>
      </c>
      <c r="H4798" s="270">
        <f t="shared" si="2"/>
        <v>-0.01149275015</v>
      </c>
    </row>
    <row r="4799" ht="14.25" customHeight="1">
      <c r="D4799" s="264"/>
      <c r="E4799" s="264"/>
      <c r="F4799" s="264"/>
      <c r="G4799" s="271">
        <v>4796.0</v>
      </c>
      <c r="H4799" s="270">
        <f t="shared" si="2"/>
        <v>0.04297796374</v>
      </c>
    </row>
    <row r="4800" ht="14.25" customHeight="1">
      <c r="D4800" s="264"/>
      <c r="E4800" s="264"/>
      <c r="F4800" s="264"/>
      <c r="G4800" s="271">
        <v>4797.0</v>
      </c>
      <c r="H4800" s="270">
        <f t="shared" si="2"/>
        <v>-0.007781335943</v>
      </c>
    </row>
    <row r="4801" ht="14.25" customHeight="1">
      <c r="D4801" s="264"/>
      <c r="E4801" s="264"/>
      <c r="F4801" s="264"/>
      <c r="G4801" s="271">
        <v>4798.0</v>
      </c>
      <c r="H4801" s="270">
        <f t="shared" si="2"/>
        <v>-0.01001956939</v>
      </c>
    </row>
    <row r="4802" ht="14.25" customHeight="1">
      <c r="D4802" s="264"/>
      <c r="E4802" s="264"/>
      <c r="F4802" s="264"/>
      <c r="G4802" s="271">
        <v>4799.0</v>
      </c>
      <c r="H4802" s="270">
        <f t="shared" si="2"/>
        <v>-0.001640439854</v>
      </c>
    </row>
    <row r="4803" ht="14.25" customHeight="1">
      <c r="D4803" s="264"/>
      <c r="E4803" s="264"/>
      <c r="F4803" s="264"/>
      <c r="G4803" s="271">
        <v>4800.0</v>
      </c>
      <c r="H4803" s="270">
        <f t="shared" si="2"/>
        <v>-0.01481857206</v>
      </c>
    </row>
    <row r="4804" ht="14.25" customHeight="1">
      <c r="D4804" s="264"/>
      <c r="E4804" s="264"/>
      <c r="F4804" s="264"/>
      <c r="G4804" s="271">
        <v>4801.0</v>
      </c>
      <c r="H4804" s="270">
        <f t="shared" si="2"/>
        <v>-0.003804971266</v>
      </c>
    </row>
    <row r="4805" ht="14.25" customHeight="1">
      <c r="D4805" s="264"/>
      <c r="E4805" s="264"/>
      <c r="F4805" s="264"/>
      <c r="G4805" s="271">
        <v>4802.0</v>
      </c>
      <c r="H4805" s="270">
        <f t="shared" si="2"/>
        <v>-0.0005419505503</v>
      </c>
    </row>
    <row r="4806" ht="14.25" customHeight="1">
      <c r="D4806" s="264"/>
      <c r="E4806" s="264"/>
      <c r="F4806" s="264"/>
      <c r="G4806" s="271">
        <v>4803.0</v>
      </c>
      <c r="H4806" s="270">
        <f t="shared" si="2"/>
        <v>0.00839254655</v>
      </c>
    </row>
    <row r="4807" ht="14.25" customHeight="1">
      <c r="D4807" s="264"/>
      <c r="E4807" s="264"/>
      <c r="F4807" s="264"/>
      <c r="G4807" s="271">
        <v>4804.0</v>
      </c>
      <c r="H4807" s="270">
        <f t="shared" si="2"/>
        <v>0.005664741737</v>
      </c>
    </row>
    <row r="4808" ht="14.25" customHeight="1">
      <c r="D4808" s="264"/>
      <c r="E4808" s="264"/>
      <c r="F4808" s="264"/>
      <c r="G4808" s="271">
        <v>4805.0</v>
      </c>
      <c r="H4808" s="270">
        <f t="shared" si="2"/>
        <v>-0.009383173912</v>
      </c>
    </row>
    <row r="4809" ht="14.25" customHeight="1">
      <c r="D4809" s="264"/>
      <c r="E4809" s="264"/>
      <c r="F4809" s="264"/>
      <c r="G4809" s="271">
        <v>4806.0</v>
      </c>
      <c r="H4809" s="270">
        <f t="shared" si="2"/>
        <v>-0.01701146088</v>
      </c>
    </row>
    <row r="4810" ht="14.25" customHeight="1">
      <c r="D4810" s="264"/>
      <c r="E4810" s="264"/>
      <c r="F4810" s="264"/>
      <c r="G4810" s="271">
        <v>4807.0</v>
      </c>
      <c r="H4810" s="270">
        <f t="shared" si="2"/>
        <v>0.0141911956</v>
      </c>
    </row>
    <row r="4811" ht="14.25" customHeight="1">
      <c r="D4811" s="264"/>
      <c r="E4811" s="264"/>
      <c r="F4811" s="264"/>
      <c r="G4811" s="271">
        <v>4808.0</v>
      </c>
      <c r="H4811" s="270">
        <f t="shared" si="2"/>
        <v>0.02895889394</v>
      </c>
    </row>
    <row r="4812" ht="14.25" customHeight="1">
      <c r="D4812" s="264"/>
      <c r="E4812" s="264"/>
      <c r="F4812" s="264"/>
      <c r="G4812" s="271">
        <v>4809.0</v>
      </c>
      <c r="H4812" s="270">
        <f t="shared" si="2"/>
        <v>-0.0315063182</v>
      </c>
    </row>
    <row r="4813" ht="14.25" customHeight="1">
      <c r="D4813" s="264"/>
      <c r="E4813" s="264"/>
      <c r="F4813" s="264"/>
      <c r="G4813" s="271">
        <v>4810.0</v>
      </c>
      <c r="H4813" s="270">
        <f t="shared" si="2"/>
        <v>0.01795023954</v>
      </c>
    </row>
    <row r="4814" ht="14.25" customHeight="1">
      <c r="D4814" s="264"/>
      <c r="E4814" s="264"/>
      <c r="F4814" s="264"/>
      <c r="G4814" s="271">
        <v>4811.0</v>
      </c>
      <c r="H4814" s="270">
        <f t="shared" si="2"/>
        <v>-0.01591087652</v>
      </c>
    </row>
    <row r="4815" ht="14.25" customHeight="1">
      <c r="D4815" s="264"/>
      <c r="E4815" s="264"/>
      <c r="F4815" s="264"/>
      <c r="G4815" s="271">
        <v>4812.0</v>
      </c>
      <c r="H4815" s="270">
        <f t="shared" si="2"/>
        <v>-0.01180466396</v>
      </c>
    </row>
    <row r="4816" ht="14.25" customHeight="1">
      <c r="D4816" s="264"/>
      <c r="E4816" s="264"/>
      <c r="F4816" s="264"/>
      <c r="G4816" s="271">
        <v>4813.0</v>
      </c>
      <c r="H4816" s="270">
        <f t="shared" si="2"/>
        <v>0.03239701964</v>
      </c>
    </row>
    <row r="4817" ht="14.25" customHeight="1">
      <c r="D4817" s="264"/>
      <c r="E4817" s="264"/>
      <c r="F4817" s="264"/>
      <c r="G4817" s="271">
        <v>4814.0</v>
      </c>
      <c r="H4817" s="270">
        <f t="shared" si="2"/>
        <v>-0.01721183223</v>
      </c>
    </row>
    <row r="4818" ht="14.25" customHeight="1">
      <c r="D4818" s="264"/>
      <c r="E4818" s="264"/>
      <c r="F4818" s="264"/>
      <c r="G4818" s="271">
        <v>4815.0</v>
      </c>
      <c r="H4818" s="270">
        <f t="shared" si="2"/>
        <v>-0.001416972011</v>
      </c>
    </row>
    <row r="4819" ht="14.25" customHeight="1">
      <c r="D4819" s="264"/>
      <c r="E4819" s="264"/>
      <c r="F4819" s="264"/>
      <c r="G4819" s="271">
        <v>4816.0</v>
      </c>
      <c r="H4819" s="270">
        <f t="shared" si="2"/>
        <v>-0.0182027809</v>
      </c>
    </row>
    <row r="4820" ht="14.25" customHeight="1">
      <c r="D4820" s="264"/>
      <c r="E4820" s="264"/>
      <c r="F4820" s="264"/>
      <c r="G4820" s="271">
        <v>4817.0</v>
      </c>
      <c r="H4820" s="270">
        <f t="shared" si="2"/>
        <v>0.007608823238</v>
      </c>
    </row>
    <row r="4821" ht="14.25" customHeight="1">
      <c r="D4821" s="264"/>
      <c r="E4821" s="264"/>
      <c r="F4821" s="264"/>
      <c r="G4821" s="271">
        <v>4818.0</v>
      </c>
      <c r="H4821" s="270">
        <f t="shared" si="2"/>
        <v>-0.02209901825</v>
      </c>
    </row>
    <row r="4822" ht="14.25" customHeight="1">
      <c r="D4822" s="264"/>
      <c r="E4822" s="264"/>
      <c r="F4822" s="264"/>
      <c r="G4822" s="271">
        <v>4819.0</v>
      </c>
      <c r="H4822" s="270">
        <f t="shared" si="2"/>
        <v>-0.0000762314849</v>
      </c>
    </row>
    <row r="4823" ht="14.25" customHeight="1">
      <c r="D4823" s="264"/>
      <c r="E4823" s="264"/>
      <c r="F4823" s="264"/>
      <c r="G4823" s="271">
        <v>4820.0</v>
      </c>
      <c r="H4823" s="270">
        <f t="shared" si="2"/>
        <v>-0.01955010025</v>
      </c>
    </row>
    <row r="4824" ht="14.25" customHeight="1">
      <c r="D4824" s="264"/>
      <c r="E4824" s="264"/>
      <c r="F4824" s="264"/>
      <c r="G4824" s="271">
        <v>4821.0</v>
      </c>
      <c r="H4824" s="270">
        <f t="shared" si="2"/>
        <v>0.007662394015</v>
      </c>
    </row>
    <row r="4825" ht="14.25" customHeight="1">
      <c r="D4825" s="264"/>
      <c r="E4825" s="264"/>
      <c r="F4825" s="264"/>
      <c r="G4825" s="271">
        <v>4822.0</v>
      </c>
      <c r="H4825" s="270">
        <f t="shared" si="2"/>
        <v>0.006529867097</v>
      </c>
    </row>
    <row r="4826" ht="14.25" customHeight="1">
      <c r="D4826" s="264"/>
      <c r="E4826" s="264"/>
      <c r="F4826" s="264"/>
      <c r="G4826" s="271">
        <v>4823.0</v>
      </c>
      <c r="H4826" s="270">
        <f t="shared" si="2"/>
        <v>0.002136280833</v>
      </c>
    </row>
    <row r="4827" ht="14.25" customHeight="1">
      <c r="D4827" s="264"/>
      <c r="E4827" s="264"/>
      <c r="F4827" s="264"/>
      <c r="G4827" s="271">
        <v>4824.0</v>
      </c>
      <c r="H4827" s="270">
        <f t="shared" si="2"/>
        <v>-0.007761461203</v>
      </c>
    </row>
    <row r="4828" ht="14.25" customHeight="1">
      <c r="D4828" s="264"/>
      <c r="E4828" s="264"/>
      <c r="F4828" s="264"/>
      <c r="G4828" s="271">
        <v>4825.0</v>
      </c>
      <c r="H4828" s="270">
        <f t="shared" si="2"/>
        <v>0.01783188153</v>
      </c>
    </row>
    <row r="4829" ht="14.25" customHeight="1">
      <c r="D4829" s="264"/>
      <c r="E4829" s="264"/>
      <c r="F4829" s="264"/>
      <c r="G4829" s="271">
        <v>4826.0</v>
      </c>
      <c r="H4829" s="270">
        <f t="shared" si="2"/>
        <v>-0.00931143368</v>
      </c>
    </row>
    <row r="4830" ht="14.25" customHeight="1">
      <c r="D4830" s="264"/>
      <c r="E4830" s="264"/>
      <c r="F4830" s="264"/>
      <c r="G4830" s="271">
        <v>4827.0</v>
      </c>
      <c r="H4830" s="270">
        <f t="shared" si="2"/>
        <v>0.01282525531</v>
      </c>
    </row>
    <row r="4831" ht="14.25" customHeight="1">
      <c r="D4831" s="264"/>
      <c r="E4831" s="264"/>
      <c r="F4831" s="264"/>
      <c r="G4831" s="271">
        <v>4828.0</v>
      </c>
      <c r="H4831" s="270">
        <f t="shared" si="2"/>
        <v>-0.009478159221</v>
      </c>
    </row>
    <row r="4832" ht="14.25" customHeight="1">
      <c r="D4832" s="264"/>
      <c r="E4832" s="264"/>
      <c r="F4832" s="264"/>
      <c r="G4832" s="271">
        <v>4829.0</v>
      </c>
      <c r="H4832" s="270">
        <f t="shared" si="2"/>
        <v>0.003226995017</v>
      </c>
    </row>
    <row r="4833" ht="14.25" customHeight="1">
      <c r="D4833" s="264"/>
      <c r="E4833" s="264"/>
      <c r="F4833" s="264"/>
      <c r="G4833" s="271">
        <v>4830.0</v>
      </c>
      <c r="H4833" s="270">
        <f t="shared" si="2"/>
        <v>-0.03148389371</v>
      </c>
    </row>
    <row r="4834" ht="14.25" customHeight="1">
      <c r="D4834" s="264"/>
      <c r="E4834" s="264"/>
      <c r="F4834" s="264"/>
      <c r="G4834" s="271">
        <v>4831.0</v>
      </c>
      <c r="H4834" s="270">
        <f t="shared" si="2"/>
        <v>0.001706348331</v>
      </c>
    </row>
    <row r="4835" ht="14.25" customHeight="1">
      <c r="D4835" s="264"/>
      <c r="E4835" s="264"/>
      <c r="F4835" s="264"/>
      <c r="G4835" s="271">
        <v>4832.0</v>
      </c>
      <c r="H4835" s="270">
        <f t="shared" si="2"/>
        <v>-0.003393179913</v>
      </c>
    </row>
    <row r="4836" ht="14.25" customHeight="1">
      <c r="D4836" s="264"/>
      <c r="E4836" s="264"/>
      <c r="F4836" s="264"/>
      <c r="G4836" s="271">
        <v>4833.0</v>
      </c>
      <c r="H4836" s="270">
        <f t="shared" si="2"/>
        <v>0.0069758586</v>
      </c>
    </row>
    <row r="4837" ht="14.25" customHeight="1">
      <c r="D4837" s="264"/>
      <c r="E4837" s="264"/>
      <c r="F4837" s="264"/>
      <c r="G4837" s="271">
        <v>4834.0</v>
      </c>
      <c r="H4837" s="270">
        <f t="shared" si="2"/>
        <v>0.03971296499</v>
      </c>
    </row>
    <row r="4838" ht="14.25" customHeight="1">
      <c r="D4838" s="264"/>
      <c r="E4838" s="264"/>
      <c r="F4838" s="264"/>
      <c r="G4838" s="271">
        <v>4835.0</v>
      </c>
      <c r="H4838" s="270">
        <f t="shared" si="2"/>
        <v>0.01423828776</v>
      </c>
    </row>
    <row r="4839" ht="14.25" customHeight="1">
      <c r="D4839" s="264"/>
      <c r="E4839" s="264"/>
      <c r="F4839" s="264"/>
      <c r="G4839" s="271">
        <v>4836.0</v>
      </c>
      <c r="H4839" s="270">
        <f t="shared" si="2"/>
        <v>-0.007595005546</v>
      </c>
    </row>
    <row r="4840" ht="14.25" customHeight="1">
      <c r="D4840" s="264"/>
      <c r="E4840" s="264"/>
      <c r="F4840" s="264"/>
      <c r="G4840" s="271">
        <v>4837.0</v>
      </c>
      <c r="H4840" s="270">
        <f t="shared" si="2"/>
        <v>-0.03155961849</v>
      </c>
    </row>
    <row r="4841" ht="14.25" customHeight="1">
      <c r="D4841" s="264"/>
      <c r="E4841" s="264"/>
      <c r="F4841" s="264"/>
      <c r="G4841" s="271">
        <v>4838.0</v>
      </c>
      <c r="H4841" s="270">
        <f t="shared" si="2"/>
        <v>0.02067016573</v>
      </c>
    </row>
    <row r="4842" ht="14.25" customHeight="1">
      <c r="D4842" s="264"/>
      <c r="E4842" s="264"/>
      <c r="F4842" s="264"/>
      <c r="G4842" s="271">
        <v>4839.0</v>
      </c>
      <c r="H4842" s="270">
        <f t="shared" si="2"/>
        <v>-0.02210925161</v>
      </c>
    </row>
    <row r="4843" ht="14.25" customHeight="1">
      <c r="D4843" s="264"/>
      <c r="E4843" s="264"/>
      <c r="F4843" s="264"/>
      <c r="G4843" s="271">
        <v>4840.0</v>
      </c>
      <c r="H4843" s="270">
        <f t="shared" si="2"/>
        <v>0.02130280795</v>
      </c>
    </row>
    <row r="4844" ht="14.25" customHeight="1">
      <c r="D4844" s="264"/>
      <c r="E4844" s="264"/>
      <c r="F4844" s="264"/>
      <c r="G4844" s="271">
        <v>4841.0</v>
      </c>
      <c r="H4844" s="270">
        <f t="shared" si="2"/>
        <v>-0.01629280368</v>
      </c>
    </row>
    <row r="4845" ht="14.25" customHeight="1">
      <c r="D4845" s="264"/>
      <c r="E4845" s="264"/>
      <c r="F4845" s="264"/>
      <c r="G4845" s="271">
        <v>4842.0</v>
      </c>
      <c r="H4845" s="270">
        <f t="shared" si="2"/>
        <v>0.01115724376</v>
      </c>
    </row>
    <row r="4846" ht="14.25" customHeight="1">
      <c r="D4846" s="264"/>
      <c r="E4846" s="264"/>
      <c r="F4846" s="264"/>
      <c r="G4846" s="271">
        <v>4843.0</v>
      </c>
      <c r="H4846" s="270">
        <f t="shared" si="2"/>
        <v>0.01087352224</v>
      </c>
    </row>
    <row r="4847" ht="14.25" customHeight="1">
      <c r="D4847" s="264"/>
      <c r="E4847" s="264"/>
      <c r="F4847" s="264"/>
      <c r="G4847" s="271">
        <v>4844.0</v>
      </c>
      <c r="H4847" s="270">
        <f t="shared" si="2"/>
        <v>0.02550096634</v>
      </c>
    </row>
    <row r="4848" ht="14.25" customHeight="1">
      <c r="D4848" s="264"/>
      <c r="E4848" s="264"/>
      <c r="F4848" s="264"/>
      <c r="G4848" s="271">
        <v>4845.0</v>
      </c>
      <c r="H4848" s="270">
        <f t="shared" si="2"/>
        <v>-0.002541416971</v>
      </c>
    </row>
    <row r="4849" ht="14.25" customHeight="1">
      <c r="D4849" s="264"/>
      <c r="E4849" s="264"/>
      <c r="F4849" s="264"/>
      <c r="G4849" s="271">
        <v>4846.0</v>
      </c>
      <c r="H4849" s="270">
        <f t="shared" si="2"/>
        <v>0.00851147667</v>
      </c>
    </row>
    <row r="4850" ht="14.25" customHeight="1">
      <c r="D4850" s="264"/>
      <c r="E4850" s="264"/>
      <c r="F4850" s="264"/>
      <c r="G4850" s="271">
        <v>4847.0</v>
      </c>
      <c r="H4850" s="270">
        <f t="shared" si="2"/>
        <v>-0.001005320186</v>
      </c>
    </row>
    <row r="4851" ht="14.25" customHeight="1">
      <c r="D4851" s="264"/>
      <c r="E4851" s="264"/>
      <c r="F4851" s="264"/>
      <c r="G4851" s="271">
        <v>4848.0</v>
      </c>
      <c r="H4851" s="270">
        <f t="shared" si="2"/>
        <v>0.02780390625</v>
      </c>
    </row>
    <row r="4852" ht="14.25" customHeight="1">
      <c r="D4852" s="264"/>
      <c r="E4852" s="264"/>
      <c r="F4852" s="264"/>
      <c r="G4852" s="271">
        <v>4849.0</v>
      </c>
      <c r="H4852" s="270">
        <f t="shared" si="2"/>
        <v>-0.003491788346</v>
      </c>
    </row>
    <row r="4853" ht="14.25" customHeight="1">
      <c r="D4853" s="264"/>
      <c r="E4853" s="264"/>
      <c r="F4853" s="264"/>
      <c r="G4853" s="271">
        <v>4850.0</v>
      </c>
      <c r="H4853" s="270">
        <f t="shared" si="2"/>
        <v>-0.024612784</v>
      </c>
    </row>
    <row r="4854" ht="14.25" customHeight="1">
      <c r="D4854" s="264"/>
      <c r="E4854" s="264"/>
      <c r="F4854" s="264"/>
      <c r="G4854" s="271">
        <v>4851.0</v>
      </c>
      <c r="H4854" s="270">
        <f t="shared" si="2"/>
        <v>-0.01759631027</v>
      </c>
    </row>
    <row r="4855" ht="14.25" customHeight="1">
      <c r="D4855" s="264"/>
      <c r="E4855" s="264"/>
      <c r="F4855" s="264"/>
      <c r="G4855" s="271">
        <v>4852.0</v>
      </c>
      <c r="H4855" s="270">
        <f t="shared" si="2"/>
        <v>0.01031957804</v>
      </c>
    </row>
    <row r="4856" ht="14.25" customHeight="1">
      <c r="D4856" s="264"/>
      <c r="E4856" s="264"/>
      <c r="F4856" s="264"/>
      <c r="G4856" s="271">
        <v>4853.0</v>
      </c>
      <c r="H4856" s="270">
        <f t="shared" si="2"/>
        <v>0.0008392630619</v>
      </c>
    </row>
    <row r="4857" ht="14.25" customHeight="1">
      <c r="D4857" s="264"/>
      <c r="E4857" s="264"/>
      <c r="F4857" s="264"/>
      <c r="G4857" s="271">
        <v>4854.0</v>
      </c>
      <c r="H4857" s="270">
        <f t="shared" si="2"/>
        <v>-0.001164091875</v>
      </c>
    </row>
    <row r="4858" ht="14.25" customHeight="1">
      <c r="D4858" s="264"/>
      <c r="E4858" s="264"/>
      <c r="F4858" s="264"/>
      <c r="G4858" s="271">
        <v>4855.0</v>
      </c>
      <c r="H4858" s="270">
        <f t="shared" si="2"/>
        <v>-0.007376446342</v>
      </c>
    </row>
    <row r="4859" ht="14.25" customHeight="1">
      <c r="D4859" s="264"/>
      <c r="E4859" s="264"/>
      <c r="F4859" s="264"/>
      <c r="G4859" s="271">
        <v>4856.0</v>
      </c>
      <c r="H4859" s="270">
        <f t="shared" si="2"/>
        <v>-0.004984999162</v>
      </c>
    </row>
    <row r="4860" ht="14.25" customHeight="1">
      <c r="D4860" s="264"/>
      <c r="E4860" s="264"/>
      <c r="F4860" s="264"/>
      <c r="G4860" s="271">
        <v>4857.0</v>
      </c>
      <c r="H4860" s="270">
        <f t="shared" si="2"/>
        <v>0.002729522374</v>
      </c>
    </row>
    <row r="4861" ht="14.25" customHeight="1">
      <c r="D4861" s="264"/>
      <c r="E4861" s="264"/>
      <c r="F4861" s="264"/>
      <c r="G4861" s="271">
        <v>4858.0</v>
      </c>
      <c r="H4861" s="270">
        <f t="shared" si="2"/>
        <v>0.0226367477</v>
      </c>
    </row>
    <row r="4862" ht="14.25" customHeight="1">
      <c r="D4862" s="264"/>
      <c r="E4862" s="264"/>
      <c r="F4862" s="264"/>
      <c r="G4862" s="271">
        <v>4859.0</v>
      </c>
      <c r="H4862" s="270">
        <f t="shared" si="2"/>
        <v>-0.009391528566</v>
      </c>
    </row>
    <row r="4863" ht="14.25" customHeight="1">
      <c r="D4863" s="264"/>
      <c r="E4863" s="264"/>
      <c r="F4863" s="264"/>
      <c r="G4863" s="271">
        <v>4860.0</v>
      </c>
      <c r="H4863" s="270">
        <f t="shared" si="2"/>
        <v>-0.01422449541</v>
      </c>
    </row>
    <row r="4864" ht="14.25" customHeight="1">
      <c r="D4864" s="264"/>
      <c r="E4864" s="264"/>
      <c r="F4864" s="264"/>
      <c r="G4864" s="271">
        <v>4861.0</v>
      </c>
      <c r="H4864" s="270">
        <f t="shared" si="2"/>
        <v>0.001495029541</v>
      </c>
    </row>
    <row r="4865" ht="14.25" customHeight="1">
      <c r="D4865" s="264"/>
      <c r="E4865" s="264"/>
      <c r="F4865" s="264"/>
      <c r="G4865" s="271">
        <v>4862.0</v>
      </c>
      <c r="H4865" s="270">
        <f t="shared" si="2"/>
        <v>0.022280166</v>
      </c>
    </row>
    <row r="4866" ht="14.25" customHeight="1">
      <c r="D4866" s="264"/>
      <c r="E4866" s="264"/>
      <c r="F4866" s="264"/>
      <c r="G4866" s="271">
        <v>4863.0</v>
      </c>
      <c r="H4866" s="270">
        <f t="shared" si="2"/>
        <v>-0.006352845972</v>
      </c>
    </row>
    <row r="4867" ht="14.25" customHeight="1">
      <c r="D4867" s="264"/>
      <c r="E4867" s="264"/>
      <c r="F4867" s="264"/>
      <c r="G4867" s="271">
        <v>4864.0</v>
      </c>
      <c r="H4867" s="270">
        <f t="shared" si="2"/>
        <v>-0.006951146208</v>
      </c>
    </row>
    <row r="4868" ht="14.25" customHeight="1">
      <c r="D4868" s="264"/>
      <c r="E4868" s="264"/>
      <c r="F4868" s="264"/>
      <c r="G4868" s="271">
        <v>4865.0</v>
      </c>
      <c r="H4868" s="270">
        <f t="shared" si="2"/>
        <v>0.009899758213</v>
      </c>
    </row>
    <row r="4869" ht="14.25" customHeight="1">
      <c r="D4869" s="264"/>
      <c r="E4869" s="264"/>
      <c r="F4869" s="264"/>
      <c r="G4869" s="271">
        <v>4866.0</v>
      </c>
      <c r="H4869" s="270">
        <f t="shared" si="2"/>
        <v>0.005100822007</v>
      </c>
    </row>
    <row r="4870" ht="14.25" customHeight="1">
      <c r="D4870" s="264"/>
      <c r="E4870" s="264"/>
      <c r="F4870" s="264"/>
      <c r="G4870" s="271">
        <v>4867.0</v>
      </c>
      <c r="H4870" s="270">
        <f t="shared" si="2"/>
        <v>-0.03443722885</v>
      </c>
    </row>
    <row r="4871" ht="14.25" customHeight="1">
      <c r="D4871" s="264"/>
      <c r="E4871" s="264"/>
      <c r="F4871" s="264"/>
      <c r="G4871" s="271">
        <v>4868.0</v>
      </c>
      <c r="H4871" s="270">
        <f t="shared" si="2"/>
        <v>-0.005305783952</v>
      </c>
    </row>
    <row r="4872" ht="14.25" customHeight="1">
      <c r="D4872" s="264"/>
      <c r="E4872" s="264"/>
      <c r="F4872" s="264"/>
      <c r="G4872" s="271">
        <v>4869.0</v>
      </c>
      <c r="H4872" s="270">
        <f t="shared" si="2"/>
        <v>-0.005313914958</v>
      </c>
    </row>
    <row r="4873" ht="14.25" customHeight="1">
      <c r="D4873" s="264"/>
      <c r="E4873" s="264"/>
      <c r="F4873" s="264"/>
      <c r="G4873" s="271">
        <v>4870.0</v>
      </c>
      <c r="H4873" s="270">
        <f t="shared" si="2"/>
        <v>0.007740733517</v>
      </c>
    </row>
    <row r="4874" ht="14.25" customHeight="1">
      <c r="D4874" s="264"/>
      <c r="E4874" s="264"/>
      <c r="F4874" s="264"/>
      <c r="G4874" s="271">
        <v>4871.0</v>
      </c>
      <c r="H4874" s="270">
        <f t="shared" si="2"/>
        <v>0.02328448691</v>
      </c>
    </row>
    <row r="4875" ht="14.25" customHeight="1">
      <c r="D4875" s="264"/>
      <c r="E4875" s="264"/>
      <c r="F4875" s="264"/>
      <c r="G4875" s="271">
        <v>4872.0</v>
      </c>
      <c r="H4875" s="270">
        <f t="shared" si="2"/>
        <v>-0.005734193926</v>
      </c>
    </row>
    <row r="4876" ht="14.25" customHeight="1">
      <c r="D4876" s="264"/>
      <c r="E4876" s="264"/>
      <c r="F4876" s="264"/>
      <c r="G4876" s="271">
        <v>4873.0</v>
      </c>
      <c r="H4876" s="270">
        <f t="shared" si="2"/>
        <v>0.01729931272</v>
      </c>
    </row>
    <row r="4877" ht="14.25" customHeight="1">
      <c r="D4877" s="264"/>
      <c r="E4877" s="264"/>
      <c r="F4877" s="264"/>
      <c r="G4877" s="271">
        <v>4874.0</v>
      </c>
      <c r="H4877" s="270">
        <f t="shared" si="2"/>
        <v>0.0109590443</v>
      </c>
    </row>
    <row r="4878" ht="14.25" customHeight="1">
      <c r="D4878" s="264"/>
      <c r="E4878" s="264"/>
      <c r="F4878" s="264"/>
      <c r="G4878" s="271">
        <v>4875.0</v>
      </c>
      <c r="H4878" s="270">
        <f t="shared" si="2"/>
        <v>-0.03367198112</v>
      </c>
    </row>
    <row r="4879" ht="14.25" customHeight="1">
      <c r="D4879" s="264"/>
      <c r="E4879" s="264"/>
      <c r="F4879" s="264"/>
      <c r="G4879" s="271">
        <v>4876.0</v>
      </c>
      <c r="H4879" s="270">
        <f t="shared" si="2"/>
        <v>-0.008673496174</v>
      </c>
    </row>
    <row r="4880" ht="14.25" customHeight="1">
      <c r="D4880" s="264"/>
      <c r="E4880" s="264"/>
      <c r="F4880" s="264"/>
      <c r="G4880" s="271">
        <v>4877.0</v>
      </c>
      <c r="H4880" s="270">
        <f t="shared" si="2"/>
        <v>-0.003870975613</v>
      </c>
    </row>
    <row r="4881" ht="14.25" customHeight="1">
      <c r="D4881" s="264"/>
      <c r="E4881" s="264"/>
      <c r="F4881" s="264"/>
      <c r="G4881" s="271">
        <v>4878.0</v>
      </c>
      <c r="H4881" s="270">
        <f t="shared" si="2"/>
        <v>0.02134895865</v>
      </c>
    </row>
    <row r="4882" ht="14.25" customHeight="1">
      <c r="D4882" s="264"/>
      <c r="E4882" s="264"/>
      <c r="F4882" s="264"/>
      <c r="G4882" s="271">
        <v>4879.0</v>
      </c>
      <c r="H4882" s="270">
        <f t="shared" si="2"/>
        <v>0.007272790356</v>
      </c>
    </row>
    <row r="4883" ht="14.25" customHeight="1">
      <c r="D4883" s="264"/>
      <c r="E4883" s="264"/>
      <c r="F4883" s="264"/>
      <c r="G4883" s="271">
        <v>4880.0</v>
      </c>
      <c r="H4883" s="270">
        <f t="shared" si="2"/>
        <v>-0.02026718612</v>
      </c>
    </row>
    <row r="4884" ht="14.25" customHeight="1">
      <c r="D4884" s="264"/>
      <c r="E4884" s="264"/>
      <c r="F4884" s="264"/>
      <c r="G4884" s="271">
        <v>4881.0</v>
      </c>
      <c r="H4884" s="270">
        <f t="shared" si="2"/>
        <v>0.000231771022</v>
      </c>
    </row>
    <row r="4885" ht="14.25" customHeight="1">
      <c r="D4885" s="264"/>
      <c r="E4885" s="264"/>
      <c r="F4885" s="264"/>
      <c r="G4885" s="271">
        <v>4882.0</v>
      </c>
      <c r="H4885" s="270">
        <f t="shared" si="2"/>
        <v>0.0107932841</v>
      </c>
    </row>
    <row r="4886" ht="14.25" customHeight="1">
      <c r="D4886" s="264"/>
      <c r="E4886" s="264"/>
      <c r="F4886" s="264"/>
      <c r="G4886" s="271">
        <v>4883.0</v>
      </c>
      <c r="H4886" s="270">
        <f t="shared" si="2"/>
        <v>0.01670559304</v>
      </c>
    </row>
    <row r="4887" ht="14.25" customHeight="1">
      <c r="D4887" s="264"/>
      <c r="E4887" s="264"/>
      <c r="F4887" s="264"/>
      <c r="G4887" s="271">
        <v>4884.0</v>
      </c>
      <c r="H4887" s="270">
        <f t="shared" si="2"/>
        <v>-0.00904847693</v>
      </c>
    </row>
    <row r="4888" ht="14.25" customHeight="1">
      <c r="D4888" s="264"/>
      <c r="E4888" s="264"/>
      <c r="F4888" s="264"/>
      <c r="G4888" s="271">
        <v>4885.0</v>
      </c>
      <c r="H4888" s="270">
        <f t="shared" si="2"/>
        <v>0.01913897886</v>
      </c>
    </row>
    <row r="4889" ht="14.25" customHeight="1">
      <c r="D4889" s="264"/>
      <c r="E4889" s="264"/>
      <c r="F4889" s="264"/>
      <c r="G4889" s="271">
        <v>4886.0</v>
      </c>
      <c r="H4889" s="270">
        <f t="shared" si="2"/>
        <v>-0.005670120507</v>
      </c>
    </row>
    <row r="4890" ht="14.25" customHeight="1">
      <c r="D4890" s="264"/>
      <c r="E4890" s="264"/>
      <c r="F4890" s="264"/>
      <c r="G4890" s="271">
        <v>4887.0</v>
      </c>
      <c r="H4890" s="270">
        <f t="shared" si="2"/>
        <v>0.008428532794</v>
      </c>
    </row>
    <row r="4891" ht="14.25" customHeight="1">
      <c r="D4891" s="264"/>
      <c r="E4891" s="264"/>
      <c r="F4891" s="264"/>
      <c r="G4891" s="271">
        <v>4888.0</v>
      </c>
      <c r="H4891" s="270">
        <f t="shared" si="2"/>
        <v>0.0148525093</v>
      </c>
    </row>
    <row r="4892" ht="14.25" customHeight="1">
      <c r="D4892" s="264"/>
      <c r="E4892" s="264"/>
      <c r="F4892" s="264"/>
      <c r="G4892" s="271">
        <v>4889.0</v>
      </c>
      <c r="H4892" s="270">
        <f t="shared" si="2"/>
        <v>-0.003958463396</v>
      </c>
    </row>
    <row r="4893" ht="14.25" customHeight="1">
      <c r="D4893" s="264"/>
      <c r="E4893" s="264"/>
      <c r="F4893" s="264"/>
      <c r="G4893" s="271">
        <v>4890.0</v>
      </c>
      <c r="H4893" s="270">
        <f t="shared" si="2"/>
        <v>0.01678434114</v>
      </c>
    </row>
    <row r="4894" ht="14.25" customHeight="1">
      <c r="D4894" s="264"/>
      <c r="E4894" s="264"/>
      <c r="F4894" s="264"/>
      <c r="G4894" s="271">
        <v>4891.0</v>
      </c>
      <c r="H4894" s="270">
        <f t="shared" si="2"/>
        <v>-0.01845510541</v>
      </c>
    </row>
    <row r="4895" ht="14.25" customHeight="1">
      <c r="D4895" s="264"/>
      <c r="E4895" s="264"/>
      <c r="F4895" s="264"/>
      <c r="G4895" s="271">
        <v>4892.0</v>
      </c>
      <c r="H4895" s="270">
        <f t="shared" si="2"/>
        <v>0.01465559702</v>
      </c>
    </row>
    <row r="4896" ht="14.25" customHeight="1">
      <c r="D4896" s="264"/>
      <c r="E4896" s="264"/>
      <c r="F4896" s="264"/>
      <c r="G4896" s="271">
        <v>4893.0</v>
      </c>
      <c r="H4896" s="270">
        <f t="shared" si="2"/>
        <v>-0.03832347472</v>
      </c>
    </row>
    <row r="4897" ht="14.25" customHeight="1">
      <c r="D4897" s="264"/>
      <c r="E4897" s="264"/>
      <c r="F4897" s="264"/>
      <c r="G4897" s="271">
        <v>4894.0</v>
      </c>
      <c r="H4897" s="270">
        <f t="shared" si="2"/>
        <v>0.00421671914</v>
      </c>
    </row>
    <row r="4898" ht="14.25" customHeight="1">
      <c r="D4898" s="264"/>
      <c r="E4898" s="264"/>
      <c r="F4898" s="264"/>
      <c r="G4898" s="271">
        <v>4895.0</v>
      </c>
      <c r="H4898" s="270">
        <f t="shared" si="2"/>
        <v>0.01844761877</v>
      </c>
    </row>
    <row r="4899" ht="14.25" customHeight="1">
      <c r="D4899" s="264"/>
      <c r="E4899" s="264"/>
      <c r="F4899" s="264"/>
      <c r="G4899" s="271">
        <v>4896.0</v>
      </c>
      <c r="H4899" s="270">
        <f t="shared" si="2"/>
        <v>-0.004956479462</v>
      </c>
    </row>
    <row r="4900" ht="14.25" customHeight="1">
      <c r="D4900" s="264"/>
      <c r="E4900" s="264"/>
      <c r="F4900" s="264"/>
      <c r="G4900" s="271">
        <v>4897.0</v>
      </c>
      <c r="H4900" s="270">
        <f t="shared" si="2"/>
        <v>-0.01535221314</v>
      </c>
    </row>
    <row r="4901" ht="14.25" customHeight="1">
      <c r="D4901" s="264"/>
      <c r="E4901" s="264"/>
      <c r="F4901" s="264"/>
      <c r="G4901" s="271">
        <v>4898.0</v>
      </c>
      <c r="H4901" s="270">
        <f t="shared" si="2"/>
        <v>0.02713009448</v>
      </c>
    </row>
    <row r="4902" ht="14.25" customHeight="1">
      <c r="D4902" s="264"/>
      <c r="E4902" s="264"/>
      <c r="F4902" s="264"/>
      <c r="G4902" s="271">
        <v>4899.0</v>
      </c>
      <c r="H4902" s="270">
        <f t="shared" si="2"/>
        <v>-0.006476320037</v>
      </c>
    </row>
    <row r="4903" ht="14.25" customHeight="1">
      <c r="D4903" s="264"/>
      <c r="E4903" s="264"/>
      <c r="F4903" s="264"/>
      <c r="G4903" s="271">
        <v>4900.0</v>
      </c>
      <c r="H4903" s="270">
        <f t="shared" si="2"/>
        <v>-0.01129878346</v>
      </c>
    </row>
    <row r="4904" ht="14.25" customHeight="1">
      <c r="D4904" s="264"/>
      <c r="E4904" s="264"/>
      <c r="F4904" s="264"/>
      <c r="G4904" s="271">
        <v>4901.0</v>
      </c>
      <c r="H4904" s="270">
        <f t="shared" si="2"/>
        <v>-0.01193070186</v>
      </c>
    </row>
    <row r="4905" ht="14.25" customHeight="1">
      <c r="D4905" s="264"/>
      <c r="E4905" s="264"/>
      <c r="F4905" s="264"/>
      <c r="G4905" s="271">
        <v>4902.0</v>
      </c>
      <c r="H4905" s="270">
        <f t="shared" si="2"/>
        <v>0.02615191</v>
      </c>
    </row>
    <row r="4906" ht="14.25" customHeight="1">
      <c r="D4906" s="264"/>
      <c r="E4906" s="264"/>
      <c r="F4906" s="264"/>
      <c r="G4906" s="271">
        <v>4903.0</v>
      </c>
      <c r="H4906" s="270">
        <f t="shared" si="2"/>
        <v>-0.00178632303</v>
      </c>
    </row>
    <row r="4907" ht="14.25" customHeight="1">
      <c r="D4907" s="264"/>
      <c r="E4907" s="264"/>
      <c r="F4907" s="264"/>
      <c r="G4907" s="271">
        <v>4904.0</v>
      </c>
      <c r="H4907" s="270">
        <f t="shared" si="2"/>
        <v>0.01051899021</v>
      </c>
    </row>
    <row r="4908" ht="14.25" customHeight="1">
      <c r="D4908" s="264"/>
      <c r="E4908" s="264"/>
      <c r="F4908" s="264"/>
      <c r="G4908" s="271">
        <v>4905.0</v>
      </c>
      <c r="H4908" s="270">
        <f t="shared" si="2"/>
        <v>0.007194808978</v>
      </c>
    </row>
    <row r="4909" ht="14.25" customHeight="1">
      <c r="D4909" s="264"/>
      <c r="E4909" s="264"/>
      <c r="F4909" s="264"/>
      <c r="G4909" s="271">
        <v>4906.0</v>
      </c>
      <c r="H4909" s="270">
        <f t="shared" si="2"/>
        <v>-0.006792951503</v>
      </c>
    </row>
    <row r="4910" ht="14.25" customHeight="1">
      <c r="D4910" s="264"/>
      <c r="E4910" s="264"/>
      <c r="F4910" s="264"/>
      <c r="G4910" s="271">
        <v>4907.0</v>
      </c>
      <c r="H4910" s="270">
        <f t="shared" si="2"/>
        <v>-0.01333680498</v>
      </c>
    </row>
    <row r="4911" ht="14.25" customHeight="1">
      <c r="D4911" s="264"/>
      <c r="E4911" s="264"/>
      <c r="F4911" s="264"/>
      <c r="G4911" s="271">
        <v>4908.0</v>
      </c>
      <c r="H4911" s="270">
        <f t="shared" si="2"/>
        <v>-0.02376033795</v>
      </c>
    </row>
    <row r="4912" ht="14.25" customHeight="1">
      <c r="D4912" s="264"/>
      <c r="E4912" s="264"/>
      <c r="F4912" s="264"/>
      <c r="G4912" s="271">
        <v>4909.0</v>
      </c>
      <c r="H4912" s="270">
        <f t="shared" si="2"/>
        <v>0.02761853625</v>
      </c>
    </row>
    <row r="4913" ht="14.25" customHeight="1">
      <c r="D4913" s="264"/>
      <c r="E4913" s="264"/>
      <c r="F4913" s="264"/>
      <c r="G4913" s="271">
        <v>4910.0</v>
      </c>
      <c r="H4913" s="270">
        <f t="shared" si="2"/>
        <v>0.0006623136894</v>
      </c>
    </row>
    <row r="4914" ht="14.25" customHeight="1">
      <c r="D4914" s="264"/>
      <c r="E4914" s="264"/>
      <c r="F4914" s="264"/>
      <c r="G4914" s="271">
        <v>4911.0</v>
      </c>
      <c r="H4914" s="270">
        <f t="shared" si="2"/>
        <v>0.01453788894</v>
      </c>
    </row>
    <row r="4915" ht="14.25" customHeight="1">
      <c r="D4915" s="264"/>
      <c r="E4915" s="264"/>
      <c r="F4915" s="264"/>
      <c r="G4915" s="271">
        <v>4912.0</v>
      </c>
      <c r="H4915" s="270">
        <f t="shared" si="2"/>
        <v>0.01053103469</v>
      </c>
    </row>
    <row r="4916" ht="14.25" customHeight="1">
      <c r="D4916" s="264"/>
      <c r="E4916" s="264"/>
      <c r="F4916" s="264"/>
      <c r="G4916" s="271">
        <v>4913.0</v>
      </c>
      <c r="H4916" s="270">
        <f t="shared" si="2"/>
        <v>0.002163880069</v>
      </c>
    </row>
    <row r="4917" ht="14.25" customHeight="1">
      <c r="D4917" s="264"/>
      <c r="E4917" s="264"/>
      <c r="F4917" s="264"/>
      <c r="G4917" s="271">
        <v>4914.0</v>
      </c>
      <c r="H4917" s="270">
        <f t="shared" si="2"/>
        <v>-0.006747068747</v>
      </c>
    </row>
    <row r="4918" ht="14.25" customHeight="1">
      <c r="D4918" s="264"/>
      <c r="E4918" s="264"/>
      <c r="F4918" s="264"/>
      <c r="G4918" s="271">
        <v>4915.0</v>
      </c>
      <c r="H4918" s="270">
        <f t="shared" si="2"/>
        <v>-0.01605587846</v>
      </c>
    </row>
    <row r="4919" ht="14.25" customHeight="1">
      <c r="D4919" s="264"/>
      <c r="E4919" s="264"/>
      <c r="F4919" s="264"/>
      <c r="G4919" s="271">
        <v>4916.0</v>
      </c>
      <c r="H4919" s="270">
        <f t="shared" si="2"/>
        <v>-0.02153181912</v>
      </c>
    </row>
    <row r="4920" ht="14.25" customHeight="1">
      <c r="D4920" s="264"/>
      <c r="E4920" s="264"/>
      <c r="F4920" s="264"/>
      <c r="G4920" s="271">
        <v>4917.0</v>
      </c>
      <c r="H4920" s="270">
        <f t="shared" si="2"/>
        <v>-0.01848710901</v>
      </c>
    </row>
    <row r="4921" ht="14.25" customHeight="1">
      <c r="D4921" s="264"/>
      <c r="E4921" s="264"/>
      <c r="F4921" s="264"/>
      <c r="G4921" s="271">
        <v>4918.0</v>
      </c>
      <c r="H4921" s="270">
        <f t="shared" si="2"/>
        <v>-0.01372447992</v>
      </c>
    </row>
    <row r="4922" ht="14.25" customHeight="1">
      <c r="D4922" s="264"/>
      <c r="E4922" s="264"/>
      <c r="F4922" s="264"/>
      <c r="G4922" s="271">
        <v>4919.0</v>
      </c>
      <c r="H4922" s="270">
        <f t="shared" si="2"/>
        <v>-0.01657234619</v>
      </c>
    </row>
    <row r="4923" ht="14.25" customHeight="1">
      <c r="D4923" s="264"/>
      <c r="E4923" s="264"/>
      <c r="F4923" s="264"/>
      <c r="G4923" s="271">
        <v>4920.0</v>
      </c>
      <c r="H4923" s="270">
        <f t="shared" si="2"/>
        <v>0.007935886568</v>
      </c>
    </row>
    <row r="4924" ht="14.25" customHeight="1">
      <c r="D4924" s="264"/>
      <c r="E4924" s="264"/>
      <c r="F4924" s="264"/>
      <c r="G4924" s="271">
        <v>4921.0</v>
      </c>
      <c r="H4924" s="270">
        <f t="shared" si="2"/>
        <v>-0.002030152109</v>
      </c>
    </row>
    <row r="4925" ht="14.25" customHeight="1">
      <c r="D4925" s="264"/>
      <c r="E4925" s="264"/>
      <c r="F4925" s="264"/>
      <c r="G4925" s="271">
        <v>4922.0</v>
      </c>
      <c r="H4925" s="270">
        <f t="shared" si="2"/>
        <v>0.0008774713828</v>
      </c>
    </row>
    <row r="4926" ht="14.25" customHeight="1">
      <c r="D4926" s="264"/>
      <c r="E4926" s="264"/>
      <c r="F4926" s="264"/>
      <c r="G4926" s="271">
        <v>4923.0</v>
      </c>
      <c r="H4926" s="270">
        <f t="shared" si="2"/>
        <v>0.001562817646</v>
      </c>
    </row>
    <row r="4927" ht="14.25" customHeight="1">
      <c r="D4927" s="264"/>
      <c r="E4927" s="264"/>
      <c r="F4927" s="264"/>
      <c r="G4927" s="271">
        <v>4924.0</v>
      </c>
      <c r="H4927" s="270">
        <f t="shared" si="2"/>
        <v>0.008664006846</v>
      </c>
    </row>
    <row r="4928" ht="14.25" customHeight="1">
      <c r="D4928" s="264"/>
      <c r="E4928" s="264"/>
      <c r="F4928" s="264"/>
      <c r="G4928" s="271">
        <v>4925.0</v>
      </c>
      <c r="H4928" s="270">
        <f t="shared" si="2"/>
        <v>-0.003402574173</v>
      </c>
    </row>
    <row r="4929" ht="14.25" customHeight="1">
      <c r="D4929" s="264"/>
      <c r="E4929" s="264"/>
      <c r="F4929" s="264"/>
      <c r="G4929" s="271">
        <v>4926.0</v>
      </c>
      <c r="H4929" s="270">
        <f t="shared" si="2"/>
        <v>0.005381697575</v>
      </c>
    </row>
    <row r="4930" ht="14.25" customHeight="1">
      <c r="D4930" s="264"/>
      <c r="E4930" s="264"/>
      <c r="F4930" s="264"/>
      <c r="G4930" s="271">
        <v>4927.0</v>
      </c>
      <c r="H4930" s="270">
        <f t="shared" si="2"/>
        <v>0.004059868465</v>
      </c>
    </row>
    <row r="4931" ht="14.25" customHeight="1">
      <c r="D4931" s="264"/>
      <c r="E4931" s="264"/>
      <c r="F4931" s="264"/>
      <c r="G4931" s="271">
        <v>4928.0</v>
      </c>
      <c r="H4931" s="270">
        <f t="shared" si="2"/>
        <v>-0.0021766947</v>
      </c>
    </row>
    <row r="4932" ht="14.25" customHeight="1">
      <c r="D4932" s="264"/>
      <c r="E4932" s="264"/>
      <c r="F4932" s="264"/>
      <c r="G4932" s="271">
        <v>4929.0</v>
      </c>
      <c r="H4932" s="270">
        <f t="shared" si="2"/>
        <v>0.002509853293</v>
      </c>
    </row>
    <row r="4933" ht="14.25" customHeight="1">
      <c r="D4933" s="264"/>
      <c r="E4933" s="264"/>
      <c r="F4933" s="264"/>
      <c r="G4933" s="271">
        <v>4930.0</v>
      </c>
      <c r="H4933" s="270">
        <f t="shared" si="2"/>
        <v>0.01657667536</v>
      </c>
    </row>
    <row r="4934" ht="14.25" customHeight="1">
      <c r="D4934" s="264"/>
      <c r="E4934" s="264"/>
      <c r="F4934" s="264"/>
      <c r="G4934" s="271">
        <v>4931.0</v>
      </c>
      <c r="H4934" s="270">
        <f t="shared" si="2"/>
        <v>0.01752320939</v>
      </c>
    </row>
    <row r="4935" ht="14.25" customHeight="1">
      <c r="D4935" s="264"/>
      <c r="E4935" s="264"/>
      <c r="F4935" s="264"/>
      <c r="G4935" s="271">
        <v>4932.0</v>
      </c>
      <c r="H4935" s="270">
        <f t="shared" si="2"/>
        <v>-0.003697737256</v>
      </c>
    </row>
    <row r="4936" ht="14.25" customHeight="1">
      <c r="D4936" s="264"/>
      <c r="E4936" s="264"/>
      <c r="F4936" s="264"/>
      <c r="G4936" s="271">
        <v>4933.0</v>
      </c>
      <c r="H4936" s="270">
        <f t="shared" si="2"/>
        <v>-0.004618309246</v>
      </c>
    </row>
    <row r="4937" ht="14.25" customHeight="1">
      <c r="D4937" s="264"/>
      <c r="E4937" s="264"/>
      <c r="F4937" s="264"/>
      <c r="G4937" s="271">
        <v>4934.0</v>
      </c>
      <c r="H4937" s="270">
        <f t="shared" si="2"/>
        <v>-0.007626862622</v>
      </c>
    </row>
    <row r="4938" ht="14.25" customHeight="1">
      <c r="D4938" s="264"/>
      <c r="E4938" s="264"/>
      <c r="F4938" s="264"/>
      <c r="G4938" s="271">
        <v>4935.0</v>
      </c>
      <c r="H4938" s="270">
        <f t="shared" si="2"/>
        <v>0.00635816708</v>
      </c>
    </row>
    <row r="4939" ht="14.25" customHeight="1">
      <c r="D4939" s="264"/>
      <c r="E4939" s="264"/>
      <c r="F4939" s="264"/>
      <c r="G4939" s="271">
        <v>4936.0</v>
      </c>
      <c r="H4939" s="270">
        <f t="shared" si="2"/>
        <v>0.004232791799</v>
      </c>
    </row>
    <row r="4940" ht="14.25" customHeight="1">
      <c r="D4940" s="264"/>
      <c r="E4940" s="264"/>
      <c r="F4940" s="264"/>
      <c r="G4940" s="271">
        <v>4937.0</v>
      </c>
      <c r="H4940" s="270">
        <f t="shared" si="2"/>
        <v>-0.003068932595</v>
      </c>
    </row>
    <row r="4941" ht="14.25" customHeight="1">
      <c r="D4941" s="264"/>
      <c r="E4941" s="264"/>
      <c r="F4941" s="264"/>
      <c r="G4941" s="271">
        <v>4938.0</v>
      </c>
      <c r="H4941" s="270">
        <f t="shared" si="2"/>
        <v>0.02090540848</v>
      </c>
    </row>
    <row r="4942" ht="14.25" customHeight="1">
      <c r="D4942" s="264"/>
      <c r="E4942" s="264"/>
      <c r="F4942" s="264"/>
      <c r="G4942" s="271">
        <v>4939.0</v>
      </c>
      <c r="H4942" s="270">
        <f t="shared" si="2"/>
        <v>-0.03481784571</v>
      </c>
    </row>
    <row r="4943" ht="14.25" customHeight="1">
      <c r="D4943" s="264"/>
      <c r="E4943" s="264"/>
      <c r="F4943" s="264"/>
      <c r="G4943" s="271">
        <v>4940.0</v>
      </c>
      <c r="H4943" s="270">
        <f t="shared" si="2"/>
        <v>-0.009258271534</v>
      </c>
    </row>
    <row r="4944" ht="14.25" customHeight="1">
      <c r="D4944" s="264"/>
      <c r="E4944" s="264"/>
      <c r="F4944" s="264"/>
      <c r="G4944" s="271">
        <v>4941.0</v>
      </c>
      <c r="H4944" s="270">
        <f t="shared" si="2"/>
        <v>0.004562282812</v>
      </c>
    </row>
    <row r="4945" ht="14.25" customHeight="1">
      <c r="D4945" s="264"/>
      <c r="E4945" s="264"/>
      <c r="F4945" s="264"/>
      <c r="G4945" s="271">
        <v>4942.0</v>
      </c>
      <c r="H4945" s="270">
        <f t="shared" si="2"/>
        <v>0.009152343247</v>
      </c>
    </row>
    <row r="4946" ht="14.25" customHeight="1">
      <c r="D4946" s="264"/>
      <c r="E4946" s="264"/>
      <c r="F4946" s="264"/>
      <c r="G4946" s="271">
        <v>4943.0</v>
      </c>
      <c r="H4946" s="270">
        <f t="shared" si="2"/>
        <v>-0.006315871089</v>
      </c>
    </row>
    <row r="4947" ht="14.25" customHeight="1">
      <c r="D4947" s="264"/>
      <c r="E4947" s="264"/>
      <c r="F4947" s="264"/>
      <c r="G4947" s="271">
        <v>4944.0</v>
      </c>
      <c r="H4947" s="270">
        <f t="shared" si="2"/>
        <v>-0.02188904998</v>
      </c>
    </row>
    <row r="4948" ht="14.25" customHeight="1">
      <c r="D4948" s="264"/>
      <c r="E4948" s="264"/>
      <c r="F4948" s="264"/>
      <c r="G4948" s="271">
        <v>4945.0</v>
      </c>
      <c r="H4948" s="270">
        <f t="shared" si="2"/>
        <v>0.005727159138</v>
      </c>
    </row>
    <row r="4949" ht="14.25" customHeight="1">
      <c r="D4949" s="264"/>
      <c r="E4949" s="264"/>
      <c r="F4949" s="264"/>
      <c r="G4949" s="271">
        <v>4946.0</v>
      </c>
      <c r="H4949" s="270">
        <f t="shared" si="2"/>
        <v>-0.01277282053</v>
      </c>
    </row>
    <row r="4950" ht="14.25" customHeight="1">
      <c r="D4950" s="264"/>
      <c r="E4950" s="264"/>
      <c r="F4950" s="264"/>
      <c r="G4950" s="271">
        <v>4947.0</v>
      </c>
      <c r="H4950" s="270">
        <f t="shared" si="2"/>
        <v>0.02244829696</v>
      </c>
    </row>
    <row r="4951" ht="14.25" customHeight="1">
      <c r="D4951" s="264"/>
      <c r="E4951" s="264"/>
      <c r="F4951" s="264"/>
      <c r="G4951" s="271">
        <v>4948.0</v>
      </c>
      <c r="H4951" s="270">
        <f t="shared" si="2"/>
        <v>0.007229226088</v>
      </c>
    </row>
    <row r="4952" ht="14.25" customHeight="1">
      <c r="D4952" s="264"/>
      <c r="E4952" s="264"/>
      <c r="F4952" s="264"/>
      <c r="G4952" s="271">
        <v>4949.0</v>
      </c>
      <c r="H4952" s="270">
        <f t="shared" si="2"/>
        <v>-0.01765151973</v>
      </c>
    </row>
    <row r="4953" ht="14.25" customHeight="1">
      <c r="D4953" s="264"/>
      <c r="E4953" s="264"/>
      <c r="F4953" s="264"/>
      <c r="G4953" s="271">
        <v>4950.0</v>
      </c>
      <c r="H4953" s="270">
        <f t="shared" si="2"/>
        <v>0.008133504734</v>
      </c>
    </row>
    <row r="4954" ht="14.25" customHeight="1">
      <c r="D4954" s="264"/>
      <c r="E4954" s="264"/>
      <c r="F4954" s="264"/>
      <c r="G4954" s="271">
        <v>4951.0</v>
      </c>
      <c r="H4954" s="270">
        <f t="shared" si="2"/>
        <v>0.0001046341584</v>
      </c>
    </row>
    <row r="4955" ht="14.25" customHeight="1">
      <c r="D4955" s="264"/>
      <c r="E4955" s="264"/>
      <c r="F4955" s="264"/>
      <c r="G4955" s="271">
        <v>4952.0</v>
      </c>
      <c r="H4955" s="270">
        <f t="shared" si="2"/>
        <v>-0.001412799639</v>
      </c>
    </row>
    <row r="4956" ht="14.25" customHeight="1">
      <c r="D4956" s="264"/>
      <c r="E4956" s="264"/>
      <c r="F4956" s="264"/>
      <c r="G4956" s="271">
        <v>4953.0</v>
      </c>
      <c r="H4956" s="270">
        <f t="shared" si="2"/>
        <v>-0.007307539585</v>
      </c>
    </row>
    <row r="4957" ht="14.25" customHeight="1">
      <c r="D4957" s="264"/>
      <c r="E4957" s="264"/>
      <c r="F4957" s="264"/>
      <c r="G4957" s="271">
        <v>4954.0</v>
      </c>
      <c r="H4957" s="270">
        <f t="shared" si="2"/>
        <v>-0.01481382045</v>
      </c>
    </row>
    <row r="4958" ht="14.25" customHeight="1">
      <c r="D4958" s="264"/>
      <c r="E4958" s="264"/>
      <c r="F4958" s="264"/>
      <c r="G4958" s="271">
        <v>4955.0</v>
      </c>
      <c r="H4958" s="270">
        <f t="shared" si="2"/>
        <v>0.003480433383</v>
      </c>
    </row>
    <row r="4959" ht="14.25" customHeight="1">
      <c r="D4959" s="264"/>
      <c r="E4959" s="264"/>
      <c r="F4959" s="264"/>
      <c r="G4959" s="271">
        <v>4956.0</v>
      </c>
      <c r="H4959" s="270">
        <f t="shared" si="2"/>
        <v>-0.004217392579</v>
      </c>
    </row>
    <row r="4960" ht="14.25" customHeight="1">
      <c r="D4960" s="264"/>
      <c r="E4960" s="264"/>
      <c r="F4960" s="264"/>
      <c r="G4960" s="271">
        <v>4957.0</v>
      </c>
      <c r="H4960" s="270">
        <f t="shared" si="2"/>
        <v>0.02909077158</v>
      </c>
    </row>
    <row r="4961" ht="14.25" customHeight="1">
      <c r="D4961" s="264"/>
      <c r="E4961" s="264"/>
      <c r="F4961" s="264"/>
      <c r="G4961" s="271">
        <v>4958.0</v>
      </c>
      <c r="H4961" s="270">
        <f t="shared" si="2"/>
        <v>0.009286392839</v>
      </c>
    </row>
    <row r="4962" ht="14.25" customHeight="1">
      <c r="D4962" s="264"/>
      <c r="E4962" s="264"/>
      <c r="F4962" s="264"/>
      <c r="G4962" s="271">
        <v>4959.0</v>
      </c>
      <c r="H4962" s="270">
        <f t="shared" si="2"/>
        <v>-0.003313800494</v>
      </c>
    </row>
    <row r="4963" ht="14.25" customHeight="1">
      <c r="D4963" s="264"/>
      <c r="E4963" s="264"/>
      <c r="F4963" s="264"/>
      <c r="G4963" s="271">
        <v>4960.0</v>
      </c>
      <c r="H4963" s="270">
        <f t="shared" si="2"/>
        <v>-0.005367671094</v>
      </c>
    </row>
    <row r="4964" ht="14.25" customHeight="1">
      <c r="D4964" s="264"/>
      <c r="E4964" s="264"/>
      <c r="F4964" s="264"/>
      <c r="G4964" s="271">
        <v>4961.0</v>
      </c>
      <c r="H4964" s="270">
        <f t="shared" si="2"/>
        <v>0.02343984613</v>
      </c>
    </row>
    <row r="4965" ht="14.25" customHeight="1">
      <c r="D4965" s="264"/>
      <c r="E4965" s="264"/>
      <c r="F4965" s="264"/>
      <c r="G4965" s="271">
        <v>4962.0</v>
      </c>
      <c r="H4965" s="270">
        <f t="shared" si="2"/>
        <v>-0.01890972376</v>
      </c>
    </row>
    <row r="4966" ht="14.25" customHeight="1">
      <c r="D4966" s="264"/>
      <c r="E4966" s="264"/>
      <c r="F4966" s="264"/>
      <c r="G4966" s="271">
        <v>4963.0</v>
      </c>
      <c r="H4966" s="270">
        <f t="shared" si="2"/>
        <v>-0.001488714807</v>
      </c>
    </row>
    <row r="4967" ht="14.25" customHeight="1">
      <c r="D4967" s="264"/>
      <c r="E4967" s="264"/>
      <c r="F4967" s="264"/>
      <c r="G4967" s="271">
        <v>4964.0</v>
      </c>
      <c r="H4967" s="270">
        <f t="shared" si="2"/>
        <v>0.01383806576</v>
      </c>
    </row>
    <row r="4968" ht="14.25" customHeight="1">
      <c r="D4968" s="264"/>
      <c r="E4968" s="264"/>
      <c r="F4968" s="264"/>
      <c r="G4968" s="271">
        <v>4965.0</v>
      </c>
      <c r="H4968" s="270">
        <f t="shared" si="2"/>
        <v>-0.009472729177</v>
      </c>
    </row>
    <row r="4969" ht="14.25" customHeight="1">
      <c r="D4969" s="264"/>
      <c r="E4969" s="264"/>
      <c r="F4969" s="264"/>
      <c r="G4969" s="271">
        <v>4966.0</v>
      </c>
      <c r="H4969" s="270">
        <f t="shared" si="2"/>
        <v>0.02550228909</v>
      </c>
    </row>
    <row r="4970" ht="14.25" customHeight="1">
      <c r="D4970" s="264"/>
      <c r="E4970" s="264"/>
      <c r="F4970" s="264"/>
      <c r="G4970" s="271">
        <v>4967.0</v>
      </c>
      <c r="H4970" s="270">
        <f t="shared" si="2"/>
        <v>0.007922241473</v>
      </c>
    </row>
    <row r="4971" ht="14.25" customHeight="1">
      <c r="D4971" s="264"/>
      <c r="E4971" s="264"/>
      <c r="F4971" s="264"/>
      <c r="G4971" s="271">
        <v>4968.0</v>
      </c>
      <c r="H4971" s="270">
        <f t="shared" si="2"/>
        <v>-0.01088903311</v>
      </c>
    </row>
    <row r="4972" ht="14.25" customHeight="1">
      <c r="D4972" s="264"/>
      <c r="E4972" s="264"/>
      <c r="F4972" s="264"/>
      <c r="G4972" s="271">
        <v>4969.0</v>
      </c>
      <c r="H4972" s="270">
        <f t="shared" si="2"/>
        <v>-0.003642996799</v>
      </c>
    </row>
    <row r="4973" ht="14.25" customHeight="1">
      <c r="D4973" s="264"/>
      <c r="E4973" s="264"/>
      <c r="F4973" s="264"/>
      <c r="G4973" s="271">
        <v>4970.0</v>
      </c>
      <c r="H4973" s="270">
        <f t="shared" si="2"/>
        <v>0.003821120227</v>
      </c>
    </row>
    <row r="4974" ht="14.25" customHeight="1">
      <c r="D4974" s="264"/>
      <c r="E4974" s="264"/>
      <c r="F4974" s="264"/>
      <c r="G4974" s="271">
        <v>4971.0</v>
      </c>
      <c r="H4974" s="270">
        <f t="shared" si="2"/>
        <v>-0.03042579014</v>
      </c>
    </row>
    <row r="4975" ht="14.25" customHeight="1">
      <c r="D4975" s="264"/>
      <c r="E4975" s="264"/>
      <c r="F4975" s="264"/>
      <c r="G4975" s="271">
        <v>4972.0</v>
      </c>
      <c r="H4975" s="270">
        <f t="shared" si="2"/>
        <v>0.008017418333</v>
      </c>
    </row>
    <row r="4976" ht="14.25" customHeight="1">
      <c r="D4976" s="264"/>
      <c r="E4976" s="264"/>
      <c r="F4976" s="264"/>
      <c r="G4976" s="271">
        <v>4973.0</v>
      </c>
      <c r="H4976" s="270">
        <f t="shared" si="2"/>
        <v>0.01189310581</v>
      </c>
    </row>
    <row r="4977" ht="14.25" customHeight="1">
      <c r="D4977" s="264"/>
      <c r="E4977" s="264"/>
      <c r="F4977" s="264"/>
      <c r="G4977" s="271">
        <v>4974.0</v>
      </c>
      <c r="H4977" s="270">
        <f t="shared" si="2"/>
        <v>0.005143144013</v>
      </c>
    </row>
    <row r="4978" ht="14.25" customHeight="1">
      <c r="D4978" s="264"/>
      <c r="E4978" s="264"/>
      <c r="F4978" s="264"/>
      <c r="G4978" s="271">
        <v>4975.0</v>
      </c>
      <c r="H4978" s="270">
        <f t="shared" si="2"/>
        <v>-0.003216601217</v>
      </c>
    </row>
    <row r="4979" ht="14.25" customHeight="1">
      <c r="D4979" s="264"/>
      <c r="E4979" s="264"/>
      <c r="F4979" s="264"/>
      <c r="G4979" s="271">
        <v>4976.0</v>
      </c>
      <c r="H4979" s="270">
        <f t="shared" si="2"/>
        <v>-0.008928504394</v>
      </c>
    </row>
    <row r="4980" ht="14.25" customHeight="1">
      <c r="D4980" s="264"/>
      <c r="E4980" s="264"/>
      <c r="F4980" s="264"/>
      <c r="G4980" s="271">
        <v>4977.0</v>
      </c>
      <c r="H4980" s="270">
        <f t="shared" si="2"/>
        <v>-0.0268494215</v>
      </c>
    </row>
    <row r="4981" ht="14.25" customHeight="1">
      <c r="D4981" s="264"/>
      <c r="E4981" s="264"/>
      <c r="F4981" s="264"/>
      <c r="G4981" s="271">
        <v>4978.0</v>
      </c>
      <c r="H4981" s="270">
        <f t="shared" si="2"/>
        <v>0.01413635242</v>
      </c>
    </row>
    <row r="4982" ht="14.25" customHeight="1">
      <c r="D4982" s="264"/>
      <c r="E4982" s="264"/>
      <c r="F4982" s="264"/>
      <c r="G4982" s="271">
        <v>4979.0</v>
      </c>
      <c r="H4982" s="270">
        <f t="shared" si="2"/>
        <v>0.01558529309</v>
      </c>
    </row>
    <row r="4983" ht="14.25" customHeight="1">
      <c r="D4983" s="264"/>
      <c r="E4983" s="264"/>
      <c r="F4983" s="264"/>
      <c r="G4983" s="271">
        <v>4980.0</v>
      </c>
      <c r="H4983" s="270">
        <f t="shared" si="2"/>
        <v>-0.008442685307</v>
      </c>
    </row>
    <row r="4984" ht="14.25" customHeight="1">
      <c r="D4984" s="264"/>
      <c r="E4984" s="264"/>
      <c r="F4984" s="264"/>
      <c r="G4984" s="271">
        <v>4981.0</v>
      </c>
      <c r="H4984" s="270">
        <f t="shared" si="2"/>
        <v>-0.0097601154</v>
      </c>
    </row>
    <row r="4985" ht="14.25" customHeight="1">
      <c r="D4985" s="264"/>
      <c r="E4985" s="264"/>
      <c r="F4985" s="264"/>
      <c r="G4985" s="271">
        <v>4982.0</v>
      </c>
      <c r="H4985" s="270">
        <f t="shared" si="2"/>
        <v>0.01532786729</v>
      </c>
    </row>
    <row r="4986" ht="14.25" customHeight="1">
      <c r="D4986" s="264"/>
      <c r="E4986" s="264"/>
      <c r="F4986" s="264"/>
      <c r="G4986" s="271">
        <v>4983.0</v>
      </c>
      <c r="H4986" s="270">
        <f t="shared" si="2"/>
        <v>-0.01263068068</v>
      </c>
    </row>
    <row r="4987" ht="14.25" customHeight="1">
      <c r="D4987" s="264"/>
      <c r="E4987" s="264"/>
      <c r="F4987" s="264"/>
      <c r="G4987" s="271">
        <v>4984.0</v>
      </c>
      <c r="H4987" s="270">
        <f t="shared" si="2"/>
        <v>0.01080257187</v>
      </c>
    </row>
    <row r="4988" ht="14.25" customHeight="1">
      <c r="D4988" s="264"/>
      <c r="E4988" s="264"/>
      <c r="F4988" s="264"/>
      <c r="G4988" s="271">
        <v>4985.0</v>
      </c>
      <c r="H4988" s="270">
        <f t="shared" si="2"/>
        <v>0.003643584396</v>
      </c>
    </row>
    <row r="4989" ht="14.25" customHeight="1">
      <c r="D4989" s="264"/>
      <c r="E4989" s="264"/>
      <c r="F4989" s="264"/>
      <c r="G4989" s="271">
        <v>4986.0</v>
      </c>
      <c r="H4989" s="270">
        <f t="shared" si="2"/>
        <v>0.03191275257</v>
      </c>
    </row>
    <row r="4990" ht="14.25" customHeight="1">
      <c r="D4990" s="264"/>
      <c r="E4990" s="264"/>
      <c r="F4990" s="264"/>
      <c r="G4990" s="271">
        <v>4987.0</v>
      </c>
      <c r="H4990" s="270">
        <f t="shared" si="2"/>
        <v>0.00663025024</v>
      </c>
    </row>
    <row r="4991" ht="14.25" customHeight="1">
      <c r="D4991" s="264"/>
      <c r="E4991" s="264"/>
      <c r="F4991" s="264"/>
      <c r="G4991" s="271">
        <v>4988.0</v>
      </c>
      <c r="H4991" s="270">
        <f t="shared" si="2"/>
        <v>-0.02004834961</v>
      </c>
    </row>
    <row r="4992" ht="14.25" customHeight="1">
      <c r="D4992" s="264"/>
      <c r="E4992" s="264"/>
      <c r="F4992" s="264"/>
      <c r="G4992" s="271">
        <v>4989.0</v>
      </c>
      <c r="H4992" s="270">
        <f t="shared" si="2"/>
        <v>-0.001774182578</v>
      </c>
    </row>
    <row r="4993" ht="14.25" customHeight="1">
      <c r="D4993" s="264"/>
      <c r="E4993" s="264"/>
      <c r="F4993" s="264"/>
      <c r="G4993" s="271">
        <v>4990.0</v>
      </c>
      <c r="H4993" s="270">
        <f t="shared" si="2"/>
        <v>-0.007355176422</v>
      </c>
    </row>
    <row r="4994" ht="14.25" customHeight="1">
      <c r="D4994" s="264"/>
      <c r="E4994" s="264"/>
      <c r="F4994" s="264"/>
      <c r="G4994" s="271">
        <v>4991.0</v>
      </c>
      <c r="H4994" s="270">
        <f t="shared" si="2"/>
        <v>0.01242770571</v>
      </c>
    </row>
    <row r="4995" ht="14.25" customHeight="1">
      <c r="D4995" s="264"/>
      <c r="E4995" s="264"/>
      <c r="F4995" s="264"/>
      <c r="G4995" s="271">
        <v>4992.0</v>
      </c>
      <c r="H4995" s="270">
        <f t="shared" si="2"/>
        <v>0.007795661452</v>
      </c>
    </row>
    <row r="4996" ht="14.25" customHeight="1">
      <c r="D4996" s="264"/>
      <c r="E4996" s="264"/>
      <c r="F4996" s="264"/>
      <c r="G4996" s="271">
        <v>4993.0</v>
      </c>
      <c r="H4996" s="270">
        <f t="shared" si="2"/>
        <v>0.01645359688</v>
      </c>
    </row>
    <row r="4997" ht="14.25" customHeight="1">
      <c r="D4997" s="264"/>
      <c r="E4997" s="264"/>
      <c r="F4997" s="264"/>
      <c r="G4997" s="271">
        <v>4994.0</v>
      </c>
      <c r="H4997" s="270">
        <f t="shared" si="2"/>
        <v>0.01791186292</v>
      </c>
    </row>
    <row r="4998" ht="14.25" customHeight="1">
      <c r="D4998" s="264"/>
      <c r="E4998" s="264"/>
      <c r="F4998" s="264"/>
      <c r="G4998" s="271">
        <v>4995.0</v>
      </c>
      <c r="H4998" s="270">
        <f t="shared" si="2"/>
        <v>0.01200500314</v>
      </c>
    </row>
    <row r="4999" ht="14.25" customHeight="1">
      <c r="D4999" s="264"/>
      <c r="E4999" s="264"/>
      <c r="F4999" s="264"/>
      <c r="G4999" s="271">
        <v>4996.0</v>
      </c>
      <c r="H4999" s="270">
        <f t="shared" si="2"/>
        <v>0.004825879938</v>
      </c>
    </row>
    <row r="5000" ht="14.25" customHeight="1">
      <c r="D5000" s="264"/>
      <c r="E5000" s="264"/>
      <c r="F5000" s="264"/>
      <c r="G5000" s="271">
        <v>4997.0</v>
      </c>
      <c r="H5000" s="270">
        <f t="shared" si="2"/>
        <v>-0.009817107148</v>
      </c>
    </row>
    <row r="5001" ht="14.25" customHeight="1">
      <c r="D5001" s="264"/>
      <c r="E5001" s="264"/>
      <c r="F5001" s="264"/>
      <c r="G5001" s="271">
        <v>4998.0</v>
      </c>
      <c r="H5001" s="270">
        <f t="shared" si="2"/>
        <v>-0.01656913809</v>
      </c>
    </row>
    <row r="5002" ht="14.25" customHeight="1">
      <c r="D5002" s="264"/>
      <c r="E5002" s="264"/>
      <c r="F5002" s="264"/>
      <c r="G5002" s="271">
        <v>4999.0</v>
      </c>
      <c r="H5002" s="270">
        <f t="shared" si="2"/>
        <v>0.006478751197</v>
      </c>
    </row>
    <row r="5003" ht="14.25" customHeight="1">
      <c r="D5003" s="264"/>
      <c r="E5003" s="264"/>
      <c r="F5003" s="264"/>
      <c r="G5003" s="271">
        <v>5000.0</v>
      </c>
      <c r="H5003" s="270">
        <f t="shared" si="2"/>
        <v>0.002061457337</v>
      </c>
    </row>
  </sheetData>
  <mergeCells count="4">
    <mergeCell ref="B2:N2"/>
    <mergeCell ref="J5:N5"/>
    <mergeCell ref="J20:N20"/>
    <mergeCell ref="J22:N22"/>
  </mergeCells>
  <printOptions/>
  <pageMargins bottom="0.0" footer="0.0" header="0.0" left="0.31496062992125984" right="0.1968503937007874" top="0.5905511811023623"/>
  <pageSetup fitToHeight="0"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6"/>
    <col customWidth="1" min="2" max="2" width="35.71"/>
    <col customWidth="1" min="3" max="3" width="19.86"/>
    <col customWidth="1" min="4" max="4" width="9.71"/>
    <col customWidth="1" min="5" max="5" width="11.86"/>
    <col customWidth="1" min="6" max="9" width="10.86"/>
    <col customWidth="1" min="10" max="26" width="8.71"/>
  </cols>
  <sheetData>
    <row r="1" ht="14.25" customHeight="1">
      <c r="A1" s="69"/>
      <c r="B1" s="280"/>
      <c r="C1" s="280"/>
      <c r="D1" s="280"/>
      <c r="E1" s="280"/>
      <c r="F1" s="280"/>
      <c r="G1" s="280"/>
      <c r="H1" s="280"/>
      <c r="I1" s="280"/>
      <c r="J1" s="281"/>
      <c r="K1" s="281"/>
      <c r="L1" s="69"/>
      <c r="M1" s="69"/>
      <c r="N1" s="69"/>
      <c r="O1" s="69"/>
      <c r="P1" s="69"/>
      <c r="Q1" s="69"/>
      <c r="R1" s="69"/>
      <c r="S1" s="69"/>
      <c r="T1" s="69"/>
      <c r="U1" s="69"/>
      <c r="V1" s="69"/>
      <c r="W1" s="69"/>
      <c r="X1" s="69"/>
      <c r="Y1" s="69"/>
      <c r="Z1" s="69"/>
    </row>
    <row r="2" ht="13.5" customHeight="1">
      <c r="A2" s="69"/>
      <c r="B2" s="281"/>
      <c r="C2" s="281"/>
      <c r="D2" s="281"/>
      <c r="E2" s="281"/>
      <c r="F2" s="281"/>
      <c r="G2" s="281"/>
      <c r="H2" s="281"/>
      <c r="I2" s="281"/>
      <c r="J2" s="281"/>
      <c r="K2" s="281"/>
      <c r="L2" s="69"/>
      <c r="M2" s="69"/>
      <c r="N2" s="69"/>
      <c r="O2" s="69"/>
      <c r="P2" s="69"/>
      <c r="Q2" s="69"/>
      <c r="R2" s="69"/>
      <c r="S2" s="69"/>
      <c r="T2" s="69"/>
      <c r="U2" s="69"/>
      <c r="V2" s="69"/>
      <c r="W2" s="69"/>
      <c r="X2" s="69"/>
      <c r="Y2" s="69"/>
      <c r="Z2" s="69"/>
    </row>
    <row r="3" ht="28.5" customHeight="1">
      <c r="A3" s="69"/>
      <c r="B3" s="282" t="str">
        <f>'Data Sheet'!B1</f>
        <v>INFOSYS LTD</v>
      </c>
      <c r="C3" s="281"/>
      <c r="D3" s="281"/>
      <c r="E3" s="281"/>
      <c r="F3" s="281"/>
      <c r="G3" s="281"/>
      <c r="H3" s="281"/>
      <c r="I3" s="281"/>
      <c r="J3" s="281"/>
      <c r="K3" s="281"/>
      <c r="L3" s="69"/>
      <c r="M3" s="69"/>
      <c r="N3" s="69"/>
      <c r="O3" s="69"/>
      <c r="P3" s="69"/>
      <c r="Q3" s="69"/>
      <c r="R3" s="69"/>
      <c r="S3" s="69"/>
      <c r="T3" s="69"/>
      <c r="U3" s="69"/>
      <c r="V3" s="69"/>
      <c r="W3" s="69"/>
      <c r="X3" s="69"/>
      <c r="Y3" s="69"/>
      <c r="Z3" s="69"/>
    </row>
    <row r="4" ht="15.0" customHeight="1">
      <c r="A4" s="69"/>
      <c r="B4" s="283" t="str">
        <f>CONCATENATE("  ","(",VLOOKUP(B3,'List of Stocks'!A2:C5442,3,1)," | ","BSE Code: ",VLOOKUP(B3,'List of Stocks'!A2:B5442,2,1),")")</f>
        <v>  (INFY | BSE Code: 500209)</v>
      </c>
      <c r="C4" s="281"/>
      <c r="D4" s="281"/>
      <c r="E4" s="281"/>
      <c r="F4" s="281"/>
      <c r="G4" s="281"/>
      <c r="H4" s="281"/>
      <c r="I4" s="281"/>
      <c r="J4" s="281"/>
      <c r="K4" s="281"/>
      <c r="L4" s="69"/>
      <c r="M4" s="69"/>
      <c r="N4" s="69"/>
      <c r="O4" s="69"/>
      <c r="P4" s="69"/>
      <c r="Q4" s="69"/>
      <c r="R4" s="69"/>
      <c r="S4" s="69"/>
      <c r="T4" s="69"/>
      <c r="U4" s="69"/>
      <c r="V4" s="69"/>
      <c r="W4" s="69"/>
      <c r="X4" s="69"/>
      <c r="Y4" s="69"/>
      <c r="Z4" s="69"/>
    </row>
    <row r="5" ht="15.75" customHeight="1">
      <c r="A5" s="69"/>
      <c r="B5" s="284" t="str">
        <f>CONCATENATE("  ","INR "&amp;'Data Sheet'!B8)</f>
        <v>  INR 1522.25</v>
      </c>
      <c r="C5" s="281"/>
      <c r="D5" s="281"/>
      <c r="E5" s="281"/>
      <c r="F5" s="281"/>
      <c r="G5" s="281"/>
      <c r="H5" s="281"/>
      <c r="I5" s="281"/>
      <c r="J5" s="281"/>
      <c r="K5" s="281"/>
      <c r="L5" s="69"/>
      <c r="M5" s="69"/>
      <c r="N5" s="69"/>
      <c r="O5" s="69"/>
      <c r="P5" s="69"/>
      <c r="Q5" s="69"/>
      <c r="R5" s="69"/>
      <c r="S5" s="69"/>
      <c r="T5" s="69"/>
      <c r="U5" s="69"/>
      <c r="V5" s="69"/>
      <c r="W5" s="69"/>
      <c r="X5" s="69"/>
      <c r="Y5" s="69"/>
      <c r="Z5" s="69"/>
    </row>
    <row r="6" ht="15.0" customHeight="1">
      <c r="A6" s="69"/>
      <c r="B6" s="285" t="s">
        <v>358</v>
      </c>
      <c r="C6" s="281"/>
      <c r="D6" s="281"/>
      <c r="E6" s="281"/>
      <c r="F6" s="281"/>
      <c r="G6" s="281"/>
      <c r="H6" s="281"/>
      <c r="I6" s="281"/>
      <c r="J6" s="281"/>
      <c r="K6" s="281"/>
      <c r="L6" s="69"/>
      <c r="M6" s="69"/>
      <c r="N6" s="69"/>
      <c r="O6" s="69"/>
      <c r="P6" s="69"/>
      <c r="Q6" s="69"/>
      <c r="R6" s="69"/>
      <c r="S6" s="69"/>
      <c r="T6" s="69"/>
      <c r="U6" s="69"/>
      <c r="V6" s="69"/>
      <c r="W6" s="69"/>
      <c r="X6" s="69"/>
      <c r="Y6" s="69"/>
      <c r="Z6" s="69"/>
    </row>
    <row r="7" ht="15.0" customHeight="1">
      <c r="A7" s="69"/>
      <c r="B7" s="281"/>
      <c r="C7" s="281"/>
      <c r="D7" s="281"/>
      <c r="E7" s="281"/>
      <c r="F7" s="281"/>
      <c r="G7" s="281"/>
      <c r="H7" s="281"/>
      <c r="I7" s="281"/>
      <c r="J7" s="281"/>
      <c r="K7" s="281"/>
      <c r="L7" s="69"/>
      <c r="M7" s="69"/>
      <c r="N7" s="69"/>
      <c r="O7" s="69"/>
      <c r="P7" s="69"/>
      <c r="Q7" s="69"/>
      <c r="R7" s="69"/>
      <c r="S7" s="69"/>
      <c r="T7" s="69"/>
      <c r="U7" s="69"/>
      <c r="V7" s="69"/>
      <c r="W7" s="69"/>
      <c r="X7" s="69"/>
      <c r="Y7" s="69"/>
      <c r="Z7" s="69"/>
    </row>
    <row r="8" ht="27.75" customHeight="1">
      <c r="A8" s="87"/>
      <c r="B8" s="286" t="s">
        <v>359</v>
      </c>
      <c r="C8" s="287"/>
      <c r="D8" s="287"/>
      <c r="E8" s="287"/>
      <c r="F8" s="287"/>
      <c r="G8" s="287"/>
      <c r="H8" s="287"/>
      <c r="I8" s="287"/>
      <c r="J8" s="288"/>
      <c r="K8" s="288"/>
      <c r="L8" s="87"/>
      <c r="M8" s="87"/>
      <c r="N8" s="87"/>
      <c r="O8" s="87"/>
      <c r="P8" s="87"/>
      <c r="Q8" s="87"/>
      <c r="R8" s="87"/>
      <c r="S8" s="87"/>
      <c r="T8" s="87"/>
      <c r="U8" s="87"/>
      <c r="V8" s="87"/>
      <c r="W8" s="87"/>
      <c r="X8" s="87"/>
      <c r="Y8" s="87"/>
      <c r="Z8" s="87"/>
    </row>
    <row r="9" ht="4.5" customHeight="1">
      <c r="A9" s="87"/>
      <c r="B9" s="289"/>
      <c r="C9" s="288"/>
      <c r="D9" s="288"/>
      <c r="E9" s="288"/>
      <c r="F9" s="288"/>
      <c r="G9" s="288"/>
      <c r="H9" s="288"/>
      <c r="I9" s="288"/>
      <c r="J9" s="288"/>
      <c r="K9" s="288"/>
      <c r="L9" s="87"/>
      <c r="M9" s="87"/>
      <c r="N9" s="87"/>
      <c r="O9" s="87"/>
      <c r="P9" s="87"/>
      <c r="Q9" s="87"/>
      <c r="R9" s="87"/>
      <c r="S9" s="87"/>
      <c r="T9" s="87"/>
      <c r="U9" s="87"/>
      <c r="V9" s="87"/>
      <c r="W9" s="87"/>
      <c r="X9" s="87"/>
      <c r="Y9" s="87"/>
      <c r="Z9" s="87"/>
    </row>
    <row r="10" ht="15.75" customHeight="1">
      <c r="A10" s="69"/>
      <c r="B10" s="290" t="s">
        <v>360</v>
      </c>
      <c r="J10" s="281"/>
      <c r="K10" s="281"/>
      <c r="L10" s="69"/>
      <c r="M10" s="69"/>
      <c r="N10" s="69"/>
      <c r="O10" s="69"/>
      <c r="P10" s="69"/>
      <c r="Q10" s="69"/>
      <c r="R10" s="69"/>
      <c r="S10" s="69"/>
      <c r="T10" s="69"/>
      <c r="U10" s="69"/>
      <c r="V10" s="69"/>
      <c r="W10" s="69"/>
      <c r="X10" s="69"/>
      <c r="Y10" s="69"/>
      <c r="Z10" s="69"/>
    </row>
    <row r="11" ht="15.0" customHeight="1">
      <c r="A11" s="69"/>
      <c r="J11" s="281"/>
      <c r="K11" s="281"/>
      <c r="L11" s="69"/>
      <c r="M11" s="69"/>
      <c r="N11" s="69"/>
      <c r="O11" s="69"/>
      <c r="P11" s="69"/>
      <c r="Q11" s="69"/>
      <c r="R11" s="69"/>
      <c r="S11" s="69"/>
      <c r="T11" s="69"/>
      <c r="U11" s="69"/>
      <c r="V11" s="69"/>
      <c r="W11" s="69"/>
      <c r="X11" s="69"/>
      <c r="Y11" s="69"/>
      <c r="Z11" s="69"/>
    </row>
    <row r="12" ht="15.0" customHeight="1">
      <c r="A12" s="69"/>
      <c r="J12" s="281"/>
      <c r="K12" s="281"/>
      <c r="L12" s="69"/>
      <c r="M12" s="69"/>
      <c r="N12" s="69"/>
      <c r="O12" s="69"/>
      <c r="P12" s="69"/>
      <c r="Q12" s="69"/>
      <c r="R12" s="69"/>
      <c r="S12" s="69"/>
      <c r="T12" s="69"/>
      <c r="U12" s="69"/>
      <c r="V12" s="69"/>
      <c r="W12" s="69"/>
      <c r="X12" s="69"/>
      <c r="Y12" s="69"/>
      <c r="Z12" s="69"/>
    </row>
    <row r="13" ht="6.0" customHeight="1">
      <c r="A13" s="69"/>
      <c r="J13" s="281"/>
      <c r="K13" s="281"/>
      <c r="L13" s="69"/>
      <c r="M13" s="69"/>
      <c r="N13" s="69"/>
      <c r="O13" s="69"/>
      <c r="P13" s="69"/>
      <c r="Q13" s="69"/>
      <c r="R13" s="69"/>
      <c r="S13" s="69"/>
      <c r="T13" s="69"/>
      <c r="U13" s="69"/>
      <c r="V13" s="69"/>
      <c r="W13" s="69"/>
      <c r="X13" s="69"/>
      <c r="Y13" s="69"/>
      <c r="Z13" s="69"/>
    </row>
    <row r="14" ht="14.25" customHeight="1">
      <c r="A14" s="69"/>
      <c r="B14" s="281" t="s">
        <v>361</v>
      </c>
      <c r="C14" s="281"/>
      <c r="D14" s="281"/>
      <c r="E14" s="281"/>
      <c r="F14" s="281"/>
      <c r="G14" s="281"/>
      <c r="H14" s="281"/>
      <c r="I14" s="281"/>
      <c r="J14" s="281"/>
      <c r="K14" s="281"/>
      <c r="L14" s="69"/>
      <c r="M14" s="69"/>
      <c r="N14" s="69"/>
      <c r="O14" s="69"/>
      <c r="P14" s="69"/>
      <c r="Q14" s="69"/>
      <c r="R14" s="69"/>
      <c r="S14" s="69"/>
      <c r="T14" s="69"/>
      <c r="U14" s="69"/>
      <c r="V14" s="69"/>
      <c r="W14" s="69"/>
      <c r="X14" s="69"/>
      <c r="Y14" s="69"/>
      <c r="Z14" s="69"/>
    </row>
    <row r="15" ht="15.0" customHeight="1">
      <c r="A15" s="69"/>
      <c r="B15" s="289" t="s">
        <v>362</v>
      </c>
      <c r="C15" s="281"/>
      <c r="D15" s="289"/>
      <c r="E15" s="281"/>
      <c r="F15" s="281"/>
      <c r="G15" s="281"/>
      <c r="H15" s="281"/>
      <c r="I15" s="281"/>
      <c r="J15" s="281"/>
      <c r="K15" s="281"/>
      <c r="L15" s="69"/>
      <c r="M15" s="69"/>
      <c r="N15" s="69"/>
      <c r="O15" s="69"/>
      <c r="P15" s="69"/>
      <c r="Q15" s="69"/>
      <c r="R15" s="69"/>
      <c r="S15" s="69"/>
      <c r="T15" s="69"/>
      <c r="U15" s="69"/>
      <c r="V15" s="69"/>
      <c r="W15" s="69"/>
      <c r="X15" s="69"/>
      <c r="Y15" s="69"/>
      <c r="Z15" s="69"/>
    </row>
    <row r="16" ht="6.0" customHeight="1">
      <c r="A16" s="69"/>
      <c r="B16" s="69"/>
      <c r="C16" s="69"/>
      <c r="D16" s="69"/>
      <c r="E16" s="69"/>
      <c r="F16" s="69"/>
      <c r="G16" s="69"/>
      <c r="H16" s="69"/>
      <c r="I16" s="69"/>
      <c r="J16" s="69"/>
      <c r="K16" s="69"/>
      <c r="L16" s="69"/>
      <c r="M16" s="69"/>
      <c r="N16" s="69"/>
      <c r="O16" s="69"/>
      <c r="P16" s="69"/>
      <c r="Q16" s="69"/>
      <c r="R16" s="69"/>
      <c r="S16" s="69"/>
      <c r="T16" s="69"/>
      <c r="U16" s="69"/>
      <c r="V16" s="69"/>
      <c r="W16" s="69"/>
      <c r="X16" s="69"/>
      <c r="Y16" s="69"/>
      <c r="Z16" s="69"/>
    </row>
    <row r="17" ht="14.25" customHeight="1">
      <c r="A17" s="69"/>
      <c r="B17" s="69"/>
      <c r="C17" s="69"/>
      <c r="D17" s="69"/>
      <c r="E17" s="69"/>
      <c r="F17" s="69"/>
      <c r="G17" s="69"/>
      <c r="H17" s="69"/>
      <c r="I17" s="69"/>
      <c r="J17" s="69"/>
      <c r="K17" s="69"/>
      <c r="L17" s="69"/>
      <c r="M17" s="69"/>
      <c r="N17" s="69"/>
      <c r="O17" s="69"/>
      <c r="P17" s="69"/>
      <c r="Q17" s="69"/>
      <c r="R17" s="69"/>
      <c r="S17" s="69"/>
      <c r="T17" s="69"/>
      <c r="U17" s="69"/>
      <c r="V17" s="69"/>
      <c r="W17" s="69"/>
      <c r="X17" s="69"/>
      <c r="Y17" s="69"/>
      <c r="Z17" s="69"/>
    </row>
    <row r="18" ht="14.25" customHeight="1">
      <c r="A18" s="69"/>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ht="14.25" customHeight="1">
      <c r="A19" s="69"/>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ht="14.25" customHeight="1">
      <c r="A20" s="69"/>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ht="14.25" customHeight="1">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ht="14.25" customHeight="1">
      <c r="A22" s="69"/>
      <c r="B22" s="69"/>
      <c r="C22" s="69"/>
      <c r="D22" s="69"/>
      <c r="E22" s="69"/>
      <c r="F22" s="69"/>
      <c r="G22" s="69"/>
      <c r="H22" s="69"/>
      <c r="I22" s="69"/>
      <c r="J22" s="69"/>
      <c r="K22" s="69"/>
      <c r="L22" s="69"/>
      <c r="M22" s="69"/>
      <c r="N22" s="69"/>
      <c r="O22" s="69"/>
      <c r="P22" s="69"/>
      <c r="Q22" s="69"/>
      <c r="R22" s="69"/>
      <c r="S22" s="69"/>
      <c r="T22" s="69"/>
      <c r="U22" s="69"/>
      <c r="V22" s="69"/>
      <c r="W22" s="69"/>
      <c r="X22" s="69"/>
      <c r="Y22" s="69"/>
      <c r="Z22" s="69"/>
    </row>
    <row r="23" ht="14.2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ht="14.25" customHeight="1">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ht="14.25" customHeight="1">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ht="14.25" customHeight="1">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row>
    <row r="27" ht="14.25" customHeight="1">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ht="14.25" customHeight="1">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ht="14.2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ht="14.2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ht="14.2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ht="14.2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ht="14.2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ht="14.2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ht="14.2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ht="14.2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ht="14.2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ht="14.2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ht="6.0"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ht="14.2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ht="14.2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ht="14.2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ht="14.2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ht="14.2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ht="14.2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ht="14.2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ht="14.25" customHeight="1">
      <c r="A47" s="69"/>
      <c r="B47" s="280"/>
      <c r="C47" s="280"/>
      <c r="D47" s="280"/>
      <c r="E47" s="280"/>
      <c r="F47" s="280"/>
      <c r="G47" s="280"/>
      <c r="H47" s="280"/>
      <c r="I47" s="280"/>
      <c r="J47" s="69"/>
      <c r="K47" s="69"/>
      <c r="L47" s="69"/>
      <c r="M47" s="69"/>
      <c r="N47" s="69"/>
      <c r="O47" s="69"/>
      <c r="P47" s="69"/>
      <c r="Q47" s="69"/>
      <c r="R47" s="69"/>
      <c r="S47" s="69"/>
      <c r="T47" s="69"/>
      <c r="U47" s="69"/>
      <c r="V47" s="69"/>
      <c r="W47" s="69"/>
      <c r="X47" s="69"/>
      <c r="Y47" s="69"/>
      <c r="Z47" s="69"/>
    </row>
    <row r="48" ht="14.25" customHeight="1">
      <c r="A48" s="69"/>
      <c r="B48" s="281"/>
      <c r="C48" s="281"/>
      <c r="D48" s="281"/>
      <c r="E48" s="281"/>
      <c r="F48" s="281"/>
      <c r="G48" s="281"/>
      <c r="H48" s="281"/>
      <c r="I48" s="281"/>
      <c r="J48" s="69"/>
      <c r="K48" s="69"/>
      <c r="L48" s="69"/>
      <c r="M48" s="69"/>
      <c r="N48" s="69"/>
      <c r="O48" s="69"/>
      <c r="P48" s="69"/>
      <c r="Q48" s="69"/>
      <c r="R48" s="69"/>
      <c r="S48" s="69"/>
      <c r="T48" s="69"/>
      <c r="U48" s="69"/>
      <c r="V48" s="69"/>
      <c r="W48" s="69"/>
      <c r="X48" s="69"/>
      <c r="Y48" s="69"/>
      <c r="Z48" s="69"/>
    </row>
    <row r="49" ht="14.25" customHeight="1">
      <c r="A49" s="69"/>
      <c r="B49" s="280"/>
      <c r="C49" s="280"/>
      <c r="D49" s="280"/>
      <c r="E49" s="280"/>
      <c r="F49" s="280"/>
      <c r="G49" s="280"/>
      <c r="H49" s="280"/>
      <c r="I49" s="280"/>
      <c r="J49" s="69"/>
      <c r="K49" s="69"/>
      <c r="L49" s="69"/>
      <c r="M49" s="69"/>
      <c r="N49" s="69"/>
      <c r="O49" s="69"/>
      <c r="P49" s="69"/>
      <c r="Q49" s="69"/>
      <c r="R49" s="69"/>
      <c r="S49" s="69"/>
      <c r="T49" s="69"/>
      <c r="U49" s="69"/>
      <c r="V49" s="69"/>
      <c r="W49" s="69"/>
      <c r="X49" s="69"/>
      <c r="Y49" s="69"/>
      <c r="Z49" s="69"/>
    </row>
    <row r="50" ht="18.75" customHeight="1">
      <c r="A50" s="69"/>
      <c r="B50" s="82" t="str">
        <f>"DuPont Analysis -"&amp;'Data Sheet'!$B$1</f>
        <v>DuPont Analysis -INFOSYS LTD</v>
      </c>
      <c r="C50" s="2"/>
      <c r="D50" s="2"/>
      <c r="E50" s="2"/>
      <c r="F50" s="2"/>
      <c r="G50" s="2"/>
      <c r="H50" s="2"/>
      <c r="I50" s="3"/>
      <c r="J50" s="162"/>
      <c r="K50" s="162"/>
      <c r="L50" s="69"/>
      <c r="M50" s="69"/>
      <c r="N50" s="69"/>
      <c r="O50" s="69"/>
      <c r="P50" s="69"/>
      <c r="Q50" s="69"/>
      <c r="R50" s="69"/>
      <c r="S50" s="69"/>
      <c r="T50" s="69"/>
      <c r="U50" s="69"/>
      <c r="V50" s="69"/>
      <c r="W50" s="69"/>
      <c r="X50" s="69"/>
      <c r="Y50" s="69"/>
      <c r="Z50" s="69"/>
    </row>
    <row r="51" ht="14.25" customHeight="1">
      <c r="A51" s="69"/>
      <c r="B51" s="291" t="s">
        <v>363</v>
      </c>
      <c r="C51" s="2"/>
      <c r="D51" s="2"/>
      <c r="E51" s="2"/>
      <c r="F51" s="2"/>
      <c r="G51" s="2"/>
      <c r="H51" s="2"/>
      <c r="I51" s="3"/>
      <c r="J51" s="69"/>
      <c r="K51" s="69"/>
      <c r="L51" s="69"/>
      <c r="M51" s="69"/>
      <c r="N51" s="69"/>
      <c r="O51" s="69"/>
      <c r="P51" s="69"/>
      <c r="Q51" s="69"/>
      <c r="R51" s="69"/>
      <c r="S51" s="69"/>
      <c r="T51" s="69"/>
      <c r="U51" s="69"/>
      <c r="V51" s="69"/>
      <c r="W51" s="69"/>
      <c r="X51" s="69"/>
      <c r="Y51" s="69"/>
      <c r="Z51" s="69"/>
    </row>
    <row r="52" ht="14.25" customHeight="1">
      <c r="A52" s="69"/>
      <c r="B52" s="69"/>
      <c r="C52" s="292">
        <f>HistoricalFS!F3</f>
        <v>43190</v>
      </c>
      <c r="D52" s="292">
        <f>HistoricalFS!G3</f>
        <v>43555</v>
      </c>
      <c r="E52" s="292">
        <f>HistoricalFS!H3</f>
        <v>43921</v>
      </c>
      <c r="F52" s="292">
        <f>HistoricalFS!I3</f>
        <v>44286</v>
      </c>
      <c r="G52" s="292">
        <f>HistoricalFS!J3</f>
        <v>44651</v>
      </c>
      <c r="H52" s="292">
        <f>HistoricalFS!K3</f>
        <v>45016</v>
      </c>
      <c r="I52" s="292">
        <f>HistoricalFS!L3</f>
        <v>45382</v>
      </c>
      <c r="J52" s="69"/>
      <c r="K52" s="69"/>
      <c r="L52" s="69"/>
      <c r="M52" s="69"/>
      <c r="N52" s="69"/>
      <c r="O52" s="69"/>
      <c r="P52" s="69"/>
      <c r="Q52" s="69"/>
      <c r="R52" s="69"/>
      <c r="S52" s="69"/>
      <c r="T52" s="69"/>
      <c r="U52" s="69"/>
      <c r="V52" s="69"/>
      <c r="W52" s="69"/>
      <c r="X52" s="69"/>
      <c r="Y52" s="69"/>
      <c r="Z52" s="69"/>
    </row>
    <row r="53" ht="14.25" customHeight="1">
      <c r="A53" s="69"/>
      <c r="B53" s="69" t="s">
        <v>74</v>
      </c>
      <c r="C53" s="293">
        <f>'Data Sheet'!E30</f>
        <v>16029</v>
      </c>
      <c r="D53" s="293">
        <f>'Data Sheet'!F30</f>
        <v>15404</v>
      </c>
      <c r="E53" s="293">
        <f>'Data Sheet'!G30</f>
        <v>16594</v>
      </c>
      <c r="F53" s="293">
        <f>'Data Sheet'!H30</f>
        <v>19351</v>
      </c>
      <c r="G53" s="293">
        <f>'Data Sheet'!I30</f>
        <v>22110</v>
      </c>
      <c r="H53" s="293">
        <f>'Data Sheet'!J30</f>
        <v>24095</v>
      </c>
      <c r="I53" s="293">
        <f>'Data Sheet'!K30</f>
        <v>26233</v>
      </c>
      <c r="J53" s="69"/>
      <c r="K53" s="69"/>
      <c r="L53" s="69"/>
      <c r="M53" s="69"/>
      <c r="N53" s="69"/>
      <c r="O53" s="69"/>
      <c r="P53" s="69"/>
      <c r="Q53" s="69"/>
      <c r="R53" s="69"/>
      <c r="S53" s="69"/>
      <c r="T53" s="69"/>
      <c r="U53" s="69"/>
      <c r="V53" s="69"/>
      <c r="W53" s="69"/>
      <c r="X53" s="69"/>
      <c r="Y53" s="69"/>
      <c r="Z53" s="69"/>
    </row>
    <row r="54" ht="14.25" customHeight="1">
      <c r="A54" s="69"/>
      <c r="B54" s="69" t="s">
        <v>364</v>
      </c>
      <c r="C54" s="293">
        <f>(('Data Sheet'!E57+'Data Sheet'!E58)+('Data Sheet'!D57+'Data Sheet'!D58))/2</f>
        <v>66952.5</v>
      </c>
      <c r="D54" s="293">
        <f>(('Data Sheet'!F57+'Data Sheet'!F58)+('Data Sheet'!E57+'Data Sheet'!E58))/2</f>
        <v>64935.5</v>
      </c>
      <c r="E54" s="293">
        <f>(('Data Sheet'!G57+'Data Sheet'!G58)+('Data Sheet'!F57+'Data Sheet'!F58))/2</f>
        <v>65199</v>
      </c>
      <c r="F54" s="293">
        <f>(('Data Sheet'!H57+'Data Sheet'!H58)+('Data Sheet'!G57+'Data Sheet'!G58))/2</f>
        <v>70900.5</v>
      </c>
      <c r="G54" s="293">
        <f>(('Data Sheet'!I57+'Data Sheet'!I58)+('Data Sheet'!H57+'Data Sheet'!H58))/2</f>
        <v>75850.5</v>
      </c>
      <c r="H54" s="293">
        <f>(('Data Sheet'!J57+'Data Sheet'!J58)+('Data Sheet'!I57+'Data Sheet'!I58))/2</f>
        <v>75378.5</v>
      </c>
      <c r="I54" s="293">
        <f>(('Data Sheet'!K57+'Data Sheet'!K58)+('Data Sheet'!J57+'Data Sheet'!J58))/2</f>
        <v>81761.5</v>
      </c>
      <c r="J54" s="69"/>
      <c r="K54" s="69"/>
      <c r="L54" s="69"/>
      <c r="M54" s="69"/>
      <c r="N54" s="69"/>
      <c r="O54" s="69"/>
      <c r="P54" s="69"/>
      <c r="Q54" s="69"/>
      <c r="R54" s="69"/>
      <c r="S54" s="69"/>
      <c r="T54" s="69"/>
      <c r="U54" s="69"/>
      <c r="V54" s="69"/>
      <c r="W54" s="69"/>
      <c r="X54" s="69"/>
      <c r="Y54" s="69"/>
      <c r="Z54" s="69"/>
    </row>
    <row r="55" ht="14.25" customHeight="1">
      <c r="A55" s="69"/>
      <c r="B55" s="294" t="s">
        <v>365</v>
      </c>
      <c r="C55" s="295">
        <f t="shared" ref="C55:I55" si="1">C53/C54</f>
        <v>0.2394085359</v>
      </c>
      <c r="D55" s="295">
        <f t="shared" si="1"/>
        <v>0.2372200106</v>
      </c>
      <c r="E55" s="295">
        <f t="shared" si="1"/>
        <v>0.254513106</v>
      </c>
      <c r="F55" s="295">
        <f t="shared" si="1"/>
        <v>0.2729317847</v>
      </c>
      <c r="G55" s="295">
        <f t="shared" si="1"/>
        <v>0.2914944529</v>
      </c>
      <c r="H55" s="295">
        <f t="shared" si="1"/>
        <v>0.3196534821</v>
      </c>
      <c r="I55" s="295">
        <f t="shared" si="1"/>
        <v>0.3208478318</v>
      </c>
      <c r="J55" s="69"/>
      <c r="K55" s="69"/>
      <c r="L55" s="69"/>
      <c r="M55" s="69"/>
      <c r="N55" s="69"/>
      <c r="O55" s="69"/>
      <c r="P55" s="69"/>
      <c r="Q55" s="69"/>
      <c r="R55" s="69"/>
      <c r="S55" s="69"/>
      <c r="T55" s="69"/>
      <c r="U55" s="69"/>
      <c r="V55" s="69"/>
      <c r="W55" s="69"/>
      <c r="X55" s="69"/>
      <c r="Y55" s="69"/>
      <c r="Z55" s="69"/>
    </row>
    <row r="56" ht="14.2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ht="14.25" customHeight="1">
      <c r="A57" s="69"/>
      <c r="B57" s="291" t="s">
        <v>366</v>
      </c>
      <c r="C57" s="2"/>
      <c r="D57" s="2"/>
      <c r="E57" s="2"/>
      <c r="F57" s="2"/>
      <c r="G57" s="2"/>
      <c r="H57" s="2"/>
      <c r="I57" s="3"/>
      <c r="J57" s="69"/>
      <c r="K57" s="69"/>
      <c r="L57" s="69"/>
      <c r="M57" s="69"/>
      <c r="N57" s="69"/>
      <c r="O57" s="69"/>
      <c r="P57" s="69"/>
      <c r="Q57" s="69"/>
      <c r="R57" s="69"/>
      <c r="S57" s="69"/>
      <c r="T57" s="69"/>
      <c r="U57" s="69"/>
      <c r="V57" s="69"/>
      <c r="W57" s="69"/>
      <c r="X57" s="69"/>
      <c r="Y57" s="69"/>
      <c r="Z57" s="69"/>
    </row>
    <row r="58" ht="14.25" customHeight="1">
      <c r="A58" s="69"/>
      <c r="B58" s="69"/>
      <c r="C58" s="292">
        <f t="shared" ref="C58:I58" si="2">C52</f>
        <v>43190</v>
      </c>
      <c r="D58" s="292">
        <f t="shared" si="2"/>
        <v>43555</v>
      </c>
      <c r="E58" s="292">
        <f t="shared" si="2"/>
        <v>43921</v>
      </c>
      <c r="F58" s="292">
        <f t="shared" si="2"/>
        <v>44286</v>
      </c>
      <c r="G58" s="292">
        <f t="shared" si="2"/>
        <v>44651</v>
      </c>
      <c r="H58" s="292">
        <f t="shared" si="2"/>
        <v>45016</v>
      </c>
      <c r="I58" s="292">
        <f t="shared" si="2"/>
        <v>45382</v>
      </c>
      <c r="J58" s="69"/>
      <c r="K58" s="69"/>
      <c r="L58" s="69"/>
      <c r="M58" s="69"/>
      <c r="N58" s="69"/>
      <c r="O58" s="69"/>
      <c r="P58" s="69"/>
      <c r="Q58" s="69"/>
      <c r="R58" s="69"/>
      <c r="S58" s="69"/>
      <c r="T58" s="69"/>
      <c r="U58" s="69"/>
      <c r="V58" s="69"/>
      <c r="W58" s="69"/>
      <c r="X58" s="69"/>
      <c r="Y58" s="69"/>
      <c r="Z58" s="69"/>
    </row>
    <row r="59" ht="14.25" customHeight="1">
      <c r="A59" s="69"/>
      <c r="B59" s="69" t="s">
        <v>74</v>
      </c>
      <c r="C59" s="293">
        <f t="shared" ref="C59:I59" si="3">C53</f>
        <v>16029</v>
      </c>
      <c r="D59" s="293">
        <f t="shared" si="3"/>
        <v>15404</v>
      </c>
      <c r="E59" s="293">
        <f t="shared" si="3"/>
        <v>16594</v>
      </c>
      <c r="F59" s="293">
        <f t="shared" si="3"/>
        <v>19351</v>
      </c>
      <c r="G59" s="293">
        <f t="shared" si="3"/>
        <v>22110</v>
      </c>
      <c r="H59" s="293">
        <f t="shared" si="3"/>
        <v>24095</v>
      </c>
      <c r="I59" s="293">
        <f t="shared" si="3"/>
        <v>26233</v>
      </c>
      <c r="J59" s="69"/>
      <c r="K59" s="69"/>
      <c r="L59" s="69"/>
      <c r="M59" s="69"/>
      <c r="N59" s="69"/>
      <c r="O59" s="69"/>
      <c r="P59" s="69"/>
      <c r="Q59" s="69"/>
      <c r="R59" s="69"/>
      <c r="S59" s="69"/>
      <c r="T59" s="69"/>
      <c r="U59" s="69"/>
      <c r="V59" s="69"/>
      <c r="W59" s="69"/>
      <c r="X59" s="69"/>
      <c r="Y59" s="69"/>
      <c r="Z59" s="69"/>
    </row>
    <row r="60" ht="14.25" customHeight="1">
      <c r="A60" s="69"/>
      <c r="B60" s="69" t="s">
        <v>323</v>
      </c>
      <c r="C60" s="293">
        <f>'Data Sheet'!E17</f>
        <v>70522</v>
      </c>
      <c r="D60" s="293">
        <f>'Data Sheet'!F17</f>
        <v>82675</v>
      </c>
      <c r="E60" s="293">
        <f>'Data Sheet'!G17</f>
        <v>90791</v>
      </c>
      <c r="F60" s="293">
        <f>'Data Sheet'!H17</f>
        <v>100472</v>
      </c>
      <c r="G60" s="293">
        <f>'Data Sheet'!I17</f>
        <v>121641</v>
      </c>
      <c r="H60" s="293">
        <f>'Data Sheet'!J17</f>
        <v>146767</v>
      </c>
      <c r="I60" s="293">
        <f>'Data Sheet'!K17</f>
        <v>153670</v>
      </c>
      <c r="J60" s="69"/>
      <c r="K60" s="69"/>
      <c r="L60" s="69"/>
      <c r="M60" s="69"/>
      <c r="N60" s="69"/>
      <c r="O60" s="69"/>
      <c r="P60" s="69"/>
      <c r="Q60" s="69"/>
      <c r="R60" s="69"/>
      <c r="S60" s="69"/>
      <c r="T60" s="69"/>
      <c r="U60" s="69"/>
      <c r="V60" s="69"/>
      <c r="W60" s="69"/>
      <c r="X60" s="69"/>
      <c r="Y60" s="69"/>
      <c r="Z60" s="69"/>
    </row>
    <row r="61" ht="14.25" customHeight="1">
      <c r="A61" s="69"/>
      <c r="B61" s="294" t="s">
        <v>367</v>
      </c>
      <c r="C61" s="295">
        <f t="shared" ref="C61:I61" si="4">C59/C60</f>
        <v>0.2272907745</v>
      </c>
      <c r="D61" s="295">
        <f t="shared" si="4"/>
        <v>0.1863199274</v>
      </c>
      <c r="E61" s="295">
        <f t="shared" si="4"/>
        <v>0.1827714201</v>
      </c>
      <c r="F61" s="295">
        <f t="shared" si="4"/>
        <v>0.1926009236</v>
      </c>
      <c r="G61" s="295">
        <f t="shared" si="4"/>
        <v>0.1817643722</v>
      </c>
      <c r="H61" s="295">
        <f t="shared" si="4"/>
        <v>0.1641717825</v>
      </c>
      <c r="I61" s="295">
        <f t="shared" si="4"/>
        <v>0.1707099629</v>
      </c>
      <c r="J61" s="69"/>
      <c r="K61" s="69"/>
      <c r="L61" s="69"/>
      <c r="M61" s="69"/>
      <c r="N61" s="69"/>
      <c r="O61" s="69"/>
      <c r="P61" s="69"/>
      <c r="Q61" s="69"/>
      <c r="R61" s="69"/>
      <c r="S61" s="69"/>
      <c r="T61" s="69"/>
      <c r="U61" s="69"/>
      <c r="V61" s="69"/>
      <c r="W61" s="69"/>
      <c r="X61" s="69"/>
      <c r="Y61" s="69"/>
      <c r="Z61" s="69"/>
    </row>
    <row r="62" ht="14.2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ht="14.25" customHeight="1">
      <c r="A63" s="69"/>
      <c r="B63" s="69" t="s">
        <v>323</v>
      </c>
      <c r="C63" s="293">
        <f t="shared" ref="C63:I63" si="5">C60</f>
        <v>70522</v>
      </c>
      <c r="D63" s="293">
        <f t="shared" si="5"/>
        <v>82675</v>
      </c>
      <c r="E63" s="293">
        <f t="shared" si="5"/>
        <v>90791</v>
      </c>
      <c r="F63" s="293">
        <f t="shared" si="5"/>
        <v>100472</v>
      </c>
      <c r="G63" s="293">
        <f t="shared" si="5"/>
        <v>121641</v>
      </c>
      <c r="H63" s="293">
        <f t="shared" si="5"/>
        <v>146767</v>
      </c>
      <c r="I63" s="293">
        <f t="shared" si="5"/>
        <v>153670</v>
      </c>
      <c r="J63" s="69"/>
      <c r="K63" s="69"/>
      <c r="L63" s="69"/>
      <c r="M63" s="69"/>
      <c r="N63" s="69"/>
      <c r="O63" s="69"/>
      <c r="P63" s="69"/>
      <c r="Q63" s="69"/>
      <c r="R63" s="69"/>
      <c r="S63" s="69"/>
      <c r="T63" s="69"/>
      <c r="U63" s="69"/>
      <c r="V63" s="69"/>
      <c r="W63" s="69"/>
      <c r="X63" s="69"/>
      <c r="Y63" s="69"/>
      <c r="Z63" s="69"/>
    </row>
    <row r="64" ht="14.25" customHeight="1">
      <c r="A64" s="69"/>
      <c r="B64" s="69" t="s">
        <v>368</v>
      </c>
      <c r="C64" s="293">
        <f>('Data Sheet'!E66+'Data Sheet'!D66)/2</f>
        <v>81248.5</v>
      </c>
      <c r="D64" s="293">
        <f>('Data Sheet'!F66+'Data Sheet'!E66)/2</f>
        <v>81707.5</v>
      </c>
      <c r="E64" s="293">
        <f>('Data Sheet'!G66+'Data Sheet'!F66)/2</f>
        <v>87933</v>
      </c>
      <c r="F64" s="293">
        <f>('Data Sheet'!H66+'Data Sheet'!G66)/2</f>
        <v>99655.5</v>
      </c>
      <c r="G64" s="293">
        <f>('Data Sheet'!I66+'Data Sheet'!H66)/2</f>
        <v>112120</v>
      </c>
      <c r="H64" s="293">
        <f>('Data Sheet'!J66+'Data Sheet'!I66)/2</f>
        <v>120662.5</v>
      </c>
      <c r="I64" s="293">
        <f>('Data Sheet'!K66+'Data Sheet'!J66)/2</f>
        <v>130308</v>
      </c>
      <c r="J64" s="69"/>
      <c r="K64" s="69"/>
      <c r="L64" s="69"/>
      <c r="M64" s="69"/>
      <c r="N64" s="69"/>
      <c r="O64" s="69"/>
      <c r="P64" s="69"/>
      <c r="Q64" s="69"/>
      <c r="R64" s="69"/>
      <c r="S64" s="69"/>
      <c r="T64" s="69"/>
      <c r="U64" s="69"/>
      <c r="V64" s="69"/>
      <c r="W64" s="69"/>
      <c r="X64" s="69"/>
      <c r="Y64" s="69"/>
      <c r="Z64" s="69"/>
    </row>
    <row r="65" ht="14.25" customHeight="1">
      <c r="A65" s="69"/>
      <c r="B65" s="294" t="s">
        <v>369</v>
      </c>
      <c r="C65" s="296">
        <f t="shared" ref="C65:I65" si="6">C63/C64</f>
        <v>0.8679791012</v>
      </c>
      <c r="D65" s="296">
        <f t="shared" si="6"/>
        <v>1.011841018</v>
      </c>
      <c r="E65" s="296">
        <f t="shared" si="6"/>
        <v>1.032502019</v>
      </c>
      <c r="F65" s="296">
        <f t="shared" si="6"/>
        <v>1.008193226</v>
      </c>
      <c r="G65" s="296">
        <f t="shared" si="6"/>
        <v>1.084917945</v>
      </c>
      <c r="H65" s="296">
        <f t="shared" si="6"/>
        <v>1.216343106</v>
      </c>
      <c r="I65" s="296">
        <f t="shared" si="6"/>
        <v>1.17928293</v>
      </c>
      <c r="J65" s="69"/>
      <c r="K65" s="69"/>
      <c r="L65" s="69"/>
      <c r="M65" s="69"/>
      <c r="N65" s="69"/>
      <c r="O65" s="69"/>
      <c r="P65" s="69"/>
      <c r="Q65" s="69"/>
      <c r="R65" s="69"/>
      <c r="S65" s="69"/>
      <c r="T65" s="69"/>
      <c r="U65" s="69"/>
      <c r="V65" s="69"/>
      <c r="W65" s="69"/>
      <c r="X65" s="69"/>
      <c r="Y65" s="69"/>
      <c r="Z65" s="69"/>
    </row>
    <row r="66" ht="14.2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ht="14.25" customHeight="1">
      <c r="A67" s="69"/>
      <c r="B67" s="69" t="s">
        <v>368</v>
      </c>
      <c r="C67" s="293">
        <f t="shared" ref="C67:I67" si="7">C64</f>
        <v>81248.5</v>
      </c>
      <c r="D67" s="293">
        <f t="shared" si="7"/>
        <v>81707.5</v>
      </c>
      <c r="E67" s="293">
        <f t="shared" si="7"/>
        <v>87933</v>
      </c>
      <c r="F67" s="293">
        <f t="shared" si="7"/>
        <v>99655.5</v>
      </c>
      <c r="G67" s="293">
        <f t="shared" si="7"/>
        <v>112120</v>
      </c>
      <c r="H67" s="293">
        <f t="shared" si="7"/>
        <v>120662.5</v>
      </c>
      <c r="I67" s="293">
        <f t="shared" si="7"/>
        <v>130308</v>
      </c>
      <c r="J67" s="69"/>
      <c r="K67" s="69"/>
      <c r="L67" s="69"/>
      <c r="M67" s="69"/>
      <c r="N67" s="69"/>
      <c r="O67" s="69"/>
      <c r="P67" s="69"/>
      <c r="Q67" s="69"/>
      <c r="R67" s="69"/>
      <c r="S67" s="69"/>
      <c r="T67" s="69"/>
      <c r="U67" s="69"/>
      <c r="V67" s="69"/>
      <c r="W67" s="69"/>
      <c r="X67" s="69"/>
      <c r="Y67" s="69"/>
      <c r="Z67" s="69"/>
    </row>
    <row r="68" ht="14.25" customHeight="1">
      <c r="A68" s="69"/>
      <c r="B68" s="69" t="s">
        <v>364</v>
      </c>
      <c r="C68" s="293">
        <f t="shared" ref="C68:I68" si="8">C54</f>
        <v>66952.5</v>
      </c>
      <c r="D68" s="293">
        <f t="shared" si="8"/>
        <v>64935.5</v>
      </c>
      <c r="E68" s="293">
        <f t="shared" si="8"/>
        <v>65199</v>
      </c>
      <c r="F68" s="293">
        <f t="shared" si="8"/>
        <v>70900.5</v>
      </c>
      <c r="G68" s="293">
        <f t="shared" si="8"/>
        <v>75850.5</v>
      </c>
      <c r="H68" s="293">
        <f t="shared" si="8"/>
        <v>75378.5</v>
      </c>
      <c r="I68" s="293">
        <f t="shared" si="8"/>
        <v>81761.5</v>
      </c>
      <c r="J68" s="69"/>
      <c r="K68" s="69"/>
      <c r="L68" s="69"/>
      <c r="M68" s="69"/>
      <c r="N68" s="69"/>
      <c r="O68" s="69"/>
      <c r="P68" s="69"/>
      <c r="Q68" s="69"/>
      <c r="R68" s="69"/>
      <c r="S68" s="69"/>
      <c r="T68" s="69"/>
      <c r="U68" s="69"/>
      <c r="V68" s="69"/>
      <c r="W68" s="69"/>
      <c r="X68" s="69"/>
      <c r="Y68" s="69"/>
      <c r="Z68" s="69"/>
    </row>
    <row r="69" ht="14.25" customHeight="1">
      <c r="A69" s="69"/>
      <c r="B69" s="294" t="s">
        <v>370</v>
      </c>
      <c r="C69" s="296">
        <f t="shared" ref="C69:I69" si="9">C67/C68</f>
        <v>1.213524514</v>
      </c>
      <c r="D69" s="296">
        <f t="shared" si="9"/>
        <v>1.258287069</v>
      </c>
      <c r="E69" s="296">
        <f t="shared" si="9"/>
        <v>1.34868633</v>
      </c>
      <c r="F69" s="296">
        <f t="shared" si="9"/>
        <v>1.405568367</v>
      </c>
      <c r="G69" s="296">
        <f t="shared" si="9"/>
        <v>1.478170876</v>
      </c>
      <c r="H69" s="296">
        <f t="shared" si="9"/>
        <v>1.600754857</v>
      </c>
      <c r="I69" s="296">
        <f t="shared" si="9"/>
        <v>1.593757453</v>
      </c>
      <c r="J69" s="69"/>
      <c r="K69" s="69"/>
      <c r="L69" s="69"/>
      <c r="M69" s="69"/>
      <c r="N69" s="69"/>
      <c r="O69" s="69"/>
      <c r="P69" s="69"/>
      <c r="Q69" s="69"/>
      <c r="R69" s="69"/>
      <c r="S69" s="69"/>
      <c r="T69" s="69"/>
      <c r="U69" s="69"/>
      <c r="V69" s="69"/>
      <c r="W69" s="69"/>
      <c r="X69" s="69"/>
      <c r="Y69" s="69"/>
      <c r="Z69" s="69"/>
    </row>
    <row r="70" ht="14.2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ht="14.25" customHeight="1">
      <c r="A71" s="69"/>
      <c r="B71" s="294" t="s">
        <v>371</v>
      </c>
      <c r="C71" s="295">
        <f t="shared" ref="C71:I71" si="10">C61*C65*C69</f>
        <v>0.2394085359</v>
      </c>
      <c r="D71" s="295">
        <f t="shared" si="10"/>
        <v>0.2372200106</v>
      </c>
      <c r="E71" s="295">
        <f t="shared" si="10"/>
        <v>0.254513106</v>
      </c>
      <c r="F71" s="295">
        <f t="shared" si="10"/>
        <v>0.2729317847</v>
      </c>
      <c r="G71" s="295">
        <f t="shared" si="10"/>
        <v>0.2914944529</v>
      </c>
      <c r="H71" s="295">
        <f t="shared" si="10"/>
        <v>0.3196534821</v>
      </c>
      <c r="I71" s="295">
        <f t="shared" si="10"/>
        <v>0.3208478318</v>
      </c>
      <c r="J71" s="69"/>
      <c r="K71" s="69"/>
      <c r="L71" s="69"/>
      <c r="M71" s="69"/>
      <c r="N71" s="69"/>
      <c r="O71" s="69"/>
      <c r="P71" s="69"/>
      <c r="Q71" s="69"/>
      <c r="R71" s="69"/>
      <c r="S71" s="69"/>
      <c r="T71" s="69"/>
      <c r="U71" s="69"/>
      <c r="V71" s="69"/>
      <c r="W71" s="69"/>
      <c r="X71" s="69"/>
      <c r="Y71" s="69"/>
      <c r="Z71" s="69"/>
    </row>
    <row r="72" ht="14.2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ht="14.25" customHeight="1">
      <c r="A73" s="69"/>
      <c r="B73" s="291" t="s">
        <v>372</v>
      </c>
      <c r="C73" s="2"/>
      <c r="D73" s="2"/>
      <c r="E73" s="2"/>
      <c r="F73" s="2"/>
      <c r="G73" s="2"/>
      <c r="H73" s="2"/>
      <c r="I73" s="3"/>
      <c r="J73" s="69"/>
      <c r="K73" s="69"/>
      <c r="L73" s="69"/>
      <c r="M73" s="69"/>
      <c r="N73" s="69"/>
      <c r="O73" s="69"/>
      <c r="P73" s="69"/>
      <c r="Q73" s="69"/>
      <c r="R73" s="69"/>
      <c r="S73" s="69"/>
      <c r="T73" s="69"/>
      <c r="U73" s="69"/>
      <c r="V73" s="69"/>
      <c r="W73" s="69"/>
      <c r="X73" s="69"/>
      <c r="Y73" s="69"/>
      <c r="Z73" s="69"/>
    </row>
    <row r="74" ht="14.25" customHeight="1">
      <c r="A74" s="69"/>
      <c r="B74" s="69"/>
      <c r="C74" s="292">
        <f t="shared" ref="C74:I74" si="11">C58</f>
        <v>43190</v>
      </c>
      <c r="D74" s="292">
        <f t="shared" si="11"/>
        <v>43555</v>
      </c>
      <c r="E74" s="292">
        <f t="shared" si="11"/>
        <v>43921</v>
      </c>
      <c r="F74" s="292">
        <f t="shared" si="11"/>
        <v>44286</v>
      </c>
      <c r="G74" s="292">
        <f t="shared" si="11"/>
        <v>44651</v>
      </c>
      <c r="H74" s="292">
        <f t="shared" si="11"/>
        <v>45016</v>
      </c>
      <c r="I74" s="292">
        <f t="shared" si="11"/>
        <v>45382</v>
      </c>
      <c r="J74" s="69"/>
      <c r="K74" s="69"/>
      <c r="L74" s="69"/>
      <c r="M74" s="69"/>
      <c r="N74" s="69"/>
      <c r="O74" s="69"/>
      <c r="P74" s="69"/>
      <c r="Q74" s="69"/>
      <c r="R74" s="69"/>
      <c r="S74" s="69"/>
      <c r="T74" s="69"/>
      <c r="U74" s="69"/>
      <c r="V74" s="69"/>
      <c r="W74" s="69"/>
      <c r="X74" s="69"/>
      <c r="Y74" s="69"/>
      <c r="Z74" s="69"/>
    </row>
    <row r="75" ht="14.25" customHeight="1">
      <c r="A75" s="69"/>
      <c r="B75" s="69" t="s">
        <v>74</v>
      </c>
      <c r="C75" s="293">
        <f t="shared" ref="C75:I75" si="12">C59</f>
        <v>16029</v>
      </c>
      <c r="D75" s="293">
        <f t="shared" si="12"/>
        <v>15404</v>
      </c>
      <c r="E75" s="293">
        <f t="shared" si="12"/>
        <v>16594</v>
      </c>
      <c r="F75" s="293">
        <f t="shared" si="12"/>
        <v>19351</v>
      </c>
      <c r="G75" s="293">
        <f t="shared" si="12"/>
        <v>22110</v>
      </c>
      <c r="H75" s="293">
        <f t="shared" si="12"/>
        <v>24095</v>
      </c>
      <c r="I75" s="293">
        <f t="shared" si="12"/>
        <v>26233</v>
      </c>
      <c r="J75" s="69"/>
      <c r="K75" s="69"/>
      <c r="L75" s="69"/>
      <c r="M75" s="69"/>
      <c r="N75" s="69"/>
      <c r="O75" s="69"/>
      <c r="P75" s="69"/>
      <c r="Q75" s="69"/>
      <c r="R75" s="69"/>
      <c r="S75" s="69"/>
      <c r="T75" s="69"/>
      <c r="U75" s="69"/>
      <c r="V75" s="69"/>
      <c r="W75" s="69"/>
      <c r="X75" s="69"/>
      <c r="Y75" s="69"/>
      <c r="Z75" s="69"/>
    </row>
    <row r="76" ht="14.25" customHeight="1">
      <c r="A76" s="69"/>
      <c r="B76" s="69" t="s">
        <v>368</v>
      </c>
      <c r="C76" s="293">
        <f t="shared" ref="C76:I76" si="13">C67</f>
        <v>81248.5</v>
      </c>
      <c r="D76" s="293">
        <f t="shared" si="13"/>
        <v>81707.5</v>
      </c>
      <c r="E76" s="293">
        <f t="shared" si="13"/>
        <v>87933</v>
      </c>
      <c r="F76" s="293">
        <f t="shared" si="13"/>
        <v>99655.5</v>
      </c>
      <c r="G76" s="293">
        <f t="shared" si="13"/>
        <v>112120</v>
      </c>
      <c r="H76" s="293">
        <f t="shared" si="13"/>
        <v>120662.5</v>
      </c>
      <c r="I76" s="293">
        <f t="shared" si="13"/>
        <v>130308</v>
      </c>
      <c r="J76" s="69"/>
      <c r="K76" s="69"/>
      <c r="L76" s="69"/>
      <c r="M76" s="69"/>
      <c r="N76" s="69"/>
      <c r="O76" s="69"/>
      <c r="P76" s="69"/>
      <c r="Q76" s="69"/>
      <c r="R76" s="69"/>
      <c r="S76" s="69"/>
      <c r="T76" s="69"/>
      <c r="U76" s="69"/>
      <c r="V76" s="69"/>
      <c r="W76" s="69"/>
      <c r="X76" s="69"/>
      <c r="Y76" s="69"/>
      <c r="Z76" s="69"/>
    </row>
    <row r="77" ht="14.25" customHeight="1">
      <c r="A77" s="69"/>
      <c r="B77" s="294" t="s">
        <v>372</v>
      </c>
      <c r="C77" s="295">
        <f t="shared" ref="C77:I77" si="14">C75/C76</f>
        <v>0.1972836422</v>
      </c>
      <c r="D77" s="295">
        <f t="shared" si="14"/>
        <v>0.1885261451</v>
      </c>
      <c r="E77" s="295">
        <f t="shared" si="14"/>
        <v>0.1887118602</v>
      </c>
      <c r="F77" s="295">
        <f t="shared" si="14"/>
        <v>0.1941789465</v>
      </c>
      <c r="G77" s="295">
        <f t="shared" si="14"/>
        <v>0.1971994292</v>
      </c>
      <c r="H77" s="295">
        <f t="shared" si="14"/>
        <v>0.1996892158</v>
      </c>
      <c r="I77" s="295">
        <f t="shared" si="14"/>
        <v>0.2013153452</v>
      </c>
      <c r="J77" s="69"/>
      <c r="K77" s="69"/>
      <c r="L77" s="69"/>
      <c r="M77" s="69"/>
      <c r="N77" s="69"/>
      <c r="O77" s="69"/>
      <c r="P77" s="69"/>
      <c r="Q77" s="69"/>
      <c r="R77" s="69"/>
      <c r="S77" s="69"/>
      <c r="T77" s="69"/>
      <c r="U77" s="69"/>
      <c r="V77" s="69"/>
      <c r="W77" s="69"/>
      <c r="X77" s="69"/>
      <c r="Y77" s="69"/>
      <c r="Z77" s="69"/>
    </row>
    <row r="78" ht="14.2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ht="14.25" customHeight="1">
      <c r="A79" s="69"/>
      <c r="B79" s="291" t="s">
        <v>373</v>
      </c>
      <c r="C79" s="2"/>
      <c r="D79" s="2"/>
      <c r="E79" s="2"/>
      <c r="F79" s="2"/>
      <c r="G79" s="2"/>
      <c r="H79" s="2"/>
      <c r="I79" s="3"/>
      <c r="J79" s="69"/>
      <c r="K79" s="69"/>
      <c r="L79" s="69"/>
      <c r="M79" s="69"/>
      <c r="N79" s="69"/>
      <c r="O79" s="69"/>
      <c r="P79" s="69"/>
      <c r="Q79" s="69"/>
      <c r="R79" s="69"/>
      <c r="S79" s="69"/>
      <c r="T79" s="69"/>
      <c r="U79" s="69"/>
      <c r="V79" s="69"/>
      <c r="W79" s="69"/>
      <c r="X79" s="69"/>
      <c r="Y79" s="69"/>
      <c r="Z79" s="69"/>
    </row>
    <row r="80" ht="14.25" customHeight="1">
      <c r="A80" s="69"/>
      <c r="B80" s="69"/>
      <c r="C80" s="292">
        <f t="shared" ref="C80:I80" si="15">C74</f>
        <v>43190</v>
      </c>
      <c r="D80" s="292">
        <f t="shared" si="15"/>
        <v>43555</v>
      </c>
      <c r="E80" s="292">
        <f t="shared" si="15"/>
        <v>43921</v>
      </c>
      <c r="F80" s="292">
        <f t="shared" si="15"/>
        <v>44286</v>
      </c>
      <c r="G80" s="292">
        <f t="shared" si="15"/>
        <v>44651</v>
      </c>
      <c r="H80" s="292">
        <f t="shared" si="15"/>
        <v>45016</v>
      </c>
      <c r="I80" s="292">
        <f t="shared" si="15"/>
        <v>45382</v>
      </c>
      <c r="J80" s="69"/>
      <c r="K80" s="69"/>
      <c r="L80" s="69"/>
      <c r="M80" s="69"/>
      <c r="N80" s="69"/>
      <c r="O80" s="69"/>
      <c r="P80" s="69"/>
      <c r="Q80" s="69"/>
      <c r="R80" s="69"/>
      <c r="S80" s="69"/>
      <c r="T80" s="69"/>
      <c r="U80" s="69"/>
      <c r="V80" s="69"/>
      <c r="W80" s="69"/>
      <c r="X80" s="69"/>
      <c r="Y80" s="69"/>
      <c r="Z80" s="69"/>
    </row>
    <row r="81" ht="14.25" customHeight="1">
      <c r="A81" s="69"/>
      <c r="B81" s="69" t="s">
        <v>74</v>
      </c>
      <c r="C81" s="293">
        <f t="shared" ref="C81:I81" si="16">C75</f>
        <v>16029</v>
      </c>
      <c r="D81" s="293">
        <f t="shared" si="16"/>
        <v>15404</v>
      </c>
      <c r="E81" s="293">
        <f t="shared" si="16"/>
        <v>16594</v>
      </c>
      <c r="F81" s="293">
        <f t="shared" si="16"/>
        <v>19351</v>
      </c>
      <c r="G81" s="293">
        <f t="shared" si="16"/>
        <v>22110</v>
      </c>
      <c r="H81" s="293">
        <f t="shared" si="16"/>
        <v>24095</v>
      </c>
      <c r="I81" s="293">
        <f t="shared" si="16"/>
        <v>26233</v>
      </c>
      <c r="J81" s="69"/>
      <c r="K81" s="69"/>
      <c r="L81" s="69"/>
      <c r="M81" s="69"/>
      <c r="N81" s="69"/>
      <c r="O81" s="69"/>
      <c r="P81" s="69"/>
      <c r="Q81" s="69"/>
      <c r="R81" s="69"/>
      <c r="S81" s="69"/>
      <c r="T81" s="69"/>
      <c r="U81" s="69"/>
      <c r="V81" s="69"/>
      <c r="W81" s="69"/>
      <c r="X81" s="69"/>
      <c r="Y81" s="69"/>
      <c r="Z81" s="69"/>
    </row>
    <row r="82" ht="14.25" customHeight="1">
      <c r="A82" s="69"/>
      <c r="B82" s="69" t="s">
        <v>323</v>
      </c>
      <c r="C82" s="293">
        <f t="shared" ref="C82:I82" si="17">C60</f>
        <v>70522</v>
      </c>
      <c r="D82" s="293">
        <f t="shared" si="17"/>
        <v>82675</v>
      </c>
      <c r="E82" s="293">
        <f t="shared" si="17"/>
        <v>90791</v>
      </c>
      <c r="F82" s="293">
        <f t="shared" si="17"/>
        <v>100472</v>
      </c>
      <c r="G82" s="293">
        <f t="shared" si="17"/>
        <v>121641</v>
      </c>
      <c r="H82" s="293">
        <f t="shared" si="17"/>
        <v>146767</v>
      </c>
      <c r="I82" s="293">
        <f t="shared" si="17"/>
        <v>153670</v>
      </c>
      <c r="J82" s="69"/>
      <c r="K82" s="69"/>
      <c r="L82" s="69"/>
      <c r="M82" s="69"/>
      <c r="N82" s="69"/>
      <c r="O82" s="69"/>
      <c r="P82" s="69"/>
      <c r="Q82" s="69"/>
      <c r="R82" s="69"/>
      <c r="S82" s="69"/>
      <c r="T82" s="69"/>
      <c r="U82" s="69"/>
      <c r="V82" s="69"/>
      <c r="W82" s="69"/>
      <c r="X82" s="69"/>
      <c r="Y82" s="69"/>
      <c r="Z82" s="69"/>
    </row>
    <row r="83" ht="14.25" customHeight="1">
      <c r="A83" s="69"/>
      <c r="B83" s="294" t="s">
        <v>367</v>
      </c>
      <c r="C83" s="295">
        <f t="shared" ref="C83:I83" si="18">C81/C82</f>
        <v>0.2272907745</v>
      </c>
      <c r="D83" s="295">
        <f t="shared" si="18"/>
        <v>0.1863199274</v>
      </c>
      <c r="E83" s="295">
        <f t="shared" si="18"/>
        <v>0.1827714201</v>
      </c>
      <c r="F83" s="295">
        <f t="shared" si="18"/>
        <v>0.1926009236</v>
      </c>
      <c r="G83" s="295">
        <f t="shared" si="18"/>
        <v>0.1817643722</v>
      </c>
      <c r="H83" s="295">
        <f t="shared" si="18"/>
        <v>0.1641717825</v>
      </c>
      <c r="I83" s="295">
        <f t="shared" si="18"/>
        <v>0.1707099629</v>
      </c>
      <c r="J83" s="69"/>
      <c r="K83" s="69"/>
      <c r="L83" s="69"/>
      <c r="M83" s="69"/>
      <c r="N83" s="69"/>
      <c r="O83" s="69"/>
      <c r="P83" s="69"/>
      <c r="Q83" s="69"/>
      <c r="R83" s="69"/>
      <c r="S83" s="69"/>
      <c r="T83" s="69"/>
      <c r="U83" s="69"/>
      <c r="V83" s="69"/>
      <c r="W83" s="69"/>
      <c r="X83" s="69"/>
      <c r="Y83" s="69"/>
      <c r="Z83" s="69"/>
    </row>
    <row r="84" ht="14.2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ht="14.25" customHeight="1">
      <c r="A85" s="69"/>
      <c r="B85" s="69" t="s">
        <v>323</v>
      </c>
      <c r="C85" s="293">
        <f t="shared" ref="C85:I85" si="19">C82</f>
        <v>70522</v>
      </c>
      <c r="D85" s="293">
        <f t="shared" si="19"/>
        <v>82675</v>
      </c>
      <c r="E85" s="293">
        <f t="shared" si="19"/>
        <v>90791</v>
      </c>
      <c r="F85" s="293">
        <f t="shared" si="19"/>
        <v>100472</v>
      </c>
      <c r="G85" s="293">
        <f t="shared" si="19"/>
        <v>121641</v>
      </c>
      <c r="H85" s="293">
        <f t="shared" si="19"/>
        <v>146767</v>
      </c>
      <c r="I85" s="293">
        <f t="shared" si="19"/>
        <v>153670</v>
      </c>
      <c r="J85" s="69"/>
      <c r="K85" s="69"/>
      <c r="L85" s="69"/>
      <c r="M85" s="69"/>
      <c r="N85" s="69"/>
      <c r="O85" s="69"/>
      <c r="P85" s="69"/>
      <c r="Q85" s="69"/>
      <c r="R85" s="69"/>
      <c r="S85" s="69"/>
      <c r="T85" s="69"/>
      <c r="U85" s="69"/>
      <c r="V85" s="69"/>
      <c r="W85" s="69"/>
      <c r="X85" s="69"/>
      <c r="Y85" s="69"/>
      <c r="Z85" s="69"/>
    </row>
    <row r="86" ht="14.25" customHeight="1">
      <c r="A86" s="69"/>
      <c r="B86" s="69" t="s">
        <v>368</v>
      </c>
      <c r="C86" s="293">
        <f t="shared" ref="C86:I86" si="20">C67</f>
        <v>81248.5</v>
      </c>
      <c r="D86" s="293">
        <f t="shared" si="20"/>
        <v>81707.5</v>
      </c>
      <c r="E86" s="293">
        <f t="shared" si="20"/>
        <v>87933</v>
      </c>
      <c r="F86" s="293">
        <f t="shared" si="20"/>
        <v>99655.5</v>
      </c>
      <c r="G86" s="293">
        <f t="shared" si="20"/>
        <v>112120</v>
      </c>
      <c r="H86" s="293">
        <f t="shared" si="20"/>
        <v>120662.5</v>
      </c>
      <c r="I86" s="293">
        <f t="shared" si="20"/>
        <v>130308</v>
      </c>
      <c r="J86" s="69"/>
      <c r="K86" s="69"/>
      <c r="L86" s="69"/>
      <c r="M86" s="69"/>
      <c r="N86" s="69"/>
      <c r="O86" s="69"/>
      <c r="P86" s="69"/>
      <c r="Q86" s="69"/>
      <c r="R86" s="69"/>
      <c r="S86" s="69"/>
      <c r="T86" s="69"/>
      <c r="U86" s="69"/>
      <c r="V86" s="69"/>
      <c r="W86" s="69"/>
      <c r="X86" s="69"/>
      <c r="Y86" s="69"/>
      <c r="Z86" s="69"/>
    </row>
    <row r="87" ht="14.25" customHeight="1">
      <c r="A87" s="69"/>
      <c r="B87" s="294" t="s">
        <v>369</v>
      </c>
      <c r="C87" s="296">
        <f t="shared" ref="C87:I87" si="21">C85/C86</f>
        <v>0.8679791012</v>
      </c>
      <c r="D87" s="296">
        <f t="shared" si="21"/>
        <v>1.011841018</v>
      </c>
      <c r="E87" s="296">
        <f t="shared" si="21"/>
        <v>1.032502019</v>
      </c>
      <c r="F87" s="296">
        <f t="shared" si="21"/>
        <v>1.008193226</v>
      </c>
      <c r="G87" s="296">
        <f t="shared" si="21"/>
        <v>1.084917945</v>
      </c>
      <c r="H87" s="296">
        <f t="shared" si="21"/>
        <v>1.216343106</v>
      </c>
      <c r="I87" s="296">
        <f t="shared" si="21"/>
        <v>1.17928293</v>
      </c>
      <c r="J87" s="69"/>
      <c r="K87" s="69"/>
      <c r="L87" s="69"/>
      <c r="M87" s="69"/>
      <c r="N87" s="69"/>
      <c r="O87" s="69"/>
      <c r="P87" s="69"/>
      <c r="Q87" s="69"/>
      <c r="R87" s="69"/>
      <c r="S87" s="69"/>
      <c r="T87" s="69"/>
      <c r="U87" s="69"/>
      <c r="V87" s="69"/>
      <c r="W87" s="69"/>
      <c r="X87" s="69"/>
      <c r="Y87" s="69"/>
      <c r="Z87" s="69"/>
    </row>
    <row r="88" ht="15.0"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ht="15.0" customHeight="1">
      <c r="A89" s="69"/>
      <c r="B89" s="294" t="s">
        <v>374</v>
      </c>
      <c r="C89" s="295">
        <f t="shared" ref="C89:I89" si="22">C83*C87</f>
        <v>0.1972836422</v>
      </c>
      <c r="D89" s="295">
        <f t="shared" si="22"/>
        <v>0.1885261451</v>
      </c>
      <c r="E89" s="295">
        <f t="shared" si="22"/>
        <v>0.1887118602</v>
      </c>
      <c r="F89" s="295">
        <f t="shared" si="22"/>
        <v>0.1941789465</v>
      </c>
      <c r="G89" s="295">
        <f t="shared" si="22"/>
        <v>0.1971994292</v>
      </c>
      <c r="H89" s="295">
        <f t="shared" si="22"/>
        <v>0.1996892158</v>
      </c>
      <c r="I89" s="295">
        <f t="shared" si="22"/>
        <v>0.2013153452</v>
      </c>
      <c r="J89" s="69"/>
      <c r="K89" s="69"/>
      <c r="L89" s="69"/>
      <c r="M89" s="69"/>
      <c r="N89" s="69"/>
      <c r="O89" s="69"/>
      <c r="P89" s="69"/>
      <c r="Q89" s="69"/>
      <c r="R89" s="69"/>
      <c r="S89" s="69"/>
      <c r="T89" s="69"/>
      <c r="U89" s="69"/>
      <c r="V89" s="69"/>
      <c r="W89" s="69"/>
      <c r="X89" s="69"/>
      <c r="Y89" s="69"/>
      <c r="Z89" s="69"/>
    </row>
    <row r="90" ht="15.0"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ht="15.0"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ht="15.0"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ht="15.0"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ht="15.0"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ht="15.0"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ht="15.0"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ht="15.0"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ht="15.0"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ht="15.0"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ht="15.0"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ht="15.0"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ht="15.0"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ht="15.0"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ht="15.0"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ht="15.0" customHeight="1">
      <c r="A105" s="69"/>
      <c r="B105" s="297"/>
      <c r="C105" s="297"/>
      <c r="D105" s="297"/>
      <c r="E105" s="297"/>
      <c r="F105" s="297"/>
      <c r="G105" s="297"/>
      <c r="H105" s="297"/>
      <c r="I105" s="297"/>
      <c r="J105" s="69"/>
      <c r="K105" s="69"/>
      <c r="L105" s="69"/>
      <c r="M105" s="69"/>
      <c r="N105" s="69"/>
      <c r="O105" s="69"/>
      <c r="P105" s="69"/>
      <c r="Q105" s="69"/>
      <c r="R105" s="69"/>
      <c r="S105" s="69"/>
      <c r="T105" s="69"/>
      <c r="U105" s="69"/>
      <c r="V105" s="69"/>
      <c r="W105" s="69"/>
      <c r="X105" s="69"/>
      <c r="Y105" s="69"/>
      <c r="Z105" s="69"/>
    </row>
    <row r="106" ht="15.0"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ht="15.0" customHeight="1">
      <c r="A107" s="69"/>
      <c r="B107" s="297"/>
      <c r="C107" s="297"/>
      <c r="D107" s="297"/>
      <c r="E107" s="297"/>
      <c r="F107" s="297"/>
      <c r="G107" s="297"/>
      <c r="H107" s="297"/>
      <c r="I107" s="297"/>
      <c r="J107" s="69"/>
      <c r="K107" s="69"/>
      <c r="L107" s="69"/>
      <c r="M107" s="69"/>
      <c r="N107" s="69"/>
      <c r="O107" s="69"/>
      <c r="P107" s="69"/>
      <c r="Q107" s="69"/>
      <c r="R107" s="69"/>
      <c r="S107" s="69"/>
      <c r="T107" s="69"/>
      <c r="U107" s="69"/>
      <c r="V107" s="69"/>
      <c r="W107" s="69"/>
      <c r="X107" s="69"/>
      <c r="Y107" s="69"/>
      <c r="Z107" s="69"/>
    </row>
    <row r="108" ht="15.0"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ht="15.0" customHeight="1">
      <c r="A109" s="69"/>
      <c r="B109" s="82" t="str">
        <f>"Altman's Z Score Analysis Calculation -"&amp;'Data Sheet'!$B$1</f>
        <v>Altman's Z Score Analysis Calculation -INFOSYS LTD</v>
      </c>
      <c r="C109" s="2"/>
      <c r="D109" s="2"/>
      <c r="E109" s="2"/>
      <c r="F109" s="2"/>
      <c r="G109" s="2"/>
      <c r="H109" s="2"/>
      <c r="I109" s="3"/>
      <c r="J109" s="69"/>
      <c r="K109" s="69"/>
      <c r="L109" s="69"/>
      <c r="M109" s="69"/>
      <c r="N109" s="69"/>
      <c r="O109" s="69"/>
      <c r="P109" s="69"/>
      <c r="Q109" s="69"/>
      <c r="R109" s="69"/>
      <c r="S109" s="69"/>
      <c r="T109" s="69"/>
      <c r="U109" s="69"/>
      <c r="V109" s="69"/>
      <c r="W109" s="69"/>
      <c r="X109" s="69"/>
      <c r="Y109" s="69"/>
      <c r="Z109" s="69"/>
    </row>
    <row r="110" ht="15.75" customHeight="1">
      <c r="A110" s="69"/>
      <c r="B110" s="291" t="s">
        <v>375</v>
      </c>
      <c r="C110" s="2"/>
      <c r="D110" s="2"/>
      <c r="E110" s="2"/>
      <c r="F110" s="2"/>
      <c r="G110" s="2"/>
      <c r="H110" s="2"/>
      <c r="I110" s="3"/>
      <c r="J110" s="69"/>
      <c r="K110" s="69"/>
      <c r="L110" s="69"/>
      <c r="M110" s="69"/>
      <c r="N110" s="69"/>
      <c r="O110" s="69"/>
      <c r="P110" s="69"/>
      <c r="Q110" s="69"/>
      <c r="R110" s="69"/>
      <c r="S110" s="69"/>
      <c r="T110" s="69"/>
      <c r="U110" s="69"/>
      <c r="V110" s="69"/>
      <c r="W110" s="69"/>
      <c r="X110" s="69"/>
      <c r="Y110" s="69"/>
      <c r="Z110" s="69"/>
    </row>
    <row r="111" ht="15.0" customHeight="1">
      <c r="A111" s="69"/>
      <c r="B111" s="69"/>
      <c r="C111" s="292">
        <f t="shared" ref="C111:I111" si="23">C80</f>
        <v>43190</v>
      </c>
      <c r="D111" s="292">
        <f t="shared" si="23"/>
        <v>43555</v>
      </c>
      <c r="E111" s="292">
        <f t="shared" si="23"/>
        <v>43921</v>
      </c>
      <c r="F111" s="292">
        <f t="shared" si="23"/>
        <v>44286</v>
      </c>
      <c r="G111" s="292">
        <f t="shared" si="23"/>
        <v>44651</v>
      </c>
      <c r="H111" s="292">
        <f t="shared" si="23"/>
        <v>45016</v>
      </c>
      <c r="I111" s="292">
        <f t="shared" si="23"/>
        <v>45382</v>
      </c>
      <c r="J111" s="69"/>
      <c r="K111" s="69"/>
      <c r="L111" s="69"/>
      <c r="M111" s="69"/>
      <c r="N111" s="69"/>
      <c r="O111" s="69"/>
      <c r="P111" s="69"/>
      <c r="Q111" s="69"/>
      <c r="R111" s="69"/>
      <c r="S111" s="69"/>
      <c r="T111" s="69"/>
      <c r="U111" s="69"/>
      <c r="V111" s="69"/>
      <c r="W111" s="69"/>
      <c r="X111" s="69"/>
      <c r="Y111" s="69"/>
      <c r="Z111" s="69"/>
    </row>
    <row r="112" ht="15.0" customHeight="1">
      <c r="A112" s="69"/>
      <c r="B112" s="69" t="s">
        <v>376</v>
      </c>
      <c r="C112" s="293">
        <f>'Data Sheet'!E65-'Data Sheet'!E60</f>
        <v>38580</v>
      </c>
      <c r="D112" s="293">
        <f>'Data Sheet'!F65-'Data Sheet'!F60</f>
        <v>36589</v>
      </c>
      <c r="E112" s="293">
        <f>'Data Sheet'!G65-'Data Sheet'!G60</f>
        <v>36548</v>
      </c>
      <c r="F112" s="293">
        <f>'Data Sheet'!H65-'Data Sheet'!H60</f>
        <v>41044</v>
      </c>
      <c r="G112" s="293">
        <f>'Data Sheet'!I65-'Data Sheet'!I60</f>
        <v>34284</v>
      </c>
      <c r="H112" s="293">
        <f>'Data Sheet'!J65-'Data Sheet'!J60</f>
        <v>34715</v>
      </c>
      <c r="I112" s="293">
        <f>'Data Sheet'!K65-'Data Sheet'!K60</f>
        <v>43937</v>
      </c>
      <c r="J112" s="69"/>
      <c r="K112" s="69"/>
      <c r="L112" s="69"/>
      <c r="M112" s="69"/>
      <c r="N112" s="69"/>
      <c r="O112" s="69"/>
      <c r="P112" s="69"/>
      <c r="Q112" s="69"/>
      <c r="R112" s="69"/>
      <c r="S112" s="69"/>
      <c r="T112" s="69"/>
      <c r="U112" s="69"/>
      <c r="V112" s="69"/>
      <c r="W112" s="69"/>
      <c r="X112" s="69"/>
      <c r="Y112" s="69"/>
      <c r="Z112" s="69"/>
    </row>
    <row r="113" ht="15.0" customHeight="1">
      <c r="A113" s="69"/>
      <c r="B113" s="69" t="s">
        <v>97</v>
      </c>
      <c r="C113" s="293">
        <f>'Data Sheet'!E66</f>
        <v>79349</v>
      </c>
      <c r="D113" s="293">
        <f>'Data Sheet'!F66</f>
        <v>84066</v>
      </c>
      <c r="E113" s="293">
        <f>'Data Sheet'!G66</f>
        <v>91800</v>
      </c>
      <c r="F113" s="293">
        <f>'Data Sheet'!H66</f>
        <v>107511</v>
      </c>
      <c r="G113" s="293">
        <f>'Data Sheet'!I66</f>
        <v>116729</v>
      </c>
      <c r="H113" s="293">
        <f>'Data Sheet'!J66</f>
        <v>124596</v>
      </c>
      <c r="I113" s="293">
        <f>'Data Sheet'!K66</f>
        <v>136020</v>
      </c>
      <c r="J113" s="69"/>
      <c r="K113" s="69"/>
      <c r="L113" s="69"/>
      <c r="M113" s="69"/>
      <c r="N113" s="69"/>
      <c r="O113" s="69"/>
      <c r="P113" s="69"/>
      <c r="Q113" s="69"/>
      <c r="R113" s="69"/>
      <c r="S113" s="69"/>
      <c r="T113" s="69"/>
      <c r="U113" s="69"/>
      <c r="V113" s="69"/>
      <c r="W113" s="69"/>
      <c r="X113" s="69"/>
      <c r="Y113" s="69"/>
      <c r="Z113" s="69"/>
    </row>
    <row r="114" ht="15.0" customHeight="1">
      <c r="A114" s="69"/>
      <c r="B114" s="294" t="s">
        <v>377</v>
      </c>
      <c r="C114" s="295">
        <f t="shared" ref="C114:I114" si="24">C112/C113</f>
        <v>0.4862065054</v>
      </c>
      <c r="D114" s="295">
        <f t="shared" si="24"/>
        <v>0.435241358</v>
      </c>
      <c r="E114" s="295">
        <f t="shared" si="24"/>
        <v>0.3981263617</v>
      </c>
      <c r="F114" s="295">
        <f t="shared" si="24"/>
        <v>0.3817655868</v>
      </c>
      <c r="G114" s="295">
        <f t="shared" si="24"/>
        <v>0.2937059343</v>
      </c>
      <c r="H114" s="295">
        <f t="shared" si="24"/>
        <v>0.2786205015</v>
      </c>
      <c r="I114" s="295">
        <f t="shared" si="24"/>
        <v>0.3230186737</v>
      </c>
      <c r="J114" s="69"/>
      <c r="K114" s="69"/>
      <c r="L114" s="69"/>
      <c r="M114" s="69"/>
      <c r="N114" s="69"/>
      <c r="O114" s="69"/>
      <c r="P114" s="69"/>
      <c r="Q114" s="69"/>
      <c r="R114" s="69"/>
      <c r="S114" s="69"/>
      <c r="T114" s="69"/>
      <c r="U114" s="69"/>
      <c r="V114" s="69"/>
      <c r="W114" s="69"/>
      <c r="X114" s="69"/>
      <c r="Y114" s="69"/>
      <c r="Z114" s="69"/>
    </row>
    <row r="115" ht="15.0"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ht="15.75" customHeight="1">
      <c r="A116" s="69"/>
      <c r="B116" s="291" t="s">
        <v>378</v>
      </c>
      <c r="C116" s="2"/>
      <c r="D116" s="2"/>
      <c r="E116" s="2"/>
      <c r="F116" s="2"/>
      <c r="G116" s="2"/>
      <c r="H116" s="2"/>
      <c r="I116" s="3"/>
      <c r="J116" s="69"/>
      <c r="K116" s="69"/>
      <c r="L116" s="69"/>
      <c r="M116" s="69"/>
      <c r="N116" s="69"/>
      <c r="O116" s="69"/>
      <c r="P116" s="69"/>
      <c r="Q116" s="69"/>
      <c r="R116" s="69"/>
      <c r="S116" s="69"/>
      <c r="T116" s="69"/>
      <c r="U116" s="69"/>
      <c r="V116" s="69"/>
      <c r="W116" s="69"/>
      <c r="X116" s="69"/>
      <c r="Y116" s="69"/>
      <c r="Z116" s="69"/>
    </row>
    <row r="117" ht="15.0" customHeight="1">
      <c r="A117" s="69"/>
      <c r="B117" s="69"/>
      <c r="C117" s="292">
        <f t="shared" ref="C117:I117" si="25">C111</f>
        <v>43190</v>
      </c>
      <c r="D117" s="292">
        <f t="shared" si="25"/>
        <v>43555</v>
      </c>
      <c r="E117" s="292">
        <f t="shared" si="25"/>
        <v>43921</v>
      </c>
      <c r="F117" s="292">
        <f t="shared" si="25"/>
        <v>44286</v>
      </c>
      <c r="G117" s="292">
        <f t="shared" si="25"/>
        <v>44651</v>
      </c>
      <c r="H117" s="292">
        <f t="shared" si="25"/>
        <v>45016</v>
      </c>
      <c r="I117" s="292">
        <f t="shared" si="25"/>
        <v>45382</v>
      </c>
      <c r="J117" s="69"/>
      <c r="K117" s="69"/>
      <c r="L117" s="69"/>
      <c r="M117" s="69"/>
      <c r="N117" s="69"/>
      <c r="O117" s="69"/>
      <c r="P117" s="69"/>
      <c r="Q117" s="69"/>
      <c r="R117" s="69"/>
      <c r="S117" s="69"/>
      <c r="T117" s="69"/>
      <c r="U117" s="69"/>
      <c r="V117" s="69"/>
      <c r="W117" s="69"/>
      <c r="X117" s="69"/>
      <c r="Y117" s="69"/>
      <c r="Z117" s="69"/>
    </row>
    <row r="118" ht="15.0" customHeight="1">
      <c r="A118" s="69"/>
      <c r="B118" s="69" t="s">
        <v>81</v>
      </c>
      <c r="C118" s="298">
        <f>HistoricalFS!F36*HistoricalFS!F38*HistoricalFS!F44</f>
        <v>3252.4</v>
      </c>
      <c r="D118" s="298">
        <f>HistoricalFS!G36*HistoricalFS!G38*HistoricalFS!G44</f>
        <v>3305.5</v>
      </c>
      <c r="E118" s="298">
        <f>HistoricalFS!H36*HistoricalFS!H38*HistoricalFS!H44</f>
        <v>6409</v>
      </c>
      <c r="F118" s="298">
        <f>HistoricalFS!I36*HistoricalFS!I38*HistoricalFS!I44</f>
        <v>5752.4</v>
      </c>
      <c r="G118" s="298">
        <f>HistoricalFS!J36*HistoricalFS!J38*HistoricalFS!J44</f>
        <v>6843.4</v>
      </c>
      <c r="H118" s="298">
        <f>HistoricalFS!K36*HistoricalFS!K38*HistoricalFS!K44</f>
        <v>7337.8</v>
      </c>
      <c r="I118" s="298">
        <f>HistoricalFS!L36*HistoricalFS!L38*HistoricalFS!L44</f>
        <v>2483.8</v>
      </c>
      <c r="J118" s="208"/>
      <c r="K118" s="208"/>
      <c r="L118" s="69"/>
      <c r="M118" s="69"/>
      <c r="N118" s="69"/>
      <c r="O118" s="69"/>
      <c r="P118" s="69"/>
      <c r="Q118" s="69"/>
      <c r="R118" s="69"/>
      <c r="S118" s="69"/>
      <c r="T118" s="69"/>
      <c r="U118" s="69"/>
      <c r="V118" s="69"/>
      <c r="W118" s="69"/>
      <c r="X118" s="69"/>
      <c r="Y118" s="69"/>
      <c r="Z118" s="69"/>
    </row>
    <row r="119" ht="15.0" customHeight="1">
      <c r="A119" s="69"/>
      <c r="B119" s="69" t="s">
        <v>97</v>
      </c>
      <c r="C119" s="293">
        <f t="shared" ref="C119:I119" si="26">C113</f>
        <v>79349</v>
      </c>
      <c r="D119" s="293">
        <f t="shared" si="26"/>
        <v>84066</v>
      </c>
      <c r="E119" s="293">
        <f t="shared" si="26"/>
        <v>91800</v>
      </c>
      <c r="F119" s="293">
        <f t="shared" si="26"/>
        <v>107511</v>
      </c>
      <c r="G119" s="293">
        <f t="shared" si="26"/>
        <v>116729</v>
      </c>
      <c r="H119" s="293">
        <f t="shared" si="26"/>
        <v>124596</v>
      </c>
      <c r="I119" s="293">
        <f t="shared" si="26"/>
        <v>136020</v>
      </c>
      <c r="J119" s="69"/>
      <c r="K119" s="69"/>
      <c r="L119" s="69"/>
      <c r="M119" s="69"/>
      <c r="N119" s="69"/>
      <c r="O119" s="69"/>
      <c r="P119" s="69"/>
      <c r="Q119" s="69"/>
      <c r="R119" s="69"/>
      <c r="S119" s="69"/>
      <c r="T119" s="69"/>
      <c r="U119" s="69"/>
      <c r="V119" s="69"/>
      <c r="W119" s="69"/>
      <c r="X119" s="69"/>
      <c r="Y119" s="69"/>
      <c r="Z119" s="69"/>
    </row>
    <row r="120" ht="15.0" customHeight="1">
      <c r="A120" s="69"/>
      <c r="B120" s="294" t="s">
        <v>379</v>
      </c>
      <c r="C120" s="295">
        <f t="shared" ref="C120:I120" si="27">C118/C119</f>
        <v>0.04098854428</v>
      </c>
      <c r="D120" s="295">
        <f t="shared" si="27"/>
        <v>0.03932029596</v>
      </c>
      <c r="E120" s="295">
        <f t="shared" si="27"/>
        <v>0.06981481481</v>
      </c>
      <c r="F120" s="295">
        <f t="shared" si="27"/>
        <v>0.05350522272</v>
      </c>
      <c r="G120" s="295">
        <f t="shared" si="27"/>
        <v>0.05862639104</v>
      </c>
      <c r="H120" s="295">
        <f t="shared" si="27"/>
        <v>0.05889274134</v>
      </c>
      <c r="I120" s="295">
        <f t="shared" si="27"/>
        <v>0.01826054992</v>
      </c>
      <c r="J120" s="69"/>
      <c r="K120" s="69"/>
      <c r="L120" s="69"/>
      <c r="M120" s="69"/>
      <c r="N120" s="69"/>
      <c r="O120" s="69"/>
      <c r="P120" s="69"/>
      <c r="Q120" s="69"/>
      <c r="R120" s="69"/>
      <c r="S120" s="69"/>
      <c r="T120" s="69"/>
      <c r="U120" s="69"/>
      <c r="V120" s="69"/>
      <c r="W120" s="69"/>
      <c r="X120" s="69"/>
      <c r="Y120" s="69"/>
      <c r="Z120" s="69"/>
    </row>
    <row r="121" ht="15.0"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ht="15.75" customHeight="1">
      <c r="A122" s="69"/>
      <c r="B122" s="291" t="s">
        <v>380</v>
      </c>
      <c r="C122" s="2"/>
      <c r="D122" s="2"/>
      <c r="E122" s="2"/>
      <c r="F122" s="2"/>
      <c r="G122" s="2"/>
      <c r="H122" s="2"/>
      <c r="I122" s="3"/>
      <c r="J122" s="69"/>
      <c r="K122" s="69"/>
      <c r="L122" s="69"/>
      <c r="M122" s="69"/>
      <c r="N122" s="69"/>
      <c r="O122" s="69"/>
      <c r="P122" s="69"/>
      <c r="Q122" s="69"/>
      <c r="R122" s="69"/>
      <c r="S122" s="69"/>
      <c r="T122" s="69"/>
      <c r="U122" s="69"/>
      <c r="V122" s="69"/>
      <c r="W122" s="69"/>
      <c r="X122" s="69"/>
      <c r="Y122" s="69"/>
      <c r="Z122" s="69"/>
    </row>
    <row r="123" ht="15.75" customHeight="1">
      <c r="A123" s="69"/>
      <c r="B123" s="299"/>
      <c r="C123" s="292">
        <f t="shared" ref="C123:I123" si="28">C117</f>
        <v>43190</v>
      </c>
      <c r="D123" s="292">
        <f t="shared" si="28"/>
        <v>43555</v>
      </c>
      <c r="E123" s="292">
        <f t="shared" si="28"/>
        <v>43921</v>
      </c>
      <c r="F123" s="292">
        <f t="shared" si="28"/>
        <v>44286</v>
      </c>
      <c r="G123" s="292">
        <f t="shared" si="28"/>
        <v>44651</v>
      </c>
      <c r="H123" s="292">
        <f t="shared" si="28"/>
        <v>45016</v>
      </c>
      <c r="I123" s="292">
        <f t="shared" si="28"/>
        <v>45382</v>
      </c>
      <c r="J123" s="69"/>
      <c r="K123" s="69"/>
      <c r="L123" s="69"/>
      <c r="M123" s="69"/>
      <c r="N123" s="69"/>
      <c r="O123" s="69"/>
      <c r="P123" s="69"/>
      <c r="Q123" s="69"/>
      <c r="R123" s="69"/>
      <c r="S123" s="69"/>
      <c r="T123" s="69"/>
      <c r="U123" s="69"/>
      <c r="V123" s="69"/>
      <c r="W123" s="69"/>
      <c r="X123" s="69"/>
      <c r="Y123" s="69"/>
      <c r="Z123" s="69"/>
    </row>
    <row r="124" ht="15.0" customHeight="1">
      <c r="A124" s="69"/>
      <c r="B124" s="69" t="s">
        <v>261</v>
      </c>
      <c r="C124" s="298">
        <f>HistoricalFS!F18-HistoricalFS!F24</f>
        <v>16959</v>
      </c>
      <c r="D124" s="298">
        <f>HistoricalFS!G18-HistoricalFS!G24</f>
        <v>18159</v>
      </c>
      <c r="E124" s="298">
        <f>HistoricalFS!H18-HistoricalFS!H24</f>
        <v>19374</v>
      </c>
      <c r="F124" s="298">
        <f>HistoricalFS!I18-HistoricalFS!I24</f>
        <v>24622</v>
      </c>
      <c r="G124" s="298">
        <f>HistoricalFS!J18-HistoricalFS!J24</f>
        <v>28015</v>
      </c>
      <c r="H124" s="298">
        <f>HistoricalFS!K18-HistoricalFS!K24</f>
        <v>30905</v>
      </c>
      <c r="I124" s="298">
        <f>HistoricalFS!L18-HistoricalFS!L24</f>
        <v>31747</v>
      </c>
      <c r="J124" s="69"/>
      <c r="K124" s="69"/>
      <c r="L124" s="69"/>
      <c r="M124" s="69"/>
      <c r="N124" s="69"/>
      <c r="O124" s="69"/>
      <c r="P124" s="69"/>
      <c r="Q124" s="69"/>
      <c r="R124" s="69"/>
      <c r="S124" s="69"/>
      <c r="T124" s="69"/>
      <c r="U124" s="69"/>
      <c r="V124" s="69"/>
      <c r="W124" s="69"/>
      <c r="X124" s="69"/>
      <c r="Y124" s="69"/>
      <c r="Z124" s="69"/>
    </row>
    <row r="125" ht="15.0" customHeight="1">
      <c r="A125" s="69"/>
      <c r="B125" s="69" t="s">
        <v>97</v>
      </c>
      <c r="C125" s="298">
        <f t="shared" ref="C125:I125" si="29">C119</f>
        <v>79349</v>
      </c>
      <c r="D125" s="298">
        <f t="shared" si="29"/>
        <v>84066</v>
      </c>
      <c r="E125" s="298">
        <f t="shared" si="29"/>
        <v>91800</v>
      </c>
      <c r="F125" s="298">
        <f t="shared" si="29"/>
        <v>107511</v>
      </c>
      <c r="G125" s="298">
        <f t="shared" si="29"/>
        <v>116729</v>
      </c>
      <c r="H125" s="298">
        <f t="shared" si="29"/>
        <v>124596</v>
      </c>
      <c r="I125" s="298">
        <f t="shared" si="29"/>
        <v>136020</v>
      </c>
      <c r="J125" s="69"/>
      <c r="K125" s="69"/>
      <c r="L125" s="69"/>
      <c r="M125" s="69"/>
      <c r="N125" s="69"/>
      <c r="O125" s="69"/>
      <c r="P125" s="69"/>
      <c r="Q125" s="69"/>
      <c r="R125" s="69"/>
      <c r="S125" s="69"/>
      <c r="T125" s="69"/>
      <c r="U125" s="69"/>
      <c r="V125" s="69"/>
      <c r="W125" s="69"/>
      <c r="X125" s="69"/>
      <c r="Y125" s="69"/>
      <c r="Z125" s="69"/>
    </row>
    <row r="126" ht="15.0" customHeight="1">
      <c r="A126" s="69"/>
      <c r="B126" s="294" t="s">
        <v>381</v>
      </c>
      <c r="C126" s="295">
        <f t="shared" ref="C126:I126" si="30">C124/C125</f>
        <v>0.213726701</v>
      </c>
      <c r="D126" s="295">
        <f t="shared" si="30"/>
        <v>0.2160088502</v>
      </c>
      <c r="E126" s="295">
        <f t="shared" si="30"/>
        <v>0.2110457516</v>
      </c>
      <c r="F126" s="295">
        <f t="shared" si="30"/>
        <v>0.229018426</v>
      </c>
      <c r="G126" s="295">
        <f t="shared" si="30"/>
        <v>0.2400003427</v>
      </c>
      <c r="H126" s="295">
        <f t="shared" si="30"/>
        <v>0.2480416707</v>
      </c>
      <c r="I126" s="295">
        <f t="shared" si="30"/>
        <v>0.2333995001</v>
      </c>
      <c r="J126" s="69"/>
      <c r="K126" s="69"/>
      <c r="L126" s="69"/>
      <c r="M126" s="69"/>
      <c r="N126" s="69"/>
      <c r="O126" s="69"/>
      <c r="P126" s="69"/>
      <c r="Q126" s="69"/>
      <c r="R126" s="69"/>
      <c r="S126" s="69"/>
      <c r="T126" s="69"/>
      <c r="U126" s="69"/>
      <c r="V126" s="69"/>
      <c r="W126" s="69"/>
      <c r="X126" s="69"/>
      <c r="Y126" s="69"/>
      <c r="Z126" s="69"/>
    </row>
    <row r="127" ht="14.2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ht="15.75" customHeight="1">
      <c r="A128" s="69"/>
      <c r="B128" s="291" t="s">
        <v>382</v>
      </c>
      <c r="C128" s="2"/>
      <c r="D128" s="2"/>
      <c r="E128" s="2"/>
      <c r="F128" s="2"/>
      <c r="G128" s="2"/>
      <c r="H128" s="2"/>
      <c r="I128" s="3"/>
      <c r="J128" s="69"/>
      <c r="K128" s="69"/>
      <c r="L128" s="69"/>
      <c r="M128" s="69"/>
      <c r="N128" s="69"/>
      <c r="O128" s="69"/>
      <c r="P128" s="69"/>
      <c r="Q128" s="69"/>
      <c r="R128" s="69"/>
      <c r="S128" s="69"/>
      <c r="T128" s="69"/>
      <c r="U128" s="69"/>
      <c r="V128" s="69"/>
      <c r="W128" s="69"/>
      <c r="X128" s="69"/>
      <c r="Y128" s="69"/>
      <c r="Z128" s="69"/>
    </row>
    <row r="129" ht="15.75" customHeight="1">
      <c r="A129" s="69"/>
      <c r="B129" s="299"/>
      <c r="C129" s="292">
        <f t="shared" ref="C129:I129" si="31">C123</f>
        <v>43190</v>
      </c>
      <c r="D129" s="292">
        <f t="shared" si="31"/>
        <v>43555</v>
      </c>
      <c r="E129" s="292">
        <f t="shared" si="31"/>
        <v>43921</v>
      </c>
      <c r="F129" s="292">
        <f t="shared" si="31"/>
        <v>44286</v>
      </c>
      <c r="G129" s="292">
        <f t="shared" si="31"/>
        <v>44651</v>
      </c>
      <c r="H129" s="292">
        <f t="shared" si="31"/>
        <v>45016</v>
      </c>
      <c r="I129" s="292">
        <f t="shared" si="31"/>
        <v>45382</v>
      </c>
      <c r="J129" s="69"/>
      <c r="K129" s="69"/>
      <c r="L129" s="69"/>
      <c r="M129" s="69"/>
      <c r="N129" s="69"/>
      <c r="O129" s="69"/>
      <c r="P129" s="69"/>
      <c r="Q129" s="69"/>
      <c r="R129" s="69"/>
      <c r="S129" s="69"/>
      <c r="T129" s="69"/>
      <c r="U129" s="69"/>
      <c r="V129" s="69"/>
      <c r="W129" s="69"/>
      <c r="X129" s="69"/>
      <c r="Y129" s="69"/>
      <c r="Z129" s="69"/>
    </row>
    <row r="130" ht="14.25" customHeight="1">
      <c r="A130" s="69"/>
      <c r="B130" s="69" t="s">
        <v>383</v>
      </c>
      <c r="C130" s="293">
        <f>('Data Sheet'!E70*'Data Sheet'!E90)/10000000</f>
        <v>122987.7431</v>
      </c>
      <c r="D130" s="293">
        <f>('Data Sheet'!F70*'Data Sheet'!F90)/10000000</f>
        <v>322529.9727</v>
      </c>
      <c r="E130" s="293">
        <f>('Data Sheet'!G70*'Data Sheet'!G90)/10000000</f>
        <v>272044.3184</v>
      </c>
      <c r="F130" s="293">
        <f>('Data Sheet'!H70*'Data Sheet'!H90)/10000000</f>
        <v>580757.2141</v>
      </c>
      <c r="G130" s="293">
        <f>('Data Sheet'!I70*'Data Sheet'!I90)/10000000</f>
        <v>799544.6704</v>
      </c>
      <c r="H130" s="293">
        <f>('Data Sheet'!J70*'Data Sheet'!J90)/10000000</f>
        <v>590655.5138</v>
      </c>
      <c r="I130" s="293">
        <f>('Data Sheet'!K70*'Data Sheet'!K90)/10000000</f>
        <v>620185.3049</v>
      </c>
      <c r="J130" s="69"/>
      <c r="K130" s="69"/>
      <c r="L130" s="69"/>
      <c r="M130" s="69"/>
      <c r="N130" s="69"/>
      <c r="O130" s="69"/>
      <c r="P130" s="69"/>
      <c r="Q130" s="69"/>
      <c r="R130" s="69"/>
      <c r="S130" s="69"/>
      <c r="T130" s="69"/>
      <c r="U130" s="69"/>
      <c r="V130" s="69"/>
      <c r="W130" s="69"/>
      <c r="X130" s="69"/>
      <c r="Y130" s="69"/>
      <c r="Z130" s="69"/>
    </row>
    <row r="131" ht="14.25" customHeight="1">
      <c r="A131" s="69"/>
      <c r="B131" s="69" t="s">
        <v>384</v>
      </c>
      <c r="C131" s="293" t="str">
        <f>'Data Sheet'!E59</f>
        <v/>
      </c>
      <c r="D131" s="293" t="str">
        <f>'Data Sheet'!F59</f>
        <v/>
      </c>
      <c r="E131" s="293">
        <f>'Data Sheet'!G59</f>
        <v>4633</v>
      </c>
      <c r="F131" s="293">
        <f>'Data Sheet'!H59</f>
        <v>5325</v>
      </c>
      <c r="G131" s="293">
        <f>'Data Sheet'!I59</f>
        <v>5474</v>
      </c>
      <c r="H131" s="293">
        <f>'Data Sheet'!J59</f>
        <v>8299</v>
      </c>
      <c r="I131" s="293">
        <f>'Data Sheet'!K59</f>
        <v>8359</v>
      </c>
      <c r="J131" s="69"/>
      <c r="K131" s="69"/>
      <c r="L131" s="69"/>
      <c r="M131" s="69"/>
      <c r="N131" s="69"/>
      <c r="O131" s="69"/>
      <c r="P131" s="69"/>
      <c r="Q131" s="69"/>
      <c r="R131" s="69"/>
      <c r="S131" s="69"/>
      <c r="T131" s="69"/>
      <c r="U131" s="69"/>
      <c r="V131" s="69"/>
      <c r="W131" s="69"/>
      <c r="X131" s="69"/>
      <c r="Y131" s="69"/>
      <c r="Z131" s="69"/>
    </row>
    <row r="132" ht="14.25" customHeight="1">
      <c r="A132" s="69"/>
      <c r="B132" s="294" t="s">
        <v>385</v>
      </c>
      <c r="C132" s="295" t="str">
        <f t="shared" ref="C132:I132" si="32">IFERROR(C130/C131,"--")</f>
        <v>--</v>
      </c>
      <c r="D132" s="295" t="str">
        <f t="shared" si="32"/>
        <v>--</v>
      </c>
      <c r="E132" s="295">
        <f t="shared" si="32"/>
        <v>58.71882547</v>
      </c>
      <c r="F132" s="295">
        <f t="shared" si="32"/>
        <v>109.0623876</v>
      </c>
      <c r="G132" s="295">
        <f t="shared" si="32"/>
        <v>146.0622343</v>
      </c>
      <c r="H132" s="295">
        <f t="shared" si="32"/>
        <v>71.17188984</v>
      </c>
      <c r="I132" s="295">
        <f t="shared" si="32"/>
        <v>74.19371993</v>
      </c>
      <c r="J132" s="69"/>
      <c r="K132" s="69"/>
      <c r="L132" s="69"/>
      <c r="M132" s="69"/>
      <c r="N132" s="69"/>
      <c r="O132" s="69"/>
      <c r="P132" s="69"/>
      <c r="Q132" s="69"/>
      <c r="R132" s="69"/>
      <c r="S132" s="69"/>
      <c r="T132" s="69"/>
      <c r="U132" s="69"/>
      <c r="V132" s="69"/>
      <c r="W132" s="69"/>
      <c r="X132" s="69"/>
      <c r="Y132" s="69"/>
      <c r="Z132" s="69"/>
    </row>
    <row r="133" ht="14.2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ht="15.75" customHeight="1">
      <c r="A134" s="69"/>
      <c r="B134" s="291" t="s">
        <v>386</v>
      </c>
      <c r="C134" s="2"/>
      <c r="D134" s="2"/>
      <c r="E134" s="2"/>
      <c r="F134" s="2"/>
      <c r="G134" s="2"/>
      <c r="H134" s="2"/>
      <c r="I134" s="3"/>
      <c r="J134" s="69"/>
      <c r="K134" s="69"/>
      <c r="L134" s="69"/>
      <c r="M134" s="69"/>
      <c r="N134" s="69"/>
      <c r="O134" s="69"/>
      <c r="P134" s="69"/>
      <c r="Q134" s="69"/>
      <c r="R134" s="69"/>
      <c r="S134" s="69"/>
      <c r="T134" s="69"/>
      <c r="U134" s="69"/>
      <c r="V134" s="69"/>
      <c r="W134" s="69"/>
      <c r="X134" s="69"/>
      <c r="Y134" s="69"/>
      <c r="Z134" s="69"/>
    </row>
    <row r="135" ht="14.25" customHeight="1">
      <c r="A135" s="69"/>
      <c r="B135" s="69"/>
      <c r="C135" s="292">
        <f t="shared" ref="C135:I135" si="33">C129</f>
        <v>43190</v>
      </c>
      <c r="D135" s="292">
        <f t="shared" si="33"/>
        <v>43555</v>
      </c>
      <c r="E135" s="292">
        <f t="shared" si="33"/>
        <v>43921</v>
      </c>
      <c r="F135" s="292">
        <f t="shared" si="33"/>
        <v>44286</v>
      </c>
      <c r="G135" s="292">
        <f t="shared" si="33"/>
        <v>44651</v>
      </c>
      <c r="H135" s="292">
        <f t="shared" si="33"/>
        <v>45016</v>
      </c>
      <c r="I135" s="292">
        <f t="shared" si="33"/>
        <v>45382</v>
      </c>
      <c r="J135" s="69"/>
      <c r="K135" s="69"/>
      <c r="L135" s="69"/>
      <c r="M135" s="69"/>
      <c r="N135" s="69"/>
      <c r="O135" s="69"/>
      <c r="P135" s="69"/>
      <c r="Q135" s="69"/>
      <c r="R135" s="69"/>
      <c r="S135" s="69"/>
      <c r="T135" s="69"/>
      <c r="U135" s="69"/>
      <c r="V135" s="69"/>
      <c r="W135" s="69"/>
      <c r="X135" s="69"/>
      <c r="Y135" s="69"/>
      <c r="Z135" s="69"/>
    </row>
    <row r="136" ht="14.25" customHeight="1">
      <c r="A136" s="69"/>
      <c r="B136" s="69" t="s">
        <v>4</v>
      </c>
      <c r="C136" s="293">
        <f>'Data Sheet'!E17</f>
        <v>70522</v>
      </c>
      <c r="D136" s="293">
        <f>'Data Sheet'!F17</f>
        <v>82675</v>
      </c>
      <c r="E136" s="293">
        <f>'Data Sheet'!G17</f>
        <v>90791</v>
      </c>
      <c r="F136" s="293">
        <f>'Data Sheet'!H17</f>
        <v>100472</v>
      </c>
      <c r="G136" s="293">
        <f>'Data Sheet'!I17</f>
        <v>121641</v>
      </c>
      <c r="H136" s="293">
        <f>'Data Sheet'!J17</f>
        <v>146767</v>
      </c>
      <c r="I136" s="293">
        <f>'Data Sheet'!K17</f>
        <v>153670</v>
      </c>
      <c r="J136" s="69"/>
      <c r="K136" s="69"/>
      <c r="L136" s="69"/>
      <c r="M136" s="69"/>
      <c r="N136" s="69"/>
      <c r="O136" s="69"/>
      <c r="P136" s="69"/>
      <c r="Q136" s="69"/>
      <c r="R136" s="69"/>
      <c r="S136" s="69"/>
      <c r="T136" s="69"/>
      <c r="U136" s="69"/>
      <c r="V136" s="69"/>
      <c r="W136" s="69"/>
      <c r="X136" s="69"/>
      <c r="Y136" s="69"/>
      <c r="Z136" s="69"/>
    </row>
    <row r="137" ht="14.25" customHeight="1">
      <c r="A137" s="69"/>
      <c r="B137" s="69" t="s">
        <v>97</v>
      </c>
      <c r="C137" s="293">
        <f t="shared" ref="C137:I137" si="34">C125</f>
        <v>79349</v>
      </c>
      <c r="D137" s="293">
        <f t="shared" si="34"/>
        <v>84066</v>
      </c>
      <c r="E137" s="293">
        <f t="shared" si="34"/>
        <v>91800</v>
      </c>
      <c r="F137" s="293">
        <f t="shared" si="34"/>
        <v>107511</v>
      </c>
      <c r="G137" s="293">
        <f t="shared" si="34"/>
        <v>116729</v>
      </c>
      <c r="H137" s="293">
        <f t="shared" si="34"/>
        <v>124596</v>
      </c>
      <c r="I137" s="293">
        <f t="shared" si="34"/>
        <v>136020</v>
      </c>
      <c r="J137" s="69"/>
      <c r="K137" s="69"/>
      <c r="L137" s="69"/>
      <c r="M137" s="69"/>
      <c r="N137" s="69"/>
      <c r="O137" s="69"/>
      <c r="P137" s="69"/>
      <c r="Q137" s="69"/>
      <c r="R137" s="69"/>
      <c r="S137" s="69"/>
      <c r="T137" s="69"/>
      <c r="U137" s="69"/>
      <c r="V137" s="69"/>
      <c r="W137" s="69"/>
      <c r="X137" s="69"/>
      <c r="Y137" s="69"/>
      <c r="Z137" s="69"/>
    </row>
    <row r="138" ht="14.25" customHeight="1">
      <c r="A138" s="69"/>
      <c r="B138" s="294" t="s">
        <v>387</v>
      </c>
      <c r="C138" s="295">
        <f t="shared" ref="C138:I138" si="35">C136/C137</f>
        <v>0.8887572622</v>
      </c>
      <c r="D138" s="295">
        <f t="shared" si="35"/>
        <v>0.983453477</v>
      </c>
      <c r="E138" s="295">
        <f t="shared" si="35"/>
        <v>0.9890087146</v>
      </c>
      <c r="F138" s="295">
        <f t="shared" si="35"/>
        <v>0.9345276297</v>
      </c>
      <c r="G138" s="295">
        <f t="shared" si="35"/>
        <v>1.042080374</v>
      </c>
      <c r="H138" s="295">
        <f t="shared" si="35"/>
        <v>1.177943112</v>
      </c>
      <c r="I138" s="295">
        <f t="shared" si="35"/>
        <v>1.129760329</v>
      </c>
      <c r="J138" s="69"/>
      <c r="K138" s="69"/>
      <c r="L138" s="69"/>
      <c r="M138" s="69"/>
      <c r="N138" s="69"/>
      <c r="O138" s="69"/>
      <c r="P138" s="69"/>
      <c r="Q138" s="69"/>
      <c r="R138" s="69"/>
      <c r="S138" s="69"/>
      <c r="T138" s="69"/>
      <c r="U138" s="69"/>
      <c r="V138" s="69"/>
      <c r="W138" s="69"/>
      <c r="X138" s="69"/>
      <c r="Y138" s="69"/>
      <c r="Z138" s="69"/>
    </row>
    <row r="139" ht="14.2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ht="15.75" customHeight="1">
      <c r="A140" s="69"/>
      <c r="B140" s="291" t="s">
        <v>388</v>
      </c>
      <c r="C140" s="2"/>
      <c r="D140" s="2"/>
      <c r="E140" s="2"/>
      <c r="F140" s="2"/>
      <c r="G140" s="2"/>
      <c r="H140" s="2"/>
      <c r="I140" s="3"/>
      <c r="J140" s="69"/>
      <c r="K140" s="69"/>
      <c r="L140" s="69"/>
      <c r="M140" s="69"/>
      <c r="N140" s="69"/>
      <c r="O140" s="69"/>
      <c r="P140" s="69"/>
      <c r="Q140" s="69"/>
      <c r="R140" s="69"/>
      <c r="S140" s="69"/>
      <c r="T140" s="69"/>
      <c r="U140" s="69"/>
      <c r="V140" s="69"/>
      <c r="W140" s="69"/>
      <c r="X140" s="69"/>
      <c r="Y140" s="69"/>
      <c r="Z140" s="69"/>
    </row>
    <row r="141" ht="14.25" customHeight="1">
      <c r="A141" s="69"/>
      <c r="B141" s="69"/>
      <c r="C141" s="292"/>
      <c r="D141" s="292"/>
      <c r="E141" s="292">
        <f t="shared" ref="E141:I141" si="36">E135</f>
        <v>43921</v>
      </c>
      <c r="F141" s="292">
        <f t="shared" si="36"/>
        <v>44286</v>
      </c>
      <c r="G141" s="292">
        <f t="shared" si="36"/>
        <v>44651</v>
      </c>
      <c r="H141" s="292">
        <f t="shared" si="36"/>
        <v>45016</v>
      </c>
      <c r="I141" s="292">
        <f t="shared" si="36"/>
        <v>45382</v>
      </c>
      <c r="J141" s="69"/>
      <c r="K141" s="69"/>
      <c r="L141" s="69"/>
      <c r="M141" s="69"/>
      <c r="N141" s="69"/>
      <c r="O141" s="69"/>
      <c r="P141" s="69"/>
      <c r="Q141" s="69"/>
      <c r="R141" s="69"/>
      <c r="S141" s="69"/>
      <c r="T141" s="69"/>
      <c r="U141" s="69"/>
      <c r="V141" s="69"/>
      <c r="W141" s="69"/>
      <c r="X141" s="69"/>
      <c r="Y141" s="69"/>
      <c r="Z141" s="69"/>
    </row>
    <row r="142" ht="14.25" customHeight="1">
      <c r="A142" s="69"/>
      <c r="B142" s="294" t="s">
        <v>389</v>
      </c>
      <c r="C142" s="300"/>
      <c r="D142" s="300"/>
      <c r="E142" s="301">
        <f t="shared" ref="E142:I142" si="37">E114*1.2+E120*1.4+E126*3.3+E132*0.6+E138*1</f>
        <v>37.49224735</v>
      </c>
      <c r="F142" s="301">
        <f t="shared" si="37"/>
        <v>67.66074703</v>
      </c>
      <c r="G142" s="301">
        <f t="shared" si="37"/>
        <v>89.90594613</v>
      </c>
      <c r="H142" s="301">
        <f t="shared" si="37"/>
        <v>45.11640897</v>
      </c>
      <c r="I142" s="301">
        <f t="shared" si="37"/>
        <v>46.82939781</v>
      </c>
      <c r="J142" s="69"/>
      <c r="K142" s="69"/>
      <c r="L142" s="69"/>
      <c r="M142" s="69"/>
      <c r="N142" s="69"/>
      <c r="O142" s="69"/>
      <c r="P142" s="69"/>
      <c r="Q142" s="69"/>
      <c r="R142" s="69"/>
      <c r="S142" s="69"/>
      <c r="T142" s="69"/>
      <c r="U142" s="69"/>
      <c r="V142" s="69"/>
      <c r="W142" s="69"/>
      <c r="X142" s="69"/>
      <c r="Y142" s="69"/>
      <c r="Z142" s="69"/>
    </row>
    <row r="143" ht="14.25" customHeight="1">
      <c r="A143" s="69"/>
      <c r="B143" s="85" t="s">
        <v>390</v>
      </c>
      <c r="C143" s="302"/>
      <c r="D143" s="302"/>
      <c r="E143" s="302" t="str">
        <f t="shared" ref="E143:I143" si="38">IF(E142&lt;1.81," Distressed",IF(E142&gt;3,"Strong","Grey Zone"))</f>
        <v>Strong</v>
      </c>
      <c r="F143" s="302" t="str">
        <f t="shared" si="38"/>
        <v>Strong</v>
      </c>
      <c r="G143" s="302" t="str">
        <f t="shared" si="38"/>
        <v>Strong</v>
      </c>
      <c r="H143" s="302" t="str">
        <f t="shared" si="38"/>
        <v>Strong</v>
      </c>
      <c r="I143" s="302" t="str">
        <f t="shared" si="38"/>
        <v>Strong</v>
      </c>
      <c r="J143" s="69"/>
      <c r="K143" s="69"/>
      <c r="L143" s="69"/>
      <c r="M143" s="69"/>
      <c r="N143" s="69"/>
      <c r="O143" s="69"/>
      <c r="P143" s="69"/>
      <c r="Q143" s="69"/>
      <c r="R143" s="69"/>
      <c r="S143" s="69"/>
      <c r="T143" s="69"/>
      <c r="U143" s="69"/>
      <c r="V143" s="69"/>
      <c r="W143" s="69"/>
      <c r="X143" s="69"/>
      <c r="Y143" s="69"/>
      <c r="Z143" s="69"/>
    </row>
    <row r="144" ht="14.2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ht="14.25" customHeight="1">
      <c r="A145" s="69"/>
      <c r="B145" s="297"/>
      <c r="C145" s="297"/>
      <c r="D145" s="297"/>
      <c r="E145" s="297"/>
      <c r="F145" s="297"/>
      <c r="G145" s="297"/>
      <c r="H145" s="297"/>
      <c r="I145" s="297"/>
      <c r="J145" s="69"/>
      <c r="K145" s="69"/>
      <c r="L145" s="69"/>
      <c r="M145" s="69"/>
      <c r="N145" s="69"/>
      <c r="O145" s="69"/>
      <c r="P145" s="69"/>
      <c r="Q145" s="69"/>
      <c r="R145" s="69"/>
      <c r="S145" s="69"/>
      <c r="T145" s="69"/>
      <c r="U145" s="69"/>
      <c r="V145" s="69"/>
      <c r="W145" s="69"/>
      <c r="X145" s="69"/>
      <c r="Y145" s="69"/>
      <c r="Z145" s="69"/>
    </row>
    <row r="146" ht="14.2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ht="14.25" customHeight="1">
      <c r="A147" s="69"/>
      <c r="J147" s="69"/>
      <c r="K147" s="69"/>
      <c r="L147" s="69"/>
      <c r="M147" s="69"/>
      <c r="N147" s="69"/>
      <c r="O147" s="69"/>
      <c r="P147" s="69"/>
      <c r="Q147" s="69"/>
      <c r="R147" s="69"/>
      <c r="S147" s="69"/>
      <c r="T147" s="69"/>
      <c r="U147" s="69"/>
      <c r="V147" s="69"/>
      <c r="W147" s="69"/>
      <c r="X147" s="69"/>
      <c r="Y147" s="69"/>
      <c r="Z147" s="69"/>
    </row>
    <row r="148" ht="14.2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ht="14.2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ht="14.2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ht="14.2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ht="14.2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ht="14.2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ht="14.2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ht="14.2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ht="14.2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ht="14.2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ht="14.2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ht="14.2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ht="14.2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ht="14.2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ht="14.2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ht="14.2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ht="14.2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ht="14.2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ht="14.2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ht="14.2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ht="14.2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ht="14.2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ht="14.2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ht="14.2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ht="14.2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ht="14.2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ht="14.2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ht="14.2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ht="14.2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ht="14.2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ht="14.2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ht="14.2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ht="14.2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ht="14.2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ht="14.2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ht="14.2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ht="14.2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ht="14.2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ht="14.2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ht="14.2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ht="14.2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ht="14.2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ht="14.2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ht="14.2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ht="14.2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ht="14.2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ht="14.2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ht="14.2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ht="14.2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ht="14.2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ht="14.2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ht="14.2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ht="14.2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ht="14.2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ht="14.2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ht="14.2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ht="14.2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ht="14.2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ht="14.2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ht="14.2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ht="14.2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ht="14.2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ht="14.2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ht="14.2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ht="14.2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ht="14.2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ht="14.2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ht="14.2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ht="14.2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ht="14.2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ht="14.2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ht="14.2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ht="14.2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ht="14.2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ht="14.2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ht="14.2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ht="14.2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ht="14.2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ht="14.2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ht="14.2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ht="14.2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ht="14.2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ht="14.2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ht="14.2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ht="14.2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ht="14.2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ht="14.2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ht="14.2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ht="14.2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ht="14.2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ht="14.2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ht="14.2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ht="14.2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ht="14.2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ht="14.2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ht="14.2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ht="14.2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ht="14.2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ht="14.2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ht="14.2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ht="14.2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ht="14.2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ht="14.2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ht="14.2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ht="14.2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ht="14.2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ht="14.2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ht="14.2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ht="14.2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ht="14.2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ht="14.2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ht="14.2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ht="14.2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ht="14.2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ht="14.2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ht="14.2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ht="14.2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ht="14.2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ht="14.2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ht="14.2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ht="14.2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ht="14.2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ht="14.2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ht="14.2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ht="14.2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ht="14.2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ht="14.2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ht="14.2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ht="14.2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ht="14.2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ht="14.2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ht="14.2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ht="14.2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ht="14.2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ht="14.2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ht="14.2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ht="14.2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ht="14.2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ht="14.2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ht="14.2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ht="14.2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ht="14.2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ht="14.2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ht="14.2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ht="14.2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ht="14.2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ht="14.2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ht="14.2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ht="14.2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ht="14.2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ht="14.2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ht="14.2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ht="14.2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ht="14.2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ht="14.2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ht="14.2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ht="14.2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ht="14.2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ht="14.2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ht="14.2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ht="14.2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ht="14.2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ht="14.2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ht="14.2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ht="14.2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ht="14.2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ht="14.2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ht="14.2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ht="14.2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ht="14.2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ht="14.2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ht="14.2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ht="14.2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ht="14.2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ht="14.2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ht="14.2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ht="14.2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ht="14.2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ht="14.2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ht="14.2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ht="14.2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ht="14.2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ht="14.2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ht="14.2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ht="14.2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ht="14.2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ht="14.2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ht="14.2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ht="14.2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ht="14.2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ht="14.2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ht="14.2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ht="14.2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ht="14.2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ht="14.2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ht="14.2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3">
    <mergeCell ref="B110:I110"/>
    <mergeCell ref="B116:I116"/>
    <mergeCell ref="B122:I122"/>
    <mergeCell ref="B128:I128"/>
    <mergeCell ref="B134:I134"/>
    <mergeCell ref="B140:I140"/>
    <mergeCell ref="B10:I13"/>
    <mergeCell ref="B50:I50"/>
    <mergeCell ref="B51:I51"/>
    <mergeCell ref="B57:I57"/>
    <mergeCell ref="B73:I73"/>
    <mergeCell ref="B79:I79"/>
    <mergeCell ref="B109:I109"/>
  </mergeCells>
  <printOptions/>
  <pageMargins bottom="0.0" footer="0.0" header="0.0" left="0.31496062992125984" right="0.1968503937007874" top="0.3937007874015748"/>
  <pageSetup fitToHeight="0"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86"/>
    <col customWidth="1" min="2" max="14" width="8.71"/>
    <col customWidth="1" min="15" max="15" width="11.57"/>
    <col customWidth="1" min="16" max="16" width="11.86"/>
    <col customWidth="1" min="17" max="17" width="11.57"/>
    <col customWidth="1" min="18" max="18" width="11.86"/>
    <col customWidth="1" min="19" max="26" width="8.71"/>
  </cols>
  <sheetData>
    <row r="1" ht="14.25" customHeight="1"/>
    <row r="2" ht="15.0" customHeight="1">
      <c r="N2" s="163" t="s">
        <v>391</v>
      </c>
      <c r="O2" s="164"/>
      <c r="P2" s="164"/>
      <c r="Q2" s="164"/>
      <c r="R2" s="164"/>
    </row>
    <row r="3" ht="15.0" customHeight="1">
      <c r="N3" s="69"/>
      <c r="O3" s="303" t="s">
        <v>392</v>
      </c>
      <c r="P3" s="303" t="s">
        <v>337</v>
      </c>
      <c r="Q3" s="303" t="s">
        <v>393</v>
      </c>
      <c r="R3" s="303" t="s">
        <v>334</v>
      </c>
    </row>
    <row r="4" ht="15.0" customHeight="1">
      <c r="N4" s="85" t="s">
        <v>394</v>
      </c>
      <c r="O4" s="304">
        <f>P4</f>
        <v>1788.391688</v>
      </c>
      <c r="P4" s="304">
        <f>'Relative Valuation'!O31</f>
        <v>1788.391688</v>
      </c>
      <c r="Q4" s="304">
        <f>R4</f>
        <v>2291.744766</v>
      </c>
      <c r="R4" s="304">
        <f>'Relative Valuation'!P31</f>
        <v>2291.744766</v>
      </c>
    </row>
    <row r="5" ht="15.0" customHeight="1">
      <c r="N5" s="85" t="s">
        <v>395</v>
      </c>
      <c r="O5" s="304">
        <v>349.0</v>
      </c>
      <c r="P5" s="304">
        <v>250.0</v>
      </c>
      <c r="Q5" s="304">
        <v>550.0</v>
      </c>
      <c r="R5" s="304">
        <v>450.0</v>
      </c>
    </row>
    <row r="6" ht="15.0" customHeight="1">
      <c r="N6" s="85" t="s">
        <v>396</v>
      </c>
      <c r="O6" s="304">
        <f t="shared" ref="O6:O8" si="1">P6</f>
        <v>384.7629144</v>
      </c>
      <c r="P6" s="304">
        <f>DCF!I32</f>
        <v>384.7629144</v>
      </c>
      <c r="Q6" s="304">
        <f t="shared" ref="Q6:Q8" si="2">R6</f>
        <v>452.9970429</v>
      </c>
      <c r="R6" s="304">
        <f>DCF!I35</f>
        <v>452.9970429</v>
      </c>
    </row>
    <row r="7" ht="15.0" customHeight="1">
      <c r="N7" s="85" t="s">
        <v>397</v>
      </c>
      <c r="O7" s="304">
        <f t="shared" si="1"/>
        <v>473.5693779</v>
      </c>
      <c r="P7" s="304">
        <f>DCF!G32</f>
        <v>473.5693779</v>
      </c>
      <c r="Q7" s="304">
        <f t="shared" si="2"/>
        <v>595.5625075</v>
      </c>
      <c r="R7" s="304">
        <f>DCF!G35</f>
        <v>595.5625075</v>
      </c>
    </row>
    <row r="8" ht="15.0" customHeight="1">
      <c r="N8" s="85" t="s">
        <v>398</v>
      </c>
      <c r="O8" s="305">
        <f t="shared" si="1"/>
        <v>1333.8</v>
      </c>
      <c r="P8" s="305">
        <v>1333.8</v>
      </c>
      <c r="Q8" s="305">
        <f t="shared" si="2"/>
        <v>1843</v>
      </c>
      <c r="R8" s="305">
        <v>1843.0</v>
      </c>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E4E79"/>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6.71"/>
    <col customWidth="1" min="2" max="11" width="12.14"/>
    <col customWidth="1" min="12" max="26" width="10.43"/>
  </cols>
  <sheetData>
    <row r="1" ht="12.75" customHeight="1">
      <c r="A1" s="306" t="s">
        <v>399</v>
      </c>
      <c r="B1" s="306" t="s">
        <v>400</v>
      </c>
      <c r="C1" s="306"/>
      <c r="D1" s="306"/>
      <c r="E1" s="307" t="str">
        <f>IF(B2&lt;&gt;B3, "A NEW VERSION OF THE WORKSHEET IS AVAILABLE", "")</f>
        <v/>
      </c>
      <c r="L1" s="306"/>
      <c r="M1" s="306"/>
      <c r="N1" s="306"/>
      <c r="O1" s="306"/>
      <c r="P1" s="306"/>
      <c r="Q1" s="306"/>
      <c r="R1" s="306"/>
      <c r="S1" s="306"/>
      <c r="T1" s="306"/>
      <c r="U1" s="306"/>
      <c r="V1" s="306"/>
      <c r="W1" s="306"/>
      <c r="X1" s="306"/>
      <c r="Y1" s="306"/>
      <c r="Z1" s="306"/>
    </row>
    <row r="2" ht="12.75" customHeight="1">
      <c r="A2" s="306" t="s">
        <v>401</v>
      </c>
      <c r="B2" s="308">
        <v>2.1</v>
      </c>
      <c r="C2" s="308"/>
      <c r="D2" s="308"/>
      <c r="E2" s="309" t="s">
        <v>402</v>
      </c>
      <c r="F2" s="2"/>
      <c r="G2" s="2"/>
      <c r="H2" s="2"/>
      <c r="I2" s="2"/>
      <c r="J2" s="2"/>
      <c r="K2" s="3"/>
      <c r="L2" s="308"/>
      <c r="M2" s="308"/>
      <c r="N2" s="308"/>
      <c r="O2" s="308"/>
      <c r="P2" s="308"/>
      <c r="Q2" s="308"/>
      <c r="R2" s="308"/>
      <c r="S2" s="308"/>
      <c r="T2" s="308"/>
      <c r="U2" s="308"/>
      <c r="V2" s="308"/>
      <c r="W2" s="308"/>
      <c r="X2" s="308"/>
      <c r="Y2" s="308"/>
      <c r="Z2" s="308"/>
    </row>
    <row r="3" ht="12.75" customHeight="1">
      <c r="A3" s="306" t="s">
        <v>403</v>
      </c>
      <c r="B3" s="308">
        <v>2.1</v>
      </c>
      <c r="C3" s="308"/>
      <c r="D3" s="308"/>
      <c r="E3" s="308"/>
      <c r="F3" s="308"/>
      <c r="G3" s="308"/>
      <c r="H3" s="308"/>
      <c r="I3" s="308"/>
      <c r="J3" s="308"/>
      <c r="K3" s="308"/>
      <c r="L3" s="308"/>
      <c r="M3" s="308"/>
      <c r="N3" s="308"/>
      <c r="O3" s="308"/>
      <c r="P3" s="308"/>
      <c r="Q3" s="308"/>
      <c r="R3" s="308"/>
      <c r="S3" s="308"/>
      <c r="T3" s="308"/>
      <c r="U3" s="308"/>
      <c r="V3" s="308"/>
      <c r="W3" s="308"/>
      <c r="X3" s="308"/>
      <c r="Y3" s="308"/>
      <c r="Z3" s="308"/>
    </row>
    <row r="4" ht="12.75" customHeight="1">
      <c r="A4" s="306"/>
      <c r="B4" s="308"/>
      <c r="C4" s="308"/>
      <c r="D4" s="308"/>
      <c r="E4" s="308"/>
      <c r="F4" s="308"/>
      <c r="G4" s="308"/>
      <c r="H4" s="308"/>
      <c r="I4" s="308"/>
      <c r="J4" s="308"/>
      <c r="K4" s="308"/>
      <c r="L4" s="308"/>
      <c r="M4" s="308"/>
      <c r="N4" s="308"/>
      <c r="O4" s="308"/>
      <c r="P4" s="308"/>
      <c r="Q4" s="308"/>
      <c r="R4" s="308"/>
      <c r="S4" s="308"/>
      <c r="T4" s="308"/>
      <c r="U4" s="308"/>
      <c r="V4" s="308"/>
      <c r="W4" s="308"/>
      <c r="X4" s="308"/>
      <c r="Y4" s="308"/>
      <c r="Z4" s="308"/>
    </row>
    <row r="5" ht="12.75" customHeight="1">
      <c r="A5" s="306" t="s">
        <v>404</v>
      </c>
      <c r="B5" s="308"/>
      <c r="C5" s="308"/>
      <c r="D5" s="308"/>
      <c r="E5" s="308"/>
      <c r="F5" s="308"/>
      <c r="G5" s="308"/>
      <c r="H5" s="308"/>
      <c r="I5" s="308"/>
      <c r="J5" s="308"/>
      <c r="K5" s="308"/>
      <c r="L5" s="308"/>
      <c r="M5" s="308"/>
      <c r="N5" s="308"/>
      <c r="O5" s="308"/>
      <c r="P5" s="308"/>
      <c r="Q5" s="308"/>
      <c r="R5" s="308"/>
      <c r="S5" s="308"/>
      <c r="T5" s="308"/>
      <c r="U5" s="308"/>
      <c r="V5" s="308"/>
      <c r="W5" s="308"/>
      <c r="X5" s="308"/>
      <c r="Y5" s="308"/>
      <c r="Z5" s="308"/>
    </row>
    <row r="6" ht="12.75" customHeight="1">
      <c r="A6" s="308" t="s">
        <v>405</v>
      </c>
      <c r="B6" s="308">
        <f>IF(B9&gt;0, B9/B8, 0)</f>
        <v>415.1895221</v>
      </c>
      <c r="C6" s="308"/>
      <c r="D6" s="308"/>
      <c r="E6" s="308"/>
      <c r="F6" s="308"/>
      <c r="G6" s="308"/>
      <c r="H6" s="308"/>
      <c r="I6" s="308"/>
      <c r="J6" s="308"/>
      <c r="K6" s="308"/>
      <c r="L6" s="308"/>
      <c r="M6" s="308"/>
      <c r="N6" s="308"/>
      <c r="O6" s="308"/>
      <c r="P6" s="308"/>
      <c r="Q6" s="308"/>
      <c r="R6" s="308"/>
      <c r="S6" s="308"/>
      <c r="T6" s="308"/>
      <c r="U6" s="308"/>
      <c r="V6" s="308"/>
      <c r="W6" s="308"/>
      <c r="X6" s="308"/>
      <c r="Y6" s="308"/>
      <c r="Z6" s="308"/>
    </row>
    <row r="7" ht="12.75" customHeight="1">
      <c r="A7" s="308" t="s">
        <v>406</v>
      </c>
      <c r="B7" s="310">
        <v>5.0</v>
      </c>
      <c r="C7" s="308"/>
      <c r="D7" s="308"/>
      <c r="E7" s="308"/>
      <c r="F7" s="308"/>
      <c r="G7" s="308"/>
      <c r="H7" s="308"/>
      <c r="I7" s="308"/>
      <c r="J7" s="308"/>
      <c r="K7" s="308"/>
      <c r="L7" s="308"/>
      <c r="M7" s="308"/>
      <c r="N7" s="308"/>
      <c r="O7" s="308"/>
      <c r="P7" s="308"/>
      <c r="Q7" s="308"/>
      <c r="R7" s="308"/>
      <c r="S7" s="308"/>
      <c r="T7" s="308"/>
      <c r="U7" s="308"/>
      <c r="V7" s="308"/>
      <c r="W7" s="308"/>
      <c r="X7" s="308"/>
      <c r="Y7" s="308"/>
      <c r="Z7" s="308"/>
    </row>
    <row r="8" ht="12.75" customHeight="1">
      <c r="A8" s="308" t="s">
        <v>407</v>
      </c>
      <c r="B8" s="310">
        <v>1522.25</v>
      </c>
      <c r="C8" s="308"/>
      <c r="D8" s="308"/>
      <c r="E8" s="308"/>
      <c r="F8" s="308"/>
      <c r="G8" s="308"/>
      <c r="H8" s="308"/>
      <c r="I8" s="308"/>
      <c r="J8" s="308"/>
      <c r="K8" s="308"/>
      <c r="L8" s="308"/>
      <c r="M8" s="308"/>
      <c r="N8" s="308"/>
      <c r="O8" s="308"/>
      <c r="P8" s="308"/>
      <c r="Q8" s="308"/>
      <c r="R8" s="308"/>
      <c r="S8" s="308"/>
      <c r="T8" s="308"/>
      <c r="U8" s="308"/>
      <c r="V8" s="308"/>
      <c r="W8" s="308"/>
      <c r="X8" s="308"/>
      <c r="Y8" s="308"/>
      <c r="Z8" s="308"/>
    </row>
    <row r="9" ht="12.75" customHeight="1">
      <c r="A9" s="308" t="s">
        <v>42</v>
      </c>
      <c r="B9" s="310">
        <v>632022.25</v>
      </c>
      <c r="C9" s="308"/>
      <c r="D9" s="308"/>
      <c r="E9" s="308"/>
      <c r="F9" s="308"/>
      <c r="G9" s="308"/>
      <c r="H9" s="308"/>
      <c r="I9" s="308"/>
      <c r="J9" s="308"/>
      <c r="K9" s="308"/>
      <c r="L9" s="308"/>
      <c r="M9" s="308"/>
      <c r="N9" s="308"/>
      <c r="O9" s="308"/>
      <c r="P9" s="308"/>
      <c r="Q9" s="308"/>
      <c r="R9" s="308"/>
      <c r="S9" s="308"/>
      <c r="T9" s="308"/>
      <c r="U9" s="308"/>
      <c r="V9" s="308"/>
      <c r="W9" s="308"/>
      <c r="X9" s="308"/>
      <c r="Y9" s="308"/>
      <c r="Z9" s="308"/>
    </row>
    <row r="10" ht="12.75" customHeight="1">
      <c r="A10" s="308"/>
      <c r="B10" s="308"/>
      <c r="C10" s="308"/>
      <c r="D10" s="308"/>
      <c r="E10" s="308"/>
      <c r="F10" s="308"/>
      <c r="G10" s="308"/>
      <c r="H10" s="308"/>
      <c r="I10" s="308"/>
      <c r="J10" s="308"/>
      <c r="K10" s="308"/>
      <c r="L10" s="308"/>
      <c r="M10" s="308"/>
      <c r="N10" s="308"/>
      <c r="O10" s="308"/>
      <c r="P10" s="308"/>
      <c r="Q10" s="308"/>
      <c r="R10" s="308"/>
      <c r="S10" s="308"/>
      <c r="T10" s="308"/>
      <c r="U10" s="308"/>
      <c r="V10" s="308"/>
      <c r="W10" s="308"/>
      <c r="X10" s="308"/>
      <c r="Y10" s="308"/>
      <c r="Z10" s="308"/>
    </row>
    <row r="11" ht="12.75" customHeight="1">
      <c r="A11" s="308"/>
      <c r="B11" s="308"/>
      <c r="C11" s="308"/>
      <c r="D11" s="308"/>
      <c r="E11" s="308"/>
      <c r="F11" s="308"/>
      <c r="G11" s="308"/>
      <c r="H11" s="308"/>
      <c r="I11" s="308"/>
      <c r="J11" s="308"/>
      <c r="K11" s="308"/>
      <c r="L11" s="308"/>
      <c r="M11" s="308"/>
      <c r="N11" s="308"/>
      <c r="O11" s="308"/>
      <c r="P11" s="308"/>
      <c r="Q11" s="308"/>
      <c r="R11" s="308"/>
      <c r="S11" s="308"/>
      <c r="T11" s="308"/>
      <c r="U11" s="308"/>
      <c r="V11" s="308"/>
      <c r="W11" s="308"/>
      <c r="X11" s="308"/>
      <c r="Y11" s="308"/>
      <c r="Z11" s="308"/>
    </row>
    <row r="12" ht="12.75" customHeight="1">
      <c r="A12" s="308"/>
      <c r="B12" s="308"/>
      <c r="C12" s="308"/>
      <c r="D12" s="308"/>
      <c r="E12" s="308"/>
      <c r="F12" s="308"/>
      <c r="G12" s="308"/>
      <c r="H12" s="308"/>
      <c r="I12" s="308"/>
      <c r="J12" s="308"/>
      <c r="K12" s="308"/>
      <c r="L12" s="308"/>
      <c r="M12" s="308"/>
      <c r="N12" s="308"/>
      <c r="O12" s="308"/>
      <c r="P12" s="308"/>
      <c r="Q12" s="308"/>
      <c r="R12" s="308"/>
      <c r="S12" s="308"/>
      <c r="T12" s="308"/>
      <c r="U12" s="308"/>
      <c r="V12" s="308"/>
      <c r="W12" s="308"/>
      <c r="X12" s="308"/>
      <c r="Y12" s="308"/>
      <c r="Z12" s="308"/>
    </row>
    <row r="13" ht="12.75" customHeight="1">
      <c r="A13" s="308"/>
      <c r="B13" s="308"/>
      <c r="C13" s="308"/>
      <c r="D13" s="308"/>
      <c r="E13" s="308"/>
      <c r="F13" s="308"/>
      <c r="G13" s="308"/>
      <c r="H13" s="308"/>
      <c r="I13" s="308"/>
      <c r="J13" s="308"/>
      <c r="K13" s="308"/>
      <c r="L13" s="308"/>
      <c r="M13" s="308"/>
      <c r="N13" s="308"/>
      <c r="O13" s="308"/>
      <c r="P13" s="308"/>
      <c r="Q13" s="308"/>
      <c r="R13" s="308"/>
      <c r="S13" s="308"/>
      <c r="T13" s="308"/>
      <c r="U13" s="308"/>
      <c r="V13" s="308"/>
      <c r="W13" s="308"/>
      <c r="X13" s="308"/>
      <c r="Y13" s="308"/>
      <c r="Z13" s="308"/>
    </row>
    <row r="14" ht="12.75" customHeight="1">
      <c r="A14" s="308"/>
      <c r="B14" s="308"/>
      <c r="C14" s="308"/>
      <c r="D14" s="308"/>
      <c r="E14" s="308"/>
      <c r="F14" s="308"/>
      <c r="G14" s="308"/>
      <c r="H14" s="308"/>
      <c r="I14" s="308"/>
      <c r="J14" s="308"/>
      <c r="K14" s="308"/>
      <c r="L14" s="308"/>
      <c r="M14" s="308"/>
      <c r="N14" s="308"/>
      <c r="O14" s="308"/>
      <c r="P14" s="308"/>
      <c r="Q14" s="308"/>
      <c r="R14" s="308"/>
      <c r="S14" s="308"/>
      <c r="T14" s="308"/>
      <c r="U14" s="308"/>
      <c r="V14" s="308"/>
      <c r="W14" s="308"/>
      <c r="X14" s="308"/>
      <c r="Y14" s="308"/>
      <c r="Z14" s="308"/>
    </row>
    <row r="15" ht="12.75" customHeight="1">
      <c r="A15" s="306" t="s">
        <v>408</v>
      </c>
      <c r="B15" s="308">
        <f>B26+B34</f>
        <v>19329</v>
      </c>
      <c r="C15" s="308"/>
      <c r="D15" s="308"/>
      <c r="E15" s="308"/>
      <c r="F15" s="308"/>
      <c r="G15" s="308"/>
      <c r="H15" s="308"/>
      <c r="I15" s="308"/>
      <c r="J15" s="308"/>
      <c r="K15" s="308">
        <f>K17-K18-K20-K21-K22-K23-K19</f>
        <v>37935</v>
      </c>
      <c r="L15" s="308"/>
      <c r="M15" s="308"/>
      <c r="N15" s="308"/>
      <c r="O15" s="308"/>
      <c r="P15" s="308"/>
      <c r="Q15" s="308"/>
      <c r="R15" s="308"/>
      <c r="S15" s="308"/>
      <c r="T15" s="308"/>
      <c r="U15" s="308"/>
      <c r="V15" s="308"/>
      <c r="W15" s="308"/>
      <c r="X15" s="308"/>
      <c r="Y15" s="308"/>
      <c r="Z15" s="308"/>
    </row>
    <row r="16" ht="12.75" customHeight="1">
      <c r="A16" s="311" t="s">
        <v>409</v>
      </c>
      <c r="B16" s="312">
        <v>42094.0</v>
      </c>
      <c r="C16" s="312">
        <v>42460.0</v>
      </c>
      <c r="D16" s="312">
        <v>42825.0</v>
      </c>
      <c r="E16" s="312">
        <v>43190.0</v>
      </c>
      <c r="F16" s="312">
        <v>43555.0</v>
      </c>
      <c r="G16" s="312">
        <v>43921.0</v>
      </c>
      <c r="H16" s="312">
        <v>44286.0</v>
      </c>
      <c r="I16" s="312">
        <v>44651.0</v>
      </c>
      <c r="J16" s="312">
        <v>45016.0</v>
      </c>
      <c r="K16" s="312">
        <v>45382.0</v>
      </c>
      <c r="L16" s="313"/>
      <c r="M16" s="313"/>
      <c r="N16" s="313"/>
      <c r="O16" s="313"/>
      <c r="P16" s="313"/>
      <c r="Q16" s="313"/>
      <c r="R16" s="313"/>
      <c r="S16" s="313"/>
      <c r="T16" s="313"/>
      <c r="U16" s="313"/>
      <c r="V16" s="313"/>
      <c r="W16" s="313"/>
      <c r="X16" s="313"/>
      <c r="Y16" s="313"/>
      <c r="Z16" s="313"/>
    </row>
    <row r="17" ht="12.75" customHeight="1">
      <c r="A17" s="308" t="s">
        <v>55</v>
      </c>
      <c r="B17" s="310">
        <v>53319.0</v>
      </c>
      <c r="C17" s="310">
        <v>62441.0</v>
      </c>
      <c r="D17" s="310">
        <v>68484.0</v>
      </c>
      <c r="E17" s="310">
        <v>70522.0</v>
      </c>
      <c r="F17" s="310">
        <v>82675.0</v>
      </c>
      <c r="G17" s="310">
        <v>90791.0</v>
      </c>
      <c r="H17" s="310">
        <v>100472.0</v>
      </c>
      <c r="I17" s="310">
        <v>121641.0</v>
      </c>
      <c r="J17" s="310">
        <v>146767.0</v>
      </c>
      <c r="K17" s="310">
        <v>153670.0</v>
      </c>
      <c r="L17" s="308"/>
      <c r="M17" s="308"/>
      <c r="N17" s="308"/>
      <c r="O17" s="308"/>
      <c r="P17" s="308"/>
      <c r="Q17" s="308"/>
      <c r="R17" s="308"/>
      <c r="S17" s="308"/>
      <c r="T17" s="308"/>
      <c r="U17" s="308"/>
      <c r="V17" s="308"/>
      <c r="W17" s="308"/>
      <c r="X17" s="308"/>
      <c r="Y17" s="308"/>
      <c r="Z17" s="308"/>
    </row>
    <row r="18" ht="12.75" customHeight="1">
      <c r="A18" s="308" t="s">
        <v>158</v>
      </c>
      <c r="B18" s="314"/>
      <c r="C18" s="314"/>
      <c r="D18" s="314"/>
      <c r="E18" s="314"/>
      <c r="F18" s="314"/>
      <c r="G18" s="314"/>
      <c r="H18" s="314"/>
      <c r="I18" s="314"/>
      <c r="J18" s="314"/>
      <c r="K18" s="314"/>
      <c r="L18" s="308"/>
      <c r="M18" s="308"/>
      <c r="N18" s="308"/>
      <c r="O18" s="308"/>
      <c r="P18" s="308"/>
      <c r="Q18" s="308"/>
      <c r="R18" s="308"/>
      <c r="S18" s="308"/>
      <c r="T18" s="308"/>
      <c r="U18" s="308"/>
      <c r="V18" s="308"/>
      <c r="W18" s="308"/>
      <c r="X18" s="308"/>
      <c r="Y18" s="308"/>
      <c r="Z18" s="308"/>
    </row>
    <row r="19" ht="12.75" customHeight="1">
      <c r="A19" s="308" t="s">
        <v>159</v>
      </c>
      <c r="B19" s="314"/>
      <c r="C19" s="314"/>
      <c r="D19" s="314"/>
      <c r="E19" s="314"/>
      <c r="F19" s="314"/>
      <c r="G19" s="314"/>
      <c r="H19" s="314"/>
      <c r="I19" s="314"/>
      <c r="J19" s="314"/>
      <c r="K19" s="314"/>
      <c r="L19" s="308"/>
      <c r="M19" s="308"/>
      <c r="N19" s="308"/>
      <c r="O19" s="308"/>
      <c r="P19" s="308"/>
      <c r="Q19" s="308"/>
      <c r="R19" s="308"/>
      <c r="S19" s="308"/>
      <c r="T19" s="308"/>
      <c r="U19" s="308"/>
      <c r="V19" s="308"/>
      <c r="W19" s="308"/>
      <c r="X19" s="308"/>
      <c r="Y19" s="308"/>
      <c r="Z19" s="308"/>
    </row>
    <row r="20" ht="12.75" customHeight="1">
      <c r="A20" s="308" t="s">
        <v>160</v>
      </c>
      <c r="B20" s="310">
        <v>219.0</v>
      </c>
      <c r="C20" s="310">
        <v>217.0</v>
      </c>
      <c r="D20" s="310">
        <v>228.0</v>
      </c>
      <c r="E20" s="310">
        <v>207.0</v>
      </c>
      <c r="F20" s="310">
        <v>221.0</v>
      </c>
      <c r="G20" s="310">
        <v>229.0</v>
      </c>
      <c r="H20" s="310">
        <v>143.0</v>
      </c>
      <c r="I20" s="310">
        <v>132.0</v>
      </c>
      <c r="J20" s="310">
        <v>176.0</v>
      </c>
      <c r="K20" s="310">
        <v>199.0</v>
      </c>
      <c r="L20" s="308"/>
      <c r="M20" s="308"/>
      <c r="N20" s="308"/>
      <c r="O20" s="308"/>
      <c r="P20" s="308"/>
      <c r="Q20" s="308"/>
      <c r="R20" s="308"/>
      <c r="S20" s="308"/>
      <c r="T20" s="308"/>
      <c r="U20" s="308"/>
      <c r="V20" s="308"/>
      <c r="W20" s="308"/>
      <c r="X20" s="308"/>
      <c r="Y20" s="308"/>
      <c r="Z20" s="308"/>
    </row>
    <row r="21" ht="12.75" customHeight="1">
      <c r="A21" s="308" t="s">
        <v>161</v>
      </c>
      <c r="B21" s="310">
        <v>3979.0</v>
      </c>
      <c r="C21" s="310">
        <v>5860.0</v>
      </c>
      <c r="D21" s="310">
        <v>6712.0</v>
      </c>
      <c r="E21" s="310">
        <v>7286.0</v>
      </c>
      <c r="F21" s="310">
        <v>9902.0</v>
      </c>
      <c r="G21" s="310">
        <v>11086.0</v>
      </c>
      <c r="H21" s="310">
        <v>12800.0</v>
      </c>
      <c r="I21" s="310">
        <v>20690.0</v>
      </c>
      <c r="J21" s="310">
        <v>26330.0</v>
      </c>
      <c r="K21" s="310">
        <v>27195.0</v>
      </c>
      <c r="L21" s="308"/>
      <c r="M21" s="308"/>
      <c r="N21" s="308"/>
      <c r="O21" s="308"/>
      <c r="P21" s="308"/>
      <c r="Q21" s="308"/>
      <c r="R21" s="308"/>
      <c r="S21" s="308"/>
      <c r="T21" s="308"/>
      <c r="U21" s="308"/>
      <c r="V21" s="308"/>
      <c r="W21" s="308"/>
      <c r="X21" s="308"/>
      <c r="Y21" s="308"/>
      <c r="Z21" s="308"/>
    </row>
    <row r="22" ht="12.75" customHeight="1">
      <c r="A22" s="308" t="s">
        <v>162</v>
      </c>
      <c r="B22" s="310">
        <v>29811.0</v>
      </c>
      <c r="C22" s="310">
        <v>34415.0</v>
      </c>
      <c r="D22" s="310">
        <v>37669.0</v>
      </c>
      <c r="E22" s="310">
        <v>38902.0</v>
      </c>
      <c r="F22" s="310">
        <v>45323.0</v>
      </c>
      <c r="G22" s="310">
        <v>50895.0</v>
      </c>
      <c r="H22" s="310">
        <v>55547.0</v>
      </c>
      <c r="I22" s="310">
        <v>63997.0</v>
      </c>
      <c r="J22" s="310">
        <v>78374.0</v>
      </c>
      <c r="K22" s="310">
        <v>82636.0</v>
      </c>
      <c r="L22" s="308"/>
      <c r="M22" s="308"/>
      <c r="N22" s="308"/>
      <c r="O22" s="308"/>
      <c r="P22" s="308"/>
      <c r="Q22" s="308"/>
      <c r="R22" s="308"/>
      <c r="S22" s="308"/>
      <c r="T22" s="308"/>
      <c r="U22" s="308"/>
      <c r="V22" s="308"/>
      <c r="W22" s="308"/>
      <c r="X22" s="308"/>
      <c r="Y22" s="308"/>
      <c r="Z22" s="308"/>
    </row>
    <row r="23" ht="12.75" customHeight="1">
      <c r="A23" s="308" t="s">
        <v>163</v>
      </c>
      <c r="B23" s="310">
        <v>3385.0</v>
      </c>
      <c r="C23" s="310">
        <v>4441.0</v>
      </c>
      <c r="D23" s="310">
        <v>4584.0</v>
      </c>
      <c r="E23" s="310">
        <v>4585.0</v>
      </c>
      <c r="F23" s="310">
        <v>5553.0</v>
      </c>
      <c r="G23" s="310">
        <v>5375.0</v>
      </c>
      <c r="H23" s="310">
        <v>3194.0</v>
      </c>
      <c r="I23" s="310">
        <v>4305.0</v>
      </c>
      <c r="J23" s="310">
        <v>5300.0</v>
      </c>
      <c r="K23" s="310">
        <v>5705.0</v>
      </c>
      <c r="L23" s="308"/>
      <c r="M23" s="308"/>
      <c r="N23" s="308"/>
      <c r="O23" s="308"/>
      <c r="P23" s="308"/>
      <c r="Q23" s="308"/>
      <c r="R23" s="308"/>
      <c r="S23" s="308"/>
      <c r="T23" s="308"/>
      <c r="U23" s="308"/>
      <c r="V23" s="308"/>
      <c r="W23" s="308"/>
      <c r="X23" s="308"/>
      <c r="Y23" s="308"/>
      <c r="Z23" s="308"/>
    </row>
    <row r="24" ht="12.75" customHeight="1">
      <c r="A24" s="308" t="s">
        <v>164</v>
      </c>
      <c r="B24" s="310">
        <v>1042.0</v>
      </c>
      <c r="C24" s="310">
        <v>429.0</v>
      </c>
      <c r="D24" s="310">
        <v>687.0</v>
      </c>
      <c r="E24" s="310">
        <v>720.0</v>
      </c>
      <c r="F24" s="310">
        <v>1506.0</v>
      </c>
      <c r="G24" s="310">
        <v>939.0</v>
      </c>
      <c r="H24" s="310">
        <v>899.0</v>
      </c>
      <c r="I24" s="310">
        <v>1026.0</v>
      </c>
      <c r="J24" s="310">
        <v>1457.0</v>
      </c>
      <c r="K24" s="310">
        <v>1510.0</v>
      </c>
      <c r="L24" s="308"/>
      <c r="M24" s="308"/>
      <c r="N24" s="308"/>
      <c r="O24" s="308"/>
      <c r="P24" s="308"/>
      <c r="Q24" s="308"/>
      <c r="R24" s="308"/>
      <c r="S24" s="308"/>
      <c r="T24" s="308"/>
      <c r="U24" s="308"/>
      <c r="V24" s="308"/>
      <c r="W24" s="308"/>
      <c r="X24" s="308"/>
      <c r="Y24" s="308"/>
      <c r="Z24" s="308"/>
    </row>
    <row r="25" ht="12.75" customHeight="1">
      <c r="A25" s="308" t="s">
        <v>165</v>
      </c>
      <c r="B25" s="310">
        <v>3430.0</v>
      </c>
      <c r="C25" s="310">
        <v>3120.0</v>
      </c>
      <c r="D25" s="310">
        <v>3050.0</v>
      </c>
      <c r="E25" s="310">
        <v>3311.0</v>
      </c>
      <c r="F25" s="310">
        <v>2882.0</v>
      </c>
      <c r="G25" s="310">
        <v>2803.0</v>
      </c>
      <c r="H25" s="310">
        <v>2201.0</v>
      </c>
      <c r="I25" s="310">
        <v>2295.0</v>
      </c>
      <c r="J25" s="310">
        <v>2701.0</v>
      </c>
      <c r="K25" s="310">
        <v>4711.0</v>
      </c>
      <c r="L25" s="308"/>
      <c r="M25" s="308"/>
      <c r="N25" s="308"/>
      <c r="O25" s="308"/>
      <c r="P25" s="308"/>
      <c r="Q25" s="308"/>
      <c r="R25" s="308"/>
      <c r="S25" s="308"/>
      <c r="T25" s="308"/>
      <c r="U25" s="308"/>
      <c r="V25" s="308"/>
      <c r="W25" s="308"/>
      <c r="X25" s="308"/>
      <c r="Y25" s="308"/>
      <c r="Z25" s="308"/>
    </row>
    <row r="26" ht="12.75" customHeight="1">
      <c r="A26" s="308" t="s">
        <v>68</v>
      </c>
      <c r="B26" s="310">
        <v>1017.0</v>
      </c>
      <c r="C26" s="310">
        <v>1459.0</v>
      </c>
      <c r="D26" s="310">
        <v>1703.0</v>
      </c>
      <c r="E26" s="310">
        <v>1863.0</v>
      </c>
      <c r="F26" s="310">
        <v>2011.0</v>
      </c>
      <c r="G26" s="310">
        <v>2893.0</v>
      </c>
      <c r="H26" s="310">
        <v>3267.0</v>
      </c>
      <c r="I26" s="310">
        <v>3476.0</v>
      </c>
      <c r="J26" s="310">
        <v>4225.0</v>
      </c>
      <c r="K26" s="310">
        <v>4678.0</v>
      </c>
      <c r="L26" s="308"/>
      <c r="M26" s="308"/>
      <c r="N26" s="308"/>
      <c r="O26" s="308"/>
      <c r="P26" s="308"/>
      <c r="Q26" s="308"/>
      <c r="R26" s="308"/>
      <c r="S26" s="308"/>
      <c r="T26" s="308"/>
      <c r="U26" s="308"/>
      <c r="V26" s="308"/>
      <c r="W26" s="308"/>
      <c r="X26" s="308"/>
      <c r="Y26" s="308"/>
      <c r="Z26" s="308"/>
    </row>
    <row r="27" ht="12.75" customHeight="1">
      <c r="A27" s="308" t="s">
        <v>66</v>
      </c>
      <c r="B27" s="310">
        <v>12.0</v>
      </c>
      <c r="C27" s="310"/>
      <c r="D27" s="310"/>
      <c r="E27" s="310"/>
      <c r="F27" s="310"/>
      <c r="G27" s="310">
        <v>170.0</v>
      </c>
      <c r="H27" s="310">
        <v>195.0</v>
      </c>
      <c r="I27" s="310">
        <v>200.0</v>
      </c>
      <c r="J27" s="314">
        <v>284.0</v>
      </c>
      <c r="K27" s="314">
        <v>470.0</v>
      </c>
      <c r="L27" s="308"/>
      <c r="M27" s="308"/>
      <c r="N27" s="308"/>
      <c r="O27" s="308"/>
      <c r="P27" s="308"/>
      <c r="Q27" s="308"/>
      <c r="R27" s="308"/>
      <c r="S27" s="308"/>
      <c r="T27" s="308"/>
      <c r="U27" s="308"/>
      <c r="V27" s="308"/>
      <c r="W27" s="308"/>
      <c r="X27" s="308"/>
      <c r="Y27" s="308"/>
      <c r="Z27" s="308"/>
    </row>
    <row r="28" ht="12.75" customHeight="1">
      <c r="A28" s="308" t="s">
        <v>166</v>
      </c>
      <c r="B28" s="310">
        <v>17284.0</v>
      </c>
      <c r="C28" s="310">
        <v>18740.0</v>
      </c>
      <c r="D28" s="310">
        <v>19951.0</v>
      </c>
      <c r="E28" s="310">
        <v>20270.0</v>
      </c>
      <c r="F28" s="310">
        <v>21041.0</v>
      </c>
      <c r="G28" s="310">
        <v>22007.0</v>
      </c>
      <c r="H28" s="310">
        <v>26628.0</v>
      </c>
      <c r="I28" s="310">
        <v>30110.0</v>
      </c>
      <c r="J28" s="310">
        <v>33322.0</v>
      </c>
      <c r="K28" s="310">
        <v>35988.0</v>
      </c>
      <c r="L28" s="308"/>
      <c r="M28" s="308"/>
      <c r="N28" s="308"/>
      <c r="O28" s="308"/>
      <c r="P28" s="308"/>
      <c r="Q28" s="308"/>
      <c r="R28" s="308"/>
      <c r="S28" s="308"/>
      <c r="T28" s="308"/>
      <c r="U28" s="308"/>
      <c r="V28" s="308"/>
      <c r="W28" s="308"/>
      <c r="X28" s="308"/>
      <c r="Y28" s="308"/>
      <c r="Z28" s="308"/>
    </row>
    <row r="29" ht="12.75" customHeight="1">
      <c r="A29" s="308" t="s">
        <v>72</v>
      </c>
      <c r="B29" s="310">
        <v>4911.0</v>
      </c>
      <c r="C29" s="310">
        <v>5251.0</v>
      </c>
      <c r="D29" s="310">
        <v>5598.0</v>
      </c>
      <c r="E29" s="310">
        <v>4241.0</v>
      </c>
      <c r="F29" s="310">
        <v>5631.0</v>
      </c>
      <c r="G29" s="310">
        <v>5368.0</v>
      </c>
      <c r="H29" s="310">
        <v>7205.0</v>
      </c>
      <c r="I29" s="310">
        <v>7964.0</v>
      </c>
      <c r="J29" s="310">
        <v>9214.0</v>
      </c>
      <c r="K29" s="310">
        <v>9740.0</v>
      </c>
      <c r="L29" s="308"/>
      <c r="M29" s="308"/>
      <c r="N29" s="308"/>
      <c r="O29" s="308"/>
      <c r="P29" s="308"/>
      <c r="Q29" s="308"/>
      <c r="R29" s="308"/>
      <c r="S29" s="308"/>
      <c r="T29" s="308"/>
      <c r="U29" s="308"/>
      <c r="V29" s="308"/>
      <c r="W29" s="308"/>
      <c r="X29" s="308"/>
      <c r="Y29" s="308"/>
      <c r="Z29" s="308"/>
    </row>
    <row r="30" ht="12.75" customHeight="1">
      <c r="A30" s="308" t="s">
        <v>167</v>
      </c>
      <c r="B30" s="310">
        <v>12372.0</v>
      </c>
      <c r="C30" s="310">
        <v>13489.0</v>
      </c>
      <c r="D30" s="310">
        <v>14353.0</v>
      </c>
      <c r="E30" s="310">
        <v>16029.0</v>
      </c>
      <c r="F30" s="310">
        <v>15404.0</v>
      </c>
      <c r="G30" s="310">
        <v>16594.0</v>
      </c>
      <c r="H30" s="310">
        <v>19351.0</v>
      </c>
      <c r="I30" s="310">
        <v>22110.0</v>
      </c>
      <c r="J30" s="310">
        <v>24095.0</v>
      </c>
      <c r="K30" s="310">
        <v>26233.0</v>
      </c>
      <c r="L30" s="308"/>
      <c r="M30" s="308"/>
      <c r="N30" s="308"/>
      <c r="O30" s="308"/>
      <c r="P30" s="308"/>
      <c r="Q30" s="308"/>
      <c r="R30" s="308"/>
      <c r="S30" s="308"/>
      <c r="T30" s="308"/>
      <c r="U30" s="308"/>
      <c r="V30" s="308"/>
      <c r="W30" s="308"/>
      <c r="X30" s="308"/>
      <c r="Y30" s="308"/>
      <c r="Z30" s="308"/>
    </row>
    <row r="31" ht="12.75" customHeight="1">
      <c r="A31" s="308" t="s">
        <v>168</v>
      </c>
      <c r="B31" s="310">
        <v>6806.8</v>
      </c>
      <c r="C31" s="310">
        <v>5548.4</v>
      </c>
      <c r="D31" s="310">
        <v>5891.6</v>
      </c>
      <c r="E31" s="310">
        <v>9465.6</v>
      </c>
      <c r="F31" s="310">
        <v>9222.5</v>
      </c>
      <c r="G31" s="310">
        <v>7427.0</v>
      </c>
      <c r="H31" s="310">
        <v>11469.6</v>
      </c>
      <c r="I31" s="310">
        <v>13007.6</v>
      </c>
      <c r="J31" s="310">
        <v>14069.2</v>
      </c>
      <c r="K31" s="310">
        <v>19053.2</v>
      </c>
      <c r="L31" s="308"/>
      <c r="M31" s="308"/>
      <c r="N31" s="308"/>
      <c r="O31" s="308"/>
      <c r="P31" s="308"/>
      <c r="Q31" s="308"/>
      <c r="R31" s="308"/>
      <c r="S31" s="308"/>
      <c r="T31" s="308"/>
      <c r="U31" s="308"/>
      <c r="V31" s="308"/>
      <c r="W31" s="308"/>
      <c r="X31" s="308"/>
      <c r="Y31" s="308"/>
      <c r="Z31" s="308"/>
    </row>
    <row r="32" ht="12.75" customHeight="1">
      <c r="A32" s="308" t="s">
        <v>73</v>
      </c>
      <c r="B32" s="315">
        <f t="shared" ref="B32:K32" si="1">B29/B28</f>
        <v>0.2841356168</v>
      </c>
      <c r="C32" s="315">
        <f t="shared" si="1"/>
        <v>0.2802027748</v>
      </c>
      <c r="D32" s="315">
        <f t="shared" si="1"/>
        <v>0.2805874392</v>
      </c>
      <c r="E32" s="315">
        <f t="shared" si="1"/>
        <v>0.2092254563</v>
      </c>
      <c r="F32" s="315">
        <f t="shared" si="1"/>
        <v>0.2676203602</v>
      </c>
      <c r="G32" s="315">
        <f t="shared" si="1"/>
        <v>0.2439223883</v>
      </c>
      <c r="H32" s="315">
        <f t="shared" si="1"/>
        <v>0.2705798408</v>
      </c>
      <c r="I32" s="315">
        <f t="shared" si="1"/>
        <v>0.2644968449</v>
      </c>
      <c r="J32" s="315">
        <f t="shared" si="1"/>
        <v>0.2765140148</v>
      </c>
      <c r="K32" s="315">
        <f t="shared" si="1"/>
        <v>0.2706457708</v>
      </c>
      <c r="L32" s="308"/>
      <c r="M32" s="308"/>
      <c r="N32" s="308"/>
      <c r="O32" s="308"/>
      <c r="P32" s="308"/>
      <c r="Q32" s="308"/>
      <c r="R32" s="308"/>
      <c r="S32" s="308"/>
      <c r="T32" s="308"/>
      <c r="U32" s="308"/>
      <c r="V32" s="308"/>
      <c r="W32" s="308"/>
      <c r="X32" s="308"/>
      <c r="Y32" s="308"/>
      <c r="Z32" s="308"/>
    </row>
    <row r="33" ht="12.75" customHeight="1">
      <c r="A33" s="308"/>
      <c r="B33" s="308"/>
      <c r="C33" s="308"/>
      <c r="D33" s="308"/>
      <c r="E33" s="308"/>
      <c r="F33" s="308"/>
      <c r="G33" s="308"/>
      <c r="H33" s="308"/>
      <c r="I33" s="308"/>
      <c r="J33" s="308"/>
      <c r="K33" s="308"/>
      <c r="L33" s="308"/>
      <c r="M33" s="308"/>
      <c r="N33" s="308"/>
      <c r="O33" s="308"/>
      <c r="P33" s="308"/>
      <c r="Q33" s="308"/>
      <c r="R33" s="308"/>
      <c r="S33" s="308"/>
      <c r="T33" s="308"/>
      <c r="U33" s="308"/>
      <c r="V33" s="308"/>
      <c r="W33" s="308"/>
      <c r="X33" s="308"/>
      <c r="Y33" s="308"/>
      <c r="Z33" s="308"/>
    </row>
    <row r="34" ht="12.75" customHeight="1">
      <c r="A34" s="308" t="s">
        <v>64</v>
      </c>
      <c r="B34" s="308">
        <f t="shared" ref="B34:K34" si="2">+B30+B29+B27+B26</f>
        <v>18312</v>
      </c>
      <c r="C34" s="308">
        <f t="shared" si="2"/>
        <v>20199</v>
      </c>
      <c r="D34" s="308">
        <f t="shared" si="2"/>
        <v>21654</v>
      </c>
      <c r="E34" s="308">
        <f t="shared" si="2"/>
        <v>22133</v>
      </c>
      <c r="F34" s="308">
        <f t="shared" si="2"/>
        <v>23046</v>
      </c>
      <c r="G34" s="308">
        <f t="shared" si="2"/>
        <v>25025</v>
      </c>
      <c r="H34" s="308">
        <f t="shared" si="2"/>
        <v>30018</v>
      </c>
      <c r="I34" s="308">
        <f t="shared" si="2"/>
        <v>33750</v>
      </c>
      <c r="J34" s="308">
        <f t="shared" si="2"/>
        <v>37818</v>
      </c>
      <c r="K34" s="308">
        <f t="shared" si="2"/>
        <v>41121</v>
      </c>
      <c r="L34" s="308"/>
      <c r="M34" s="308"/>
      <c r="N34" s="308"/>
      <c r="O34" s="308"/>
      <c r="P34" s="308"/>
      <c r="Q34" s="308"/>
      <c r="R34" s="308"/>
      <c r="S34" s="308"/>
      <c r="T34" s="308"/>
      <c r="U34" s="308"/>
      <c r="V34" s="308"/>
      <c r="W34" s="308"/>
      <c r="X34" s="308"/>
      <c r="Y34" s="308"/>
      <c r="Z34" s="308"/>
    </row>
    <row r="35" ht="12.75" customHeight="1">
      <c r="A35" s="308"/>
      <c r="B35" s="308"/>
      <c r="C35" s="308"/>
      <c r="D35" s="308"/>
      <c r="E35" s="308"/>
      <c r="F35" s="308"/>
      <c r="G35" s="308"/>
      <c r="H35" s="308"/>
      <c r="I35" s="308"/>
      <c r="J35" s="308"/>
      <c r="K35" s="308"/>
      <c r="L35" s="308"/>
      <c r="M35" s="308"/>
      <c r="N35" s="308"/>
      <c r="O35" s="308"/>
      <c r="P35" s="308"/>
      <c r="Q35" s="308"/>
      <c r="R35" s="308"/>
      <c r="S35" s="308"/>
      <c r="T35" s="308"/>
      <c r="U35" s="308"/>
      <c r="V35" s="308"/>
      <c r="W35" s="308"/>
      <c r="X35" s="308"/>
      <c r="Y35" s="308"/>
      <c r="Z35" s="308"/>
    </row>
    <row r="36" ht="12.75" customHeight="1">
      <c r="A36" s="308" t="s">
        <v>5</v>
      </c>
      <c r="B36" s="308"/>
      <c r="C36" s="316">
        <f t="shared" ref="C36:K36" si="3">C17/B17-1</f>
        <v>0.1710834787</v>
      </c>
      <c r="D36" s="316">
        <f t="shared" si="3"/>
        <v>0.09677935972</v>
      </c>
      <c r="E36" s="316">
        <f t="shared" si="3"/>
        <v>0.02975877577</v>
      </c>
      <c r="F36" s="316">
        <f t="shared" si="3"/>
        <v>0.1723292022</v>
      </c>
      <c r="G36" s="316">
        <f t="shared" si="3"/>
        <v>0.09816752344</v>
      </c>
      <c r="H36" s="316">
        <f t="shared" si="3"/>
        <v>0.1066295117</v>
      </c>
      <c r="I36" s="316">
        <f t="shared" si="3"/>
        <v>0.2106955172</v>
      </c>
      <c r="J36" s="316">
        <f t="shared" si="3"/>
        <v>0.2065586439</v>
      </c>
      <c r="K36" s="316">
        <f t="shared" si="3"/>
        <v>0.04703373374</v>
      </c>
      <c r="L36" s="308"/>
      <c r="M36" s="308"/>
      <c r="N36" s="308"/>
      <c r="O36" s="308"/>
      <c r="P36" s="308"/>
      <c r="Q36" s="308"/>
      <c r="R36" s="308"/>
      <c r="S36" s="308"/>
      <c r="T36" s="308"/>
      <c r="U36" s="308"/>
      <c r="V36" s="308"/>
      <c r="W36" s="308"/>
      <c r="X36" s="308"/>
      <c r="Y36" s="308"/>
      <c r="Z36" s="308"/>
    </row>
    <row r="37" ht="12.75" customHeight="1">
      <c r="A37" s="308"/>
      <c r="B37" s="308"/>
      <c r="C37" s="308"/>
      <c r="D37" s="308"/>
      <c r="E37" s="308"/>
      <c r="F37" s="308"/>
      <c r="G37" s="308"/>
      <c r="H37" s="308"/>
      <c r="I37" s="308"/>
      <c r="J37" s="308"/>
      <c r="K37" s="308"/>
      <c r="L37" s="308"/>
      <c r="M37" s="308"/>
      <c r="N37" s="308"/>
      <c r="O37" s="308"/>
      <c r="P37" s="308"/>
      <c r="Q37" s="308"/>
      <c r="R37" s="308"/>
      <c r="S37" s="308"/>
      <c r="T37" s="308"/>
      <c r="U37" s="308"/>
      <c r="V37" s="308"/>
      <c r="W37" s="308"/>
      <c r="X37" s="308"/>
      <c r="Y37" s="308"/>
      <c r="Z37" s="308"/>
    </row>
    <row r="38" ht="12.75" customHeight="1">
      <c r="A38" s="308"/>
      <c r="B38" s="308"/>
      <c r="C38" s="308"/>
      <c r="D38" s="308"/>
      <c r="E38" s="308"/>
      <c r="F38" s="308"/>
      <c r="G38" s="308"/>
      <c r="H38" s="308"/>
      <c r="I38" s="308"/>
      <c r="J38" s="308"/>
      <c r="K38" s="308"/>
      <c r="L38" s="308"/>
      <c r="M38" s="308"/>
      <c r="N38" s="308"/>
      <c r="O38" s="308"/>
      <c r="P38" s="308"/>
      <c r="Q38" s="308"/>
      <c r="R38" s="308"/>
      <c r="S38" s="308"/>
      <c r="T38" s="308"/>
      <c r="U38" s="308"/>
      <c r="V38" s="308"/>
      <c r="W38" s="308"/>
      <c r="X38" s="308"/>
      <c r="Y38" s="308"/>
      <c r="Z38" s="308"/>
    </row>
    <row r="39" ht="12.75" customHeight="1">
      <c r="A39" s="308"/>
      <c r="B39" s="308"/>
      <c r="C39" s="308"/>
      <c r="D39" s="308"/>
      <c r="E39" s="308"/>
      <c r="F39" s="308"/>
      <c r="G39" s="308"/>
      <c r="H39" s="308"/>
      <c r="I39" s="308"/>
      <c r="J39" s="308"/>
      <c r="K39" s="308"/>
      <c r="L39" s="308"/>
      <c r="M39" s="308"/>
      <c r="N39" s="308"/>
      <c r="O39" s="308"/>
      <c r="P39" s="308"/>
      <c r="Q39" s="308"/>
      <c r="R39" s="308"/>
      <c r="S39" s="308"/>
      <c r="T39" s="308"/>
      <c r="U39" s="308"/>
      <c r="V39" s="308"/>
      <c r="W39" s="308"/>
      <c r="X39" s="308"/>
      <c r="Y39" s="308"/>
      <c r="Z39" s="308"/>
    </row>
    <row r="40" ht="12.75" customHeight="1">
      <c r="A40" s="306" t="s">
        <v>410</v>
      </c>
      <c r="B40" s="308"/>
      <c r="C40" s="308"/>
      <c r="D40" s="308"/>
      <c r="E40" s="308"/>
      <c r="F40" s="308"/>
      <c r="G40" s="308"/>
      <c r="H40" s="308"/>
      <c r="I40" s="308"/>
      <c r="J40" s="308"/>
      <c r="K40" s="308"/>
      <c r="L40" s="308"/>
      <c r="M40" s="308"/>
      <c r="N40" s="308"/>
      <c r="O40" s="308"/>
      <c r="P40" s="308"/>
      <c r="Q40" s="308"/>
      <c r="R40" s="308"/>
      <c r="S40" s="308"/>
      <c r="T40" s="308"/>
      <c r="U40" s="308"/>
      <c r="V40" s="308"/>
      <c r="W40" s="308"/>
      <c r="X40" s="308"/>
      <c r="Y40" s="308"/>
      <c r="Z40" s="308"/>
    </row>
    <row r="41" ht="12.75" customHeight="1">
      <c r="A41" s="311" t="s">
        <v>409</v>
      </c>
      <c r="B41" s="312">
        <v>44561.0</v>
      </c>
      <c r="C41" s="312">
        <v>44651.0</v>
      </c>
      <c r="D41" s="312">
        <v>44742.0</v>
      </c>
      <c r="E41" s="312">
        <v>44834.0</v>
      </c>
      <c r="F41" s="312">
        <v>44926.0</v>
      </c>
      <c r="G41" s="312">
        <v>45016.0</v>
      </c>
      <c r="H41" s="312">
        <v>45107.0</v>
      </c>
      <c r="I41" s="312">
        <v>45199.0</v>
      </c>
      <c r="J41" s="312">
        <v>45291.0</v>
      </c>
      <c r="K41" s="312">
        <v>45382.0</v>
      </c>
      <c r="L41" s="313"/>
      <c r="M41" s="313"/>
      <c r="N41" s="313"/>
      <c r="O41" s="313"/>
      <c r="P41" s="313"/>
      <c r="Q41" s="313"/>
      <c r="R41" s="313"/>
      <c r="S41" s="313"/>
      <c r="T41" s="313"/>
      <c r="U41" s="313"/>
      <c r="V41" s="313"/>
      <c r="W41" s="313"/>
      <c r="X41" s="313"/>
      <c r="Y41" s="313"/>
      <c r="Z41" s="313"/>
    </row>
    <row r="42" ht="12.75" customHeight="1">
      <c r="A42" s="308" t="s">
        <v>55</v>
      </c>
      <c r="B42" s="310">
        <v>31867.0</v>
      </c>
      <c r="C42" s="310">
        <v>32276.0</v>
      </c>
      <c r="D42" s="310">
        <v>34470.0</v>
      </c>
      <c r="E42" s="310">
        <v>36538.0</v>
      </c>
      <c r="F42" s="310">
        <v>38318.0</v>
      </c>
      <c r="G42" s="310">
        <v>37441.0</v>
      </c>
      <c r="H42" s="310">
        <v>37933.0</v>
      </c>
      <c r="I42" s="310">
        <v>38994.0</v>
      </c>
      <c r="J42" s="310">
        <v>38821.0</v>
      </c>
      <c r="K42" s="310">
        <v>37923.0</v>
      </c>
      <c r="L42" s="308"/>
      <c r="M42" s="308"/>
      <c r="N42" s="308"/>
      <c r="O42" s="308"/>
      <c r="P42" s="308"/>
      <c r="Q42" s="308"/>
      <c r="R42" s="308"/>
      <c r="S42" s="308"/>
      <c r="T42" s="308"/>
      <c r="U42" s="308"/>
      <c r="V42" s="308"/>
      <c r="W42" s="308"/>
      <c r="X42" s="308"/>
      <c r="Y42" s="308"/>
      <c r="Z42" s="308"/>
    </row>
    <row r="43" ht="12.75" customHeight="1">
      <c r="A43" s="308" t="s">
        <v>411</v>
      </c>
      <c r="B43" s="310">
        <v>23484.0</v>
      </c>
      <c r="C43" s="310">
        <v>24430.0</v>
      </c>
      <c r="D43" s="310">
        <v>26606.0</v>
      </c>
      <c r="E43" s="310">
        <v>27636.0</v>
      </c>
      <c r="F43" s="310">
        <v>28951.0</v>
      </c>
      <c r="G43" s="310">
        <v>28443.0</v>
      </c>
      <c r="H43" s="310">
        <v>28869.0</v>
      </c>
      <c r="I43" s="310">
        <v>29554.0</v>
      </c>
      <c r="J43" s="310">
        <v>29684.0</v>
      </c>
      <c r="K43" s="310">
        <v>29139.0</v>
      </c>
      <c r="L43" s="308"/>
      <c r="M43" s="308"/>
      <c r="N43" s="308"/>
      <c r="O43" s="308"/>
      <c r="P43" s="308"/>
      <c r="Q43" s="308"/>
      <c r="R43" s="308"/>
      <c r="S43" s="308"/>
      <c r="T43" s="308"/>
      <c r="U43" s="308"/>
      <c r="V43" s="308"/>
      <c r="W43" s="308"/>
      <c r="X43" s="308"/>
      <c r="Y43" s="308"/>
      <c r="Z43" s="308"/>
    </row>
    <row r="44" ht="12.75" customHeight="1">
      <c r="A44" s="308" t="s">
        <v>165</v>
      </c>
      <c r="B44" s="310">
        <v>512.0</v>
      </c>
      <c r="C44" s="310">
        <v>637.0</v>
      </c>
      <c r="D44" s="310">
        <v>676.0</v>
      </c>
      <c r="E44" s="310">
        <v>584.0</v>
      </c>
      <c r="F44" s="310">
        <v>769.0</v>
      </c>
      <c r="G44" s="310">
        <v>671.0</v>
      </c>
      <c r="H44" s="310">
        <v>561.0</v>
      </c>
      <c r="I44" s="310">
        <v>632.0</v>
      </c>
      <c r="J44" s="310">
        <v>789.0</v>
      </c>
      <c r="K44" s="310">
        <v>2729.0</v>
      </c>
      <c r="L44" s="308"/>
      <c r="M44" s="308"/>
      <c r="N44" s="308"/>
      <c r="O44" s="308"/>
      <c r="P44" s="308"/>
      <c r="Q44" s="308"/>
      <c r="R44" s="308"/>
      <c r="S44" s="308"/>
      <c r="T44" s="308"/>
      <c r="U44" s="308"/>
      <c r="V44" s="308"/>
      <c r="W44" s="308"/>
      <c r="X44" s="308"/>
      <c r="Y44" s="308"/>
      <c r="Z44" s="308"/>
    </row>
    <row r="45" ht="12.75" customHeight="1">
      <c r="A45" s="308" t="s">
        <v>68</v>
      </c>
      <c r="B45" s="310">
        <v>899.0</v>
      </c>
      <c r="C45" s="310">
        <v>890.0</v>
      </c>
      <c r="D45" s="310">
        <v>950.0</v>
      </c>
      <c r="E45" s="310">
        <v>1029.0</v>
      </c>
      <c r="F45" s="310">
        <v>1125.0</v>
      </c>
      <c r="G45" s="310">
        <v>1121.0</v>
      </c>
      <c r="H45" s="310">
        <v>1173.0</v>
      </c>
      <c r="I45" s="310">
        <v>1166.0</v>
      </c>
      <c r="J45" s="310">
        <v>1176.0</v>
      </c>
      <c r="K45" s="310">
        <v>1163.0</v>
      </c>
      <c r="L45" s="308"/>
      <c r="M45" s="308"/>
      <c r="N45" s="308"/>
      <c r="O45" s="308"/>
      <c r="P45" s="308"/>
      <c r="Q45" s="308"/>
      <c r="R45" s="308"/>
      <c r="S45" s="308"/>
      <c r="T45" s="308"/>
      <c r="U45" s="308"/>
      <c r="V45" s="308"/>
      <c r="W45" s="308"/>
      <c r="X45" s="308"/>
      <c r="Y45" s="308"/>
      <c r="Z45" s="308"/>
    </row>
    <row r="46" ht="12.75" customHeight="1">
      <c r="A46" s="308" t="s">
        <v>66</v>
      </c>
      <c r="B46" s="314">
        <v>53.0</v>
      </c>
      <c r="C46" s="314">
        <v>50.0</v>
      </c>
      <c r="D46" s="314">
        <v>56.0</v>
      </c>
      <c r="E46" s="314">
        <v>66.0</v>
      </c>
      <c r="F46" s="314">
        <v>80.0</v>
      </c>
      <c r="G46" s="314">
        <v>82.0</v>
      </c>
      <c r="H46" s="314">
        <v>90.0</v>
      </c>
      <c r="I46" s="314">
        <v>138.0</v>
      </c>
      <c r="J46" s="314">
        <v>131.0</v>
      </c>
      <c r="K46" s="314">
        <v>110.0</v>
      </c>
      <c r="L46" s="308"/>
      <c r="M46" s="308"/>
      <c r="N46" s="308"/>
      <c r="O46" s="308"/>
      <c r="P46" s="308"/>
      <c r="Q46" s="308"/>
      <c r="R46" s="308"/>
      <c r="S46" s="308"/>
      <c r="T46" s="308"/>
      <c r="U46" s="308"/>
      <c r="V46" s="308"/>
      <c r="W46" s="308"/>
      <c r="X46" s="308"/>
      <c r="Y46" s="308"/>
      <c r="Z46" s="308"/>
    </row>
    <row r="47" ht="12.75" customHeight="1">
      <c r="A47" s="308" t="s">
        <v>166</v>
      </c>
      <c r="B47" s="310">
        <v>7943.0</v>
      </c>
      <c r="C47" s="310">
        <v>7543.0</v>
      </c>
      <c r="D47" s="310">
        <v>7534.0</v>
      </c>
      <c r="E47" s="310">
        <v>8391.0</v>
      </c>
      <c r="F47" s="310">
        <v>8931.0</v>
      </c>
      <c r="G47" s="310">
        <v>8466.0</v>
      </c>
      <c r="H47" s="310">
        <v>8362.0</v>
      </c>
      <c r="I47" s="310">
        <v>8768.0</v>
      </c>
      <c r="J47" s="310">
        <v>8619.0</v>
      </c>
      <c r="K47" s="310">
        <v>10240.0</v>
      </c>
      <c r="L47" s="308"/>
      <c r="M47" s="308"/>
      <c r="N47" s="308"/>
      <c r="O47" s="308"/>
      <c r="P47" s="308"/>
      <c r="Q47" s="308"/>
      <c r="R47" s="308"/>
      <c r="S47" s="308"/>
      <c r="T47" s="308"/>
      <c r="U47" s="308"/>
      <c r="V47" s="308"/>
      <c r="W47" s="308"/>
      <c r="X47" s="308"/>
      <c r="Y47" s="308"/>
      <c r="Z47" s="308"/>
    </row>
    <row r="48" ht="12.75" customHeight="1">
      <c r="A48" s="308" t="s">
        <v>72</v>
      </c>
      <c r="B48" s="310">
        <v>2121.0</v>
      </c>
      <c r="C48" s="310">
        <v>1848.0</v>
      </c>
      <c r="D48" s="310">
        <v>2172.0</v>
      </c>
      <c r="E48" s="310">
        <v>2365.0</v>
      </c>
      <c r="F48" s="310">
        <v>2345.0</v>
      </c>
      <c r="G48" s="310">
        <v>2332.0</v>
      </c>
      <c r="H48" s="310">
        <v>2417.0</v>
      </c>
      <c r="I48" s="310">
        <v>2553.0</v>
      </c>
      <c r="J48" s="310">
        <v>2506.0</v>
      </c>
      <c r="K48" s="310">
        <v>2265.0</v>
      </c>
      <c r="L48" s="308"/>
      <c r="M48" s="308"/>
      <c r="N48" s="308"/>
      <c r="O48" s="308"/>
      <c r="P48" s="308"/>
      <c r="Q48" s="308"/>
      <c r="R48" s="308"/>
      <c r="S48" s="308"/>
      <c r="T48" s="308"/>
      <c r="U48" s="308"/>
      <c r="V48" s="308"/>
      <c r="W48" s="308"/>
      <c r="X48" s="308"/>
      <c r="Y48" s="308"/>
      <c r="Z48" s="308"/>
    </row>
    <row r="49" ht="12.75" customHeight="1">
      <c r="A49" s="308" t="s">
        <v>167</v>
      </c>
      <c r="B49" s="310">
        <v>5809.0</v>
      </c>
      <c r="C49" s="310">
        <v>5686.0</v>
      </c>
      <c r="D49" s="310">
        <v>5360.0</v>
      </c>
      <c r="E49" s="310">
        <v>6021.0</v>
      </c>
      <c r="F49" s="310">
        <v>6586.0</v>
      </c>
      <c r="G49" s="310">
        <v>6128.0</v>
      </c>
      <c r="H49" s="310">
        <v>5945.0</v>
      </c>
      <c r="I49" s="310">
        <v>6212.0</v>
      </c>
      <c r="J49" s="310">
        <v>6106.0</v>
      </c>
      <c r="K49" s="310">
        <v>7969.0</v>
      </c>
      <c r="L49" s="308"/>
      <c r="M49" s="308"/>
      <c r="N49" s="308"/>
      <c r="O49" s="308"/>
      <c r="P49" s="308"/>
      <c r="Q49" s="308"/>
      <c r="R49" s="308"/>
      <c r="S49" s="308"/>
      <c r="T49" s="308"/>
      <c r="U49" s="308"/>
      <c r="V49" s="308"/>
      <c r="W49" s="308"/>
      <c r="X49" s="308"/>
      <c r="Y49" s="308"/>
      <c r="Z49" s="308"/>
    </row>
    <row r="50" ht="12.75" customHeight="1">
      <c r="A50" s="308" t="s">
        <v>412</v>
      </c>
      <c r="B50" s="310">
        <v>8383.0</v>
      </c>
      <c r="C50" s="310">
        <v>7846.0</v>
      </c>
      <c r="D50" s="310">
        <v>7864.0</v>
      </c>
      <c r="E50" s="310">
        <v>8902.0</v>
      </c>
      <c r="F50" s="310">
        <v>9367.0</v>
      </c>
      <c r="G50" s="310">
        <v>8998.0</v>
      </c>
      <c r="H50" s="310">
        <v>9064.0</v>
      </c>
      <c r="I50" s="310">
        <v>9440.0</v>
      </c>
      <c r="J50" s="310">
        <v>9137.0</v>
      </c>
      <c r="K50" s="310">
        <v>8784.0</v>
      </c>
      <c r="L50" s="308"/>
      <c r="M50" s="308"/>
      <c r="N50" s="308"/>
      <c r="O50" s="308"/>
      <c r="P50" s="308"/>
      <c r="Q50" s="308"/>
      <c r="R50" s="308"/>
      <c r="S50" s="308"/>
      <c r="T50" s="308"/>
      <c r="U50" s="308"/>
      <c r="V50" s="308"/>
      <c r="W50" s="308"/>
      <c r="X50" s="308"/>
      <c r="Y50" s="308"/>
      <c r="Z50" s="308"/>
    </row>
    <row r="51" ht="12.75" customHeight="1">
      <c r="A51" s="308" t="s">
        <v>64</v>
      </c>
      <c r="B51" s="308">
        <f t="shared" ref="B51:K51" si="4">B49+B48+B46+B45</f>
        <v>8882</v>
      </c>
      <c r="C51" s="308">
        <f t="shared" si="4"/>
        <v>8474</v>
      </c>
      <c r="D51" s="308">
        <f t="shared" si="4"/>
        <v>8538</v>
      </c>
      <c r="E51" s="308">
        <f t="shared" si="4"/>
        <v>9481</v>
      </c>
      <c r="F51" s="308">
        <f t="shared" si="4"/>
        <v>10136</v>
      </c>
      <c r="G51" s="308">
        <f t="shared" si="4"/>
        <v>9663</v>
      </c>
      <c r="H51" s="308">
        <f t="shared" si="4"/>
        <v>9625</v>
      </c>
      <c r="I51" s="308">
        <f t="shared" si="4"/>
        <v>10069</v>
      </c>
      <c r="J51" s="308">
        <f t="shared" si="4"/>
        <v>9919</v>
      </c>
      <c r="K51" s="308">
        <f t="shared" si="4"/>
        <v>11507</v>
      </c>
      <c r="L51" s="308"/>
      <c r="M51" s="308"/>
      <c r="N51" s="308"/>
      <c r="O51" s="308"/>
      <c r="P51" s="308"/>
      <c r="Q51" s="308"/>
      <c r="R51" s="308"/>
      <c r="S51" s="308"/>
      <c r="T51" s="308"/>
      <c r="U51" s="308"/>
      <c r="V51" s="308"/>
      <c r="W51" s="308"/>
      <c r="X51" s="308"/>
      <c r="Y51" s="308"/>
      <c r="Z51" s="308"/>
    </row>
    <row r="52" ht="12.75" customHeight="1">
      <c r="A52" s="308"/>
      <c r="B52" s="308"/>
      <c r="C52" s="308"/>
      <c r="D52" s="308"/>
      <c r="E52" s="308"/>
      <c r="F52" s="308"/>
      <c r="G52" s="308"/>
      <c r="H52" s="308"/>
      <c r="I52" s="308"/>
      <c r="J52" s="308"/>
      <c r="K52" s="308"/>
      <c r="L52" s="308"/>
      <c r="M52" s="308"/>
      <c r="N52" s="308"/>
      <c r="O52" s="308"/>
      <c r="P52" s="308"/>
      <c r="Q52" s="308"/>
      <c r="R52" s="308"/>
      <c r="S52" s="308"/>
      <c r="T52" s="308"/>
      <c r="U52" s="308"/>
      <c r="V52" s="308"/>
      <c r="W52" s="308"/>
      <c r="X52" s="308"/>
      <c r="Y52" s="308"/>
      <c r="Z52" s="308"/>
    </row>
    <row r="53" ht="12.75" customHeight="1">
      <c r="A53" s="308"/>
      <c r="B53" s="308"/>
      <c r="C53" s="308"/>
      <c r="D53" s="308"/>
      <c r="E53" s="308"/>
      <c r="F53" s="308"/>
      <c r="G53" s="308"/>
      <c r="H53" s="308"/>
      <c r="I53" s="308"/>
      <c r="J53" s="308"/>
      <c r="K53" s="308"/>
      <c r="L53" s="308"/>
      <c r="M53" s="308"/>
      <c r="N53" s="308"/>
      <c r="O53" s="308"/>
      <c r="P53" s="308"/>
      <c r="Q53" s="308"/>
      <c r="R53" s="308"/>
      <c r="S53" s="308"/>
      <c r="T53" s="308"/>
      <c r="U53" s="308"/>
      <c r="V53" s="308"/>
      <c r="W53" s="308"/>
      <c r="X53" s="308"/>
      <c r="Y53" s="308"/>
      <c r="Z53" s="308"/>
    </row>
    <row r="54" ht="12.75" customHeight="1">
      <c r="A54" s="308"/>
      <c r="B54" s="308"/>
      <c r="C54" s="308"/>
      <c r="D54" s="308"/>
      <c r="E54" s="308"/>
      <c r="F54" s="308"/>
      <c r="G54" s="308"/>
      <c r="H54" s="308"/>
      <c r="I54" s="308"/>
      <c r="J54" s="308"/>
      <c r="K54" s="308"/>
      <c r="L54" s="308"/>
      <c r="M54" s="308"/>
      <c r="N54" s="308"/>
      <c r="O54" s="308"/>
      <c r="P54" s="308"/>
      <c r="Q54" s="308"/>
      <c r="R54" s="308"/>
      <c r="S54" s="308"/>
      <c r="T54" s="308"/>
      <c r="U54" s="308"/>
      <c r="V54" s="308"/>
      <c r="W54" s="308"/>
      <c r="X54" s="308"/>
      <c r="Y54" s="308"/>
      <c r="Z54" s="308"/>
    </row>
    <row r="55" ht="12.75" customHeight="1">
      <c r="A55" s="306" t="s">
        <v>413</v>
      </c>
      <c r="B55" s="308"/>
      <c r="C55" s="308"/>
      <c r="D55" s="308"/>
      <c r="E55" s="308"/>
      <c r="F55" s="308"/>
      <c r="G55" s="308"/>
      <c r="H55" s="308"/>
      <c r="I55" s="308"/>
      <c r="J55" s="308"/>
      <c r="K55" s="308"/>
      <c r="L55" s="308"/>
      <c r="M55" s="308"/>
      <c r="N55" s="308"/>
      <c r="O55" s="308"/>
      <c r="P55" s="308"/>
      <c r="Q55" s="308"/>
      <c r="R55" s="308"/>
      <c r="S55" s="308"/>
      <c r="T55" s="308"/>
      <c r="U55" s="308"/>
      <c r="V55" s="308"/>
      <c r="W55" s="308"/>
      <c r="X55" s="308"/>
      <c r="Y55" s="308"/>
      <c r="Z55" s="308"/>
    </row>
    <row r="56" ht="12.75" customHeight="1">
      <c r="A56" s="311" t="s">
        <v>409</v>
      </c>
      <c r="B56" s="312">
        <v>42094.0</v>
      </c>
      <c r="C56" s="312">
        <v>42460.0</v>
      </c>
      <c r="D56" s="312">
        <v>42825.0</v>
      </c>
      <c r="E56" s="312">
        <v>43190.0</v>
      </c>
      <c r="F56" s="312">
        <v>43555.0</v>
      </c>
      <c r="G56" s="312">
        <v>43921.0</v>
      </c>
      <c r="H56" s="312">
        <v>44286.0</v>
      </c>
      <c r="I56" s="312">
        <v>44651.0</v>
      </c>
      <c r="J56" s="312">
        <v>45016.0</v>
      </c>
      <c r="K56" s="312">
        <v>45382.0</v>
      </c>
      <c r="L56" s="313"/>
      <c r="M56" s="313"/>
      <c r="N56" s="313"/>
      <c r="O56" s="313"/>
      <c r="P56" s="313"/>
      <c r="Q56" s="313"/>
      <c r="R56" s="313"/>
      <c r="S56" s="313"/>
      <c r="T56" s="313"/>
      <c r="U56" s="313"/>
      <c r="V56" s="313"/>
      <c r="W56" s="313"/>
      <c r="X56" s="313"/>
      <c r="Y56" s="313"/>
      <c r="Z56" s="313"/>
    </row>
    <row r="57" ht="12.75" customHeight="1">
      <c r="A57" s="308" t="s">
        <v>83</v>
      </c>
      <c r="B57" s="310">
        <v>572.0</v>
      </c>
      <c r="C57" s="310">
        <v>1144.0</v>
      </c>
      <c r="D57" s="310">
        <v>1144.0</v>
      </c>
      <c r="E57" s="310">
        <v>1088.0</v>
      </c>
      <c r="F57" s="310">
        <v>2170.0</v>
      </c>
      <c r="G57" s="310">
        <v>2122.0</v>
      </c>
      <c r="H57" s="310">
        <v>2124.0</v>
      </c>
      <c r="I57" s="310">
        <v>2098.0</v>
      </c>
      <c r="J57" s="310">
        <v>2069.0</v>
      </c>
      <c r="K57" s="310">
        <v>2071.0</v>
      </c>
      <c r="L57" s="308"/>
      <c r="M57" s="308"/>
      <c r="N57" s="308"/>
      <c r="O57" s="308"/>
      <c r="P57" s="308"/>
      <c r="Q57" s="308"/>
      <c r="R57" s="308"/>
      <c r="S57" s="308"/>
      <c r="T57" s="308"/>
      <c r="U57" s="308"/>
      <c r="V57" s="308"/>
      <c r="W57" s="308"/>
      <c r="X57" s="308"/>
      <c r="Y57" s="308"/>
      <c r="Z57" s="308"/>
    </row>
    <row r="58" ht="12.75" customHeight="1">
      <c r="A58" s="308" t="s">
        <v>84</v>
      </c>
      <c r="B58" s="310">
        <v>50164.0</v>
      </c>
      <c r="C58" s="310">
        <v>60600.0</v>
      </c>
      <c r="D58" s="310">
        <v>67838.0</v>
      </c>
      <c r="E58" s="310">
        <v>63835.0</v>
      </c>
      <c r="F58" s="310">
        <v>62778.0</v>
      </c>
      <c r="G58" s="310">
        <v>63328.0</v>
      </c>
      <c r="H58" s="310">
        <v>74227.0</v>
      </c>
      <c r="I58" s="310">
        <v>73252.0</v>
      </c>
      <c r="J58" s="310">
        <v>73338.0</v>
      </c>
      <c r="K58" s="310">
        <v>86045.0</v>
      </c>
      <c r="L58" s="308"/>
      <c r="M58" s="308"/>
      <c r="N58" s="308"/>
      <c r="O58" s="308"/>
      <c r="P58" s="308"/>
      <c r="Q58" s="308"/>
      <c r="R58" s="308"/>
      <c r="S58" s="308"/>
      <c r="T58" s="308"/>
      <c r="U58" s="308"/>
      <c r="V58" s="308"/>
      <c r="W58" s="308"/>
      <c r="X58" s="308"/>
      <c r="Y58" s="308"/>
      <c r="Z58" s="308"/>
    </row>
    <row r="59" ht="12.75" customHeight="1">
      <c r="A59" s="308" t="s">
        <v>85</v>
      </c>
      <c r="B59" s="314"/>
      <c r="C59" s="314"/>
      <c r="D59" s="314"/>
      <c r="E59" s="314"/>
      <c r="F59" s="314"/>
      <c r="G59" s="314">
        <v>4633.0</v>
      </c>
      <c r="H59" s="314">
        <v>5325.0</v>
      </c>
      <c r="I59" s="314">
        <v>5474.0</v>
      </c>
      <c r="J59" s="314">
        <v>8299.0</v>
      </c>
      <c r="K59" s="314">
        <v>8359.0</v>
      </c>
      <c r="L59" s="308"/>
      <c r="M59" s="308"/>
      <c r="N59" s="308"/>
      <c r="O59" s="308"/>
      <c r="P59" s="308"/>
      <c r="Q59" s="308"/>
      <c r="R59" s="308"/>
      <c r="S59" s="308"/>
      <c r="T59" s="308"/>
      <c r="U59" s="308"/>
      <c r="V59" s="308"/>
      <c r="W59" s="308"/>
      <c r="X59" s="308"/>
      <c r="Y59" s="308"/>
      <c r="Z59" s="308"/>
    </row>
    <row r="60" ht="12.75" customHeight="1">
      <c r="A60" s="308" t="s">
        <v>86</v>
      </c>
      <c r="B60" s="310">
        <v>15553.0</v>
      </c>
      <c r="C60" s="310">
        <v>13354.0</v>
      </c>
      <c r="D60" s="310">
        <v>14166.0</v>
      </c>
      <c r="E60" s="310">
        <v>14426.0</v>
      </c>
      <c r="F60" s="310">
        <v>19118.0</v>
      </c>
      <c r="G60" s="310">
        <v>21717.0</v>
      </c>
      <c r="H60" s="310">
        <v>25835.0</v>
      </c>
      <c r="I60" s="310">
        <v>35905.0</v>
      </c>
      <c r="J60" s="310">
        <v>40890.0</v>
      </c>
      <c r="K60" s="310">
        <v>39545.0</v>
      </c>
      <c r="L60" s="308"/>
      <c r="M60" s="308"/>
      <c r="N60" s="308"/>
      <c r="O60" s="308"/>
      <c r="P60" s="308"/>
      <c r="Q60" s="308"/>
      <c r="R60" s="308"/>
      <c r="S60" s="308"/>
      <c r="T60" s="308"/>
      <c r="U60" s="308"/>
      <c r="V60" s="308"/>
      <c r="W60" s="308"/>
      <c r="X60" s="308"/>
      <c r="Y60" s="308"/>
      <c r="Z60" s="308"/>
    </row>
    <row r="61" ht="12.75" customHeight="1">
      <c r="A61" s="306" t="s">
        <v>204</v>
      </c>
      <c r="B61" s="310">
        <v>66289.0</v>
      </c>
      <c r="C61" s="310">
        <v>75098.0</v>
      </c>
      <c r="D61" s="310">
        <v>83148.0</v>
      </c>
      <c r="E61" s="310">
        <v>79349.0</v>
      </c>
      <c r="F61" s="310">
        <v>84066.0</v>
      </c>
      <c r="G61" s="310">
        <v>91800.0</v>
      </c>
      <c r="H61" s="310">
        <v>107511.0</v>
      </c>
      <c r="I61" s="310">
        <v>116729.0</v>
      </c>
      <c r="J61" s="310">
        <v>124596.0</v>
      </c>
      <c r="K61" s="310">
        <v>136020.0</v>
      </c>
      <c r="L61" s="306"/>
      <c r="M61" s="306"/>
      <c r="N61" s="306"/>
      <c r="O61" s="306"/>
      <c r="P61" s="306"/>
      <c r="Q61" s="306"/>
      <c r="R61" s="306"/>
      <c r="S61" s="306"/>
      <c r="T61" s="306"/>
      <c r="U61" s="306"/>
      <c r="V61" s="306"/>
      <c r="W61" s="306"/>
      <c r="X61" s="306"/>
      <c r="Y61" s="306"/>
      <c r="Z61" s="306"/>
    </row>
    <row r="62" ht="12.75" customHeight="1">
      <c r="A62" s="308" t="s">
        <v>169</v>
      </c>
      <c r="B62" s="310">
        <v>11346.0</v>
      </c>
      <c r="C62" s="310">
        <v>13386.0</v>
      </c>
      <c r="D62" s="310">
        <v>14179.0</v>
      </c>
      <c r="E62" s="310">
        <v>12574.0</v>
      </c>
      <c r="F62" s="310">
        <v>15710.0</v>
      </c>
      <c r="G62" s="310">
        <v>23789.0</v>
      </c>
      <c r="H62" s="310">
        <v>25505.0</v>
      </c>
      <c r="I62" s="310">
        <v>25800.0</v>
      </c>
      <c r="J62" s="310">
        <v>29225.0</v>
      </c>
      <c r="K62" s="310">
        <v>27622.0</v>
      </c>
      <c r="L62" s="308"/>
      <c r="M62" s="308"/>
      <c r="N62" s="308"/>
      <c r="O62" s="308"/>
      <c r="P62" s="308"/>
      <c r="Q62" s="308"/>
      <c r="R62" s="308"/>
      <c r="S62" s="308"/>
      <c r="T62" s="308"/>
      <c r="U62" s="308"/>
      <c r="V62" s="308"/>
      <c r="W62" s="308"/>
      <c r="X62" s="308"/>
      <c r="Y62" s="308"/>
      <c r="Z62" s="308"/>
    </row>
    <row r="63" ht="12.75" customHeight="1">
      <c r="A63" s="308" t="s">
        <v>89</v>
      </c>
      <c r="B63" s="310">
        <v>776.0</v>
      </c>
      <c r="C63" s="310">
        <v>960.0</v>
      </c>
      <c r="D63" s="310">
        <v>1365.0</v>
      </c>
      <c r="E63" s="310">
        <v>1606.0</v>
      </c>
      <c r="F63" s="310">
        <v>1388.0</v>
      </c>
      <c r="G63" s="310">
        <v>954.0</v>
      </c>
      <c r="H63" s="310">
        <v>922.0</v>
      </c>
      <c r="I63" s="310">
        <v>416.0</v>
      </c>
      <c r="J63" s="310">
        <v>288.0</v>
      </c>
      <c r="K63" s="310">
        <v>293.0</v>
      </c>
      <c r="L63" s="308"/>
      <c r="M63" s="308"/>
      <c r="N63" s="308"/>
      <c r="O63" s="308"/>
      <c r="P63" s="308"/>
      <c r="Q63" s="308"/>
      <c r="R63" s="308"/>
      <c r="S63" s="308"/>
      <c r="T63" s="308"/>
      <c r="U63" s="308"/>
      <c r="V63" s="308"/>
      <c r="W63" s="308"/>
      <c r="X63" s="308"/>
      <c r="Y63" s="308"/>
      <c r="Z63" s="308"/>
    </row>
    <row r="64" ht="12.75" customHeight="1">
      <c r="A64" s="308" t="s">
        <v>90</v>
      </c>
      <c r="B64" s="310">
        <v>2270.0</v>
      </c>
      <c r="C64" s="314">
        <v>1892.0</v>
      </c>
      <c r="D64" s="310">
        <v>16423.0</v>
      </c>
      <c r="E64" s="310">
        <v>12163.0</v>
      </c>
      <c r="F64" s="310">
        <v>11261.0</v>
      </c>
      <c r="G64" s="310">
        <v>8792.0</v>
      </c>
      <c r="H64" s="310">
        <v>14205.0</v>
      </c>
      <c r="I64" s="310">
        <v>20324.0</v>
      </c>
      <c r="J64" s="310">
        <v>19478.0</v>
      </c>
      <c r="K64" s="310">
        <v>24623.0</v>
      </c>
      <c r="L64" s="308"/>
      <c r="M64" s="308"/>
      <c r="N64" s="308"/>
      <c r="O64" s="308"/>
      <c r="P64" s="308"/>
      <c r="Q64" s="308"/>
      <c r="R64" s="308"/>
      <c r="S64" s="308"/>
      <c r="T64" s="308"/>
      <c r="U64" s="308"/>
      <c r="V64" s="308"/>
      <c r="W64" s="308"/>
      <c r="X64" s="308"/>
      <c r="Y64" s="308"/>
      <c r="Z64" s="308"/>
    </row>
    <row r="65" ht="12.75" customHeight="1">
      <c r="A65" s="308" t="s">
        <v>91</v>
      </c>
      <c r="B65" s="310">
        <v>51897.0</v>
      </c>
      <c r="C65" s="310">
        <v>58860.0</v>
      </c>
      <c r="D65" s="310">
        <v>51181.0</v>
      </c>
      <c r="E65" s="310">
        <v>53006.0</v>
      </c>
      <c r="F65" s="310">
        <v>55707.0</v>
      </c>
      <c r="G65" s="310">
        <v>58265.0</v>
      </c>
      <c r="H65" s="310">
        <v>66879.0</v>
      </c>
      <c r="I65" s="310">
        <v>70189.0</v>
      </c>
      <c r="J65" s="310">
        <v>75605.0</v>
      </c>
      <c r="K65" s="310">
        <v>83482.0</v>
      </c>
      <c r="L65" s="308"/>
      <c r="M65" s="308"/>
      <c r="N65" s="308"/>
      <c r="O65" s="308"/>
      <c r="P65" s="308"/>
      <c r="Q65" s="308"/>
      <c r="R65" s="308"/>
      <c r="S65" s="308"/>
      <c r="T65" s="308"/>
      <c r="U65" s="308"/>
      <c r="V65" s="308"/>
      <c r="W65" s="308"/>
      <c r="X65" s="308"/>
      <c r="Y65" s="308"/>
      <c r="Z65" s="308"/>
    </row>
    <row r="66" ht="12.75" customHeight="1">
      <c r="A66" s="306" t="s">
        <v>204</v>
      </c>
      <c r="B66" s="310">
        <v>66289.0</v>
      </c>
      <c r="C66" s="310">
        <v>75098.0</v>
      </c>
      <c r="D66" s="310">
        <v>83148.0</v>
      </c>
      <c r="E66" s="310">
        <v>79349.0</v>
      </c>
      <c r="F66" s="310">
        <v>84066.0</v>
      </c>
      <c r="G66" s="310">
        <v>91800.0</v>
      </c>
      <c r="H66" s="310">
        <v>107511.0</v>
      </c>
      <c r="I66" s="310">
        <v>116729.0</v>
      </c>
      <c r="J66" s="310">
        <v>124596.0</v>
      </c>
      <c r="K66" s="310">
        <v>136020.0</v>
      </c>
      <c r="L66" s="306"/>
      <c r="M66" s="306"/>
      <c r="N66" s="306"/>
      <c r="O66" s="306"/>
      <c r="P66" s="306"/>
      <c r="Q66" s="306"/>
      <c r="R66" s="306"/>
      <c r="S66" s="306"/>
      <c r="T66" s="306"/>
      <c r="U66" s="306"/>
      <c r="V66" s="306"/>
      <c r="W66" s="306"/>
      <c r="X66" s="306"/>
      <c r="Y66" s="306"/>
      <c r="Z66" s="306"/>
    </row>
    <row r="67" ht="12.75" customHeight="1">
      <c r="A67" s="308" t="s">
        <v>93</v>
      </c>
      <c r="B67" s="310">
        <v>9713.0</v>
      </c>
      <c r="C67" s="310">
        <v>11330.0</v>
      </c>
      <c r="D67" s="310">
        <v>12322.0</v>
      </c>
      <c r="E67" s="310">
        <v>13142.0</v>
      </c>
      <c r="F67" s="310">
        <v>14827.0</v>
      </c>
      <c r="G67" s="310">
        <v>18487.0</v>
      </c>
      <c r="H67" s="310">
        <v>19294.0</v>
      </c>
      <c r="I67" s="310">
        <v>22698.0</v>
      </c>
      <c r="J67" s="310">
        <v>25424.0</v>
      </c>
      <c r="K67" s="310">
        <v>30193.0</v>
      </c>
      <c r="L67" s="308"/>
      <c r="M67" s="308"/>
      <c r="N67" s="308"/>
      <c r="O67" s="308"/>
      <c r="P67" s="308"/>
      <c r="Q67" s="308"/>
      <c r="R67" s="308"/>
      <c r="S67" s="308"/>
      <c r="T67" s="308"/>
      <c r="U67" s="308"/>
      <c r="V67" s="308"/>
      <c r="W67" s="308"/>
      <c r="X67" s="308"/>
      <c r="Y67" s="308"/>
      <c r="Z67" s="308"/>
    </row>
    <row r="68" ht="12.75" customHeight="1">
      <c r="A68" s="308" t="s">
        <v>94</v>
      </c>
      <c r="B68" s="314"/>
      <c r="C68" s="314"/>
      <c r="D68" s="314"/>
      <c r="E68" s="314"/>
      <c r="F68" s="314"/>
      <c r="G68" s="314"/>
      <c r="H68" s="314"/>
      <c r="I68" s="314"/>
      <c r="J68" s="314"/>
      <c r="K68" s="314"/>
      <c r="L68" s="308"/>
      <c r="M68" s="308"/>
      <c r="N68" s="308"/>
      <c r="O68" s="308"/>
      <c r="P68" s="308"/>
      <c r="Q68" s="308"/>
      <c r="R68" s="308"/>
      <c r="S68" s="308"/>
      <c r="T68" s="308"/>
      <c r="U68" s="308"/>
      <c r="V68" s="308"/>
      <c r="W68" s="308"/>
      <c r="X68" s="308"/>
      <c r="Y68" s="308"/>
      <c r="Z68" s="308"/>
    </row>
    <row r="69" ht="12.75" customHeight="1">
      <c r="A69" s="308" t="s">
        <v>95</v>
      </c>
      <c r="B69" s="310">
        <v>30367.0</v>
      </c>
      <c r="C69" s="310">
        <v>32697.0</v>
      </c>
      <c r="D69" s="310">
        <v>22625.0</v>
      </c>
      <c r="E69" s="310">
        <v>19818.0</v>
      </c>
      <c r="F69" s="310">
        <v>19568.0</v>
      </c>
      <c r="G69" s="310">
        <v>18649.0</v>
      </c>
      <c r="H69" s="310">
        <v>24714.0</v>
      </c>
      <c r="I69" s="310">
        <v>17472.0</v>
      </c>
      <c r="J69" s="310">
        <v>12173.0</v>
      </c>
      <c r="K69" s="310">
        <v>14786.0</v>
      </c>
      <c r="L69" s="308"/>
      <c r="M69" s="308"/>
      <c r="N69" s="308"/>
      <c r="O69" s="308"/>
      <c r="P69" s="308"/>
      <c r="Q69" s="308"/>
      <c r="R69" s="308"/>
      <c r="S69" s="308"/>
      <c r="T69" s="308"/>
      <c r="U69" s="308"/>
      <c r="V69" s="308"/>
      <c r="W69" s="308"/>
      <c r="X69" s="308"/>
      <c r="Y69" s="308"/>
      <c r="Z69" s="308"/>
    </row>
    <row r="70" ht="12.75" customHeight="1">
      <c r="A70" s="308" t="s">
        <v>414</v>
      </c>
      <c r="B70" s="310">
        <v>1.142805132E9</v>
      </c>
      <c r="C70" s="310">
        <v>2.285621088E9</v>
      </c>
      <c r="D70" s="310">
        <v>2.28565515E9</v>
      </c>
      <c r="E70" s="310">
        <v>2.173312301E9</v>
      </c>
      <c r="F70" s="310">
        <v>4.335954462E9</v>
      </c>
      <c r="G70" s="310">
        <v>4.24075321E9</v>
      </c>
      <c r="H70" s="310">
        <v>4.245146114E9</v>
      </c>
      <c r="I70" s="310">
        <v>4.193012929E9</v>
      </c>
      <c r="J70" s="310">
        <v>4.136387925E9</v>
      </c>
      <c r="K70" s="310">
        <v>4.139950635E9</v>
      </c>
      <c r="L70" s="308"/>
      <c r="M70" s="308"/>
      <c r="N70" s="308"/>
      <c r="O70" s="308"/>
      <c r="P70" s="308"/>
      <c r="Q70" s="308"/>
      <c r="R70" s="308"/>
      <c r="S70" s="308"/>
      <c r="T70" s="308"/>
      <c r="U70" s="308"/>
      <c r="V70" s="308"/>
      <c r="W70" s="308"/>
      <c r="X70" s="308"/>
      <c r="Y70" s="308"/>
      <c r="Z70" s="308"/>
    </row>
    <row r="71" ht="12.75" customHeight="1">
      <c r="A71" s="308" t="s">
        <v>415</v>
      </c>
      <c r="B71" s="317">
        <v>5.74236166E8</v>
      </c>
      <c r="C71" s="317">
        <v>1.148472332E9</v>
      </c>
      <c r="D71" s="308"/>
      <c r="E71" s="308"/>
      <c r="F71" s="31">
        <v>2.18419149E9</v>
      </c>
      <c r="G71" s="317"/>
      <c r="H71" s="317"/>
      <c r="I71" s="308"/>
      <c r="J71" s="308"/>
      <c r="K71" s="308"/>
      <c r="L71" s="308"/>
      <c r="M71" s="308"/>
      <c r="N71" s="308"/>
      <c r="O71" s="308"/>
      <c r="P71" s="308"/>
      <c r="Q71" s="308"/>
      <c r="R71" s="308"/>
      <c r="S71" s="308"/>
      <c r="T71" s="308"/>
      <c r="U71" s="308"/>
      <c r="V71" s="308"/>
      <c r="W71" s="308"/>
      <c r="X71" s="308"/>
      <c r="Y71" s="308"/>
      <c r="Z71" s="308"/>
    </row>
    <row r="72" ht="12.75" customHeight="1">
      <c r="A72" s="308" t="s">
        <v>416</v>
      </c>
      <c r="B72" s="310">
        <v>5.0</v>
      </c>
      <c r="C72" s="310">
        <v>5.0</v>
      </c>
      <c r="D72" s="310">
        <v>5.0</v>
      </c>
      <c r="E72" s="310">
        <v>5.0</v>
      </c>
      <c r="F72" s="310">
        <v>5.0</v>
      </c>
      <c r="G72" s="310">
        <v>5.0</v>
      </c>
      <c r="H72" s="310">
        <v>5.0</v>
      </c>
      <c r="I72" s="310">
        <v>5.0</v>
      </c>
      <c r="J72" s="310">
        <v>5.0</v>
      </c>
      <c r="K72" s="310">
        <v>5.0</v>
      </c>
      <c r="L72" s="308"/>
      <c r="M72" s="308"/>
      <c r="N72" s="308"/>
      <c r="O72" s="308"/>
      <c r="P72" s="308"/>
      <c r="Q72" s="308"/>
      <c r="R72" s="308"/>
      <c r="S72" s="308"/>
      <c r="T72" s="308"/>
      <c r="U72" s="308"/>
      <c r="V72" s="308"/>
      <c r="W72" s="308"/>
      <c r="X72" s="308"/>
      <c r="Y72" s="308"/>
      <c r="Z72" s="308"/>
    </row>
    <row r="73" ht="12.75" customHeight="1">
      <c r="A73" s="308"/>
      <c r="B73" s="308"/>
      <c r="C73" s="308"/>
      <c r="D73" s="308"/>
      <c r="E73" s="308"/>
      <c r="F73" s="308"/>
      <c r="G73" s="308"/>
      <c r="H73" s="308">
        <f t="shared" ref="H73:K73" si="5">H62-G62+H45</f>
        <v>2889</v>
      </c>
      <c r="I73" s="308">
        <f t="shared" si="5"/>
        <v>1461</v>
      </c>
      <c r="J73" s="308">
        <f t="shared" si="5"/>
        <v>4601</v>
      </c>
      <c r="K73" s="308">
        <f t="shared" si="5"/>
        <v>-440</v>
      </c>
      <c r="L73" s="308"/>
      <c r="M73" s="308"/>
      <c r="N73" s="308"/>
      <c r="O73" s="308"/>
      <c r="P73" s="308"/>
      <c r="Q73" s="308"/>
      <c r="R73" s="308"/>
      <c r="S73" s="308"/>
      <c r="T73" s="308"/>
      <c r="U73" s="308"/>
      <c r="V73" s="308"/>
      <c r="W73" s="308"/>
      <c r="X73" s="308"/>
      <c r="Y73" s="308"/>
      <c r="Z73" s="308"/>
    </row>
    <row r="74" ht="12.75" customHeight="1">
      <c r="A74" s="308"/>
      <c r="B74" s="308"/>
      <c r="C74" s="308"/>
      <c r="D74" s="308"/>
      <c r="E74" s="308"/>
      <c r="F74" s="308"/>
      <c r="G74" s="308"/>
      <c r="H74" s="308"/>
      <c r="I74" s="308"/>
      <c r="J74" s="308"/>
      <c r="K74" s="308"/>
      <c r="L74" s="308"/>
      <c r="M74" s="308"/>
      <c r="N74" s="308"/>
      <c r="O74" s="308"/>
      <c r="P74" s="308"/>
      <c r="Q74" s="308"/>
      <c r="R74" s="308"/>
      <c r="S74" s="308"/>
      <c r="T74" s="308"/>
      <c r="U74" s="308"/>
      <c r="V74" s="308"/>
      <c r="W74" s="308"/>
      <c r="X74" s="308"/>
      <c r="Y74" s="308"/>
      <c r="Z74" s="308"/>
    </row>
    <row r="75" ht="12.75" customHeight="1">
      <c r="A75" s="308"/>
      <c r="B75" s="308"/>
      <c r="C75" s="308"/>
      <c r="D75" s="308"/>
      <c r="E75" s="308"/>
      <c r="F75" s="308"/>
      <c r="G75" s="308"/>
      <c r="H75" s="308"/>
      <c r="I75" s="308"/>
      <c r="J75" s="308"/>
      <c r="K75" s="308"/>
      <c r="L75" s="308"/>
      <c r="M75" s="308"/>
      <c r="N75" s="308"/>
      <c r="O75" s="308"/>
      <c r="P75" s="308"/>
      <c r="Q75" s="308"/>
      <c r="R75" s="308"/>
      <c r="S75" s="308"/>
      <c r="T75" s="308"/>
      <c r="U75" s="308"/>
      <c r="V75" s="308"/>
      <c r="W75" s="308"/>
      <c r="X75" s="308"/>
      <c r="Y75" s="308"/>
      <c r="Z75" s="308"/>
    </row>
    <row r="76" ht="12.75" customHeight="1">
      <c r="A76" s="308"/>
      <c r="B76" s="308"/>
      <c r="C76" s="308"/>
      <c r="D76" s="308"/>
      <c r="E76" s="308"/>
      <c r="F76" s="308"/>
      <c r="G76" s="308"/>
      <c r="H76" s="308"/>
      <c r="I76" s="308"/>
      <c r="J76" s="308"/>
      <c r="K76" s="308"/>
      <c r="L76" s="308"/>
      <c r="M76" s="308"/>
      <c r="N76" s="308"/>
      <c r="O76" s="308"/>
      <c r="P76" s="308"/>
      <c r="Q76" s="308"/>
      <c r="R76" s="308"/>
      <c r="S76" s="308"/>
      <c r="T76" s="308"/>
      <c r="U76" s="308"/>
      <c r="V76" s="308"/>
      <c r="W76" s="308"/>
      <c r="X76" s="308"/>
      <c r="Y76" s="308"/>
      <c r="Z76" s="308"/>
    </row>
    <row r="77" ht="12.75" customHeight="1">
      <c r="A77" s="308"/>
      <c r="B77" s="308"/>
      <c r="C77" s="308"/>
      <c r="D77" s="308"/>
      <c r="E77" s="308"/>
      <c r="F77" s="308"/>
      <c r="G77" s="308"/>
      <c r="H77" s="308"/>
      <c r="I77" s="308"/>
      <c r="J77" s="308"/>
      <c r="K77" s="308"/>
      <c r="L77" s="308"/>
      <c r="M77" s="308"/>
      <c r="N77" s="308"/>
      <c r="O77" s="308"/>
      <c r="P77" s="308"/>
      <c r="Q77" s="308"/>
      <c r="R77" s="308"/>
      <c r="S77" s="308"/>
      <c r="T77" s="308"/>
      <c r="U77" s="308"/>
      <c r="V77" s="308"/>
      <c r="W77" s="308"/>
      <c r="X77" s="308"/>
      <c r="Y77" s="308"/>
      <c r="Z77" s="308"/>
    </row>
    <row r="78" ht="12.75" customHeight="1">
      <c r="A78" s="308"/>
      <c r="B78" s="308"/>
      <c r="C78" s="308"/>
      <c r="D78" s="308"/>
      <c r="E78" s="308"/>
      <c r="F78" s="308"/>
      <c r="G78" s="308"/>
      <c r="H78" s="308"/>
      <c r="I78" s="308"/>
      <c r="J78" s="308"/>
      <c r="K78" s="308"/>
      <c r="L78" s="308"/>
      <c r="M78" s="308"/>
      <c r="N78" s="308"/>
      <c r="O78" s="308"/>
      <c r="P78" s="308"/>
      <c r="Q78" s="308"/>
      <c r="R78" s="308"/>
      <c r="S78" s="308"/>
      <c r="T78" s="308"/>
      <c r="U78" s="308"/>
      <c r="V78" s="308"/>
      <c r="W78" s="308"/>
      <c r="X78" s="308"/>
      <c r="Y78" s="308"/>
      <c r="Z78" s="308"/>
    </row>
    <row r="79" ht="12.75" customHeight="1">
      <c r="A79" s="308"/>
      <c r="B79" s="308"/>
      <c r="C79" s="308"/>
      <c r="D79" s="308"/>
      <c r="E79" s="308"/>
      <c r="F79" s="308"/>
      <c r="G79" s="308"/>
      <c r="H79" s="308"/>
      <c r="I79" s="308"/>
      <c r="J79" s="308"/>
      <c r="K79" s="308"/>
      <c r="L79" s="308"/>
      <c r="M79" s="308"/>
      <c r="N79" s="308"/>
      <c r="O79" s="308"/>
      <c r="P79" s="308"/>
      <c r="Q79" s="308"/>
      <c r="R79" s="308"/>
      <c r="S79" s="308"/>
      <c r="T79" s="308"/>
      <c r="U79" s="308"/>
      <c r="V79" s="308"/>
      <c r="W79" s="308"/>
      <c r="X79" s="308"/>
      <c r="Y79" s="308"/>
      <c r="Z79" s="308"/>
    </row>
    <row r="80" ht="12.75" customHeight="1">
      <c r="A80" s="306" t="s">
        <v>417</v>
      </c>
      <c r="B80" s="308"/>
      <c r="C80" s="308"/>
      <c r="D80" s="308"/>
      <c r="E80" s="308"/>
      <c r="F80" s="308"/>
      <c r="G80" s="308"/>
      <c r="H80" s="308"/>
      <c r="I80" s="308"/>
      <c r="J80" s="308"/>
      <c r="K80" s="308"/>
      <c r="L80" s="308"/>
      <c r="M80" s="308"/>
      <c r="N80" s="308"/>
      <c r="O80" s="308"/>
      <c r="P80" s="308"/>
      <c r="Q80" s="308"/>
      <c r="R80" s="308"/>
      <c r="S80" s="308"/>
      <c r="T80" s="308"/>
      <c r="U80" s="308"/>
      <c r="V80" s="308"/>
      <c r="W80" s="308"/>
      <c r="X80" s="308"/>
      <c r="Y80" s="308"/>
      <c r="Z80" s="308"/>
    </row>
    <row r="81" ht="12.75" customHeight="1">
      <c r="A81" s="311" t="s">
        <v>409</v>
      </c>
      <c r="B81" s="312">
        <v>42094.0</v>
      </c>
      <c r="C81" s="312">
        <v>42460.0</v>
      </c>
      <c r="D81" s="312">
        <v>42825.0</v>
      </c>
      <c r="E81" s="312">
        <v>43190.0</v>
      </c>
      <c r="F81" s="312">
        <v>43555.0</v>
      </c>
      <c r="G81" s="312">
        <v>43921.0</v>
      </c>
      <c r="H81" s="312">
        <v>44286.0</v>
      </c>
      <c r="I81" s="312">
        <v>44651.0</v>
      </c>
      <c r="J81" s="312">
        <v>45016.0</v>
      </c>
      <c r="K81" s="312">
        <v>45382.0</v>
      </c>
      <c r="L81" s="312"/>
      <c r="M81" s="313"/>
      <c r="N81" s="313"/>
      <c r="O81" s="313"/>
      <c r="P81" s="313"/>
      <c r="Q81" s="313"/>
      <c r="R81" s="313"/>
      <c r="S81" s="313"/>
      <c r="T81" s="313"/>
      <c r="U81" s="313"/>
      <c r="V81" s="313"/>
      <c r="W81" s="313"/>
      <c r="X81" s="313"/>
      <c r="Y81" s="313"/>
      <c r="Z81" s="313"/>
    </row>
    <row r="82" ht="12.75" customHeight="1">
      <c r="A82" s="308" t="s">
        <v>418</v>
      </c>
      <c r="B82" s="310">
        <v>8353.0</v>
      </c>
      <c r="C82" s="310">
        <v>10028.0</v>
      </c>
      <c r="D82" s="310">
        <v>11531.0</v>
      </c>
      <c r="E82" s="310">
        <v>13218.0</v>
      </c>
      <c r="F82" s="310">
        <v>14841.0</v>
      </c>
      <c r="G82" s="310">
        <v>17003.0</v>
      </c>
      <c r="H82" s="310">
        <v>23224.0</v>
      </c>
      <c r="I82" s="310">
        <v>23885.0</v>
      </c>
      <c r="J82" s="310">
        <v>22467.0</v>
      </c>
      <c r="K82" s="310">
        <v>25210.0</v>
      </c>
      <c r="L82" s="306"/>
      <c r="M82" s="306"/>
      <c r="N82" s="306"/>
      <c r="O82" s="306"/>
      <c r="P82" s="306"/>
      <c r="Q82" s="306"/>
      <c r="R82" s="306"/>
      <c r="S82" s="306"/>
      <c r="T82" s="306"/>
      <c r="U82" s="306"/>
      <c r="V82" s="306"/>
      <c r="W82" s="306"/>
      <c r="X82" s="306"/>
      <c r="Y82" s="306"/>
      <c r="Z82" s="306"/>
    </row>
    <row r="83" ht="12.75" customHeight="1">
      <c r="A83" s="308" t="s">
        <v>419</v>
      </c>
      <c r="B83" s="310">
        <v>999.0</v>
      </c>
      <c r="C83" s="310">
        <v>-885.0</v>
      </c>
      <c r="D83" s="310">
        <v>-14664.0</v>
      </c>
      <c r="E83" s="310">
        <v>4533.0</v>
      </c>
      <c r="F83" s="310">
        <v>-632.0</v>
      </c>
      <c r="G83" s="310">
        <v>-331.0</v>
      </c>
      <c r="H83" s="310">
        <v>-7373.0</v>
      </c>
      <c r="I83" s="310">
        <v>-6485.0</v>
      </c>
      <c r="J83" s="310">
        <v>-1071.0</v>
      </c>
      <c r="K83" s="310">
        <v>-5093.0</v>
      </c>
      <c r="L83" s="308"/>
      <c r="M83" s="308"/>
      <c r="N83" s="308"/>
      <c r="O83" s="308"/>
      <c r="P83" s="308"/>
      <c r="Q83" s="308"/>
      <c r="R83" s="308"/>
      <c r="S83" s="308"/>
      <c r="T83" s="308"/>
      <c r="U83" s="308"/>
      <c r="V83" s="308"/>
      <c r="W83" s="308"/>
      <c r="X83" s="308"/>
      <c r="Y83" s="308"/>
      <c r="Z83" s="308"/>
    </row>
    <row r="84" ht="12.75" customHeight="1">
      <c r="A84" s="308" t="s">
        <v>420</v>
      </c>
      <c r="B84" s="310">
        <v>-4935.0</v>
      </c>
      <c r="C84" s="310">
        <v>-6813.0</v>
      </c>
      <c r="D84" s="310">
        <v>-6939.0</v>
      </c>
      <c r="E84" s="310">
        <v>-20505.0</v>
      </c>
      <c r="F84" s="310">
        <v>-14512.0</v>
      </c>
      <c r="G84" s="310">
        <v>-17591.0</v>
      </c>
      <c r="H84" s="310">
        <v>-9786.0</v>
      </c>
      <c r="I84" s="310">
        <v>-24642.0</v>
      </c>
      <c r="J84" s="310">
        <v>-26695.0</v>
      </c>
      <c r="K84" s="310">
        <v>-17504.0</v>
      </c>
      <c r="L84" s="308"/>
      <c r="M84" s="308"/>
      <c r="N84" s="308"/>
      <c r="O84" s="308"/>
      <c r="P84" s="308"/>
      <c r="Q84" s="308"/>
      <c r="R84" s="308"/>
      <c r="S84" s="308"/>
      <c r="T84" s="308"/>
      <c r="U84" s="308"/>
      <c r="V84" s="308"/>
      <c r="W84" s="308"/>
      <c r="X84" s="308"/>
      <c r="Y84" s="308"/>
      <c r="Z84" s="308"/>
    </row>
    <row r="85" ht="12.75" customHeight="1">
      <c r="A85" s="308" t="s">
        <v>125</v>
      </c>
      <c r="B85" s="310">
        <v>4417.0</v>
      </c>
      <c r="C85" s="310">
        <v>2330.0</v>
      </c>
      <c r="D85" s="310">
        <v>-10072.0</v>
      </c>
      <c r="E85" s="310">
        <v>-2754.0</v>
      </c>
      <c r="F85" s="310">
        <v>-303.0</v>
      </c>
      <c r="G85" s="310">
        <v>-919.0</v>
      </c>
      <c r="H85" s="310">
        <v>6065.0</v>
      </c>
      <c r="I85" s="310">
        <v>-7242.0</v>
      </c>
      <c r="J85" s="310">
        <v>-5299.0</v>
      </c>
      <c r="K85" s="310">
        <v>2613.0</v>
      </c>
      <c r="L85" s="306"/>
      <c r="M85" s="306"/>
      <c r="N85" s="306"/>
      <c r="O85" s="306"/>
      <c r="P85" s="306"/>
      <c r="Q85" s="306"/>
      <c r="R85" s="306"/>
      <c r="S85" s="306"/>
      <c r="T85" s="306"/>
      <c r="U85" s="306"/>
      <c r="V85" s="306"/>
      <c r="W85" s="306"/>
      <c r="X85" s="306"/>
      <c r="Y85" s="306"/>
      <c r="Z85" s="306"/>
    </row>
    <row r="86" ht="12.75" customHeight="1">
      <c r="A86" s="308"/>
      <c r="B86" s="308"/>
      <c r="C86" s="308"/>
      <c r="D86" s="308"/>
      <c r="E86" s="308"/>
      <c r="F86" s="308"/>
      <c r="G86" s="308"/>
      <c r="H86" s="308"/>
      <c r="I86" s="308"/>
      <c r="J86" s="308"/>
      <c r="K86" s="308"/>
      <c r="L86" s="308"/>
      <c r="M86" s="308"/>
      <c r="N86" s="308"/>
      <c r="O86" s="308"/>
      <c r="P86" s="308"/>
      <c r="Q86" s="308"/>
      <c r="R86" s="308"/>
      <c r="S86" s="308"/>
      <c r="T86" s="308"/>
      <c r="U86" s="308"/>
      <c r="V86" s="308"/>
      <c r="W86" s="308"/>
      <c r="X86" s="308"/>
      <c r="Y86" s="308"/>
      <c r="Z86" s="308"/>
    </row>
    <row r="87" ht="12.75" customHeight="1">
      <c r="A87" s="308"/>
      <c r="B87" s="308"/>
      <c r="C87" s="308"/>
      <c r="D87" s="308"/>
      <c r="E87" s="308"/>
      <c r="F87" s="308"/>
      <c r="G87" s="308"/>
      <c r="H87" s="308"/>
      <c r="I87" s="308"/>
      <c r="J87" s="308"/>
      <c r="K87" s="308"/>
      <c r="L87" s="308"/>
      <c r="M87" s="308"/>
      <c r="N87" s="308"/>
      <c r="O87" s="308"/>
      <c r="P87" s="308"/>
      <c r="Q87" s="308"/>
      <c r="R87" s="308"/>
      <c r="S87" s="308"/>
      <c r="T87" s="308"/>
      <c r="U87" s="308"/>
      <c r="V87" s="308"/>
      <c r="W87" s="308"/>
      <c r="X87" s="308"/>
      <c r="Y87" s="308"/>
      <c r="Z87" s="308"/>
    </row>
    <row r="88" ht="12.75" customHeight="1">
      <c r="A88" s="308"/>
      <c r="B88" s="308"/>
      <c r="C88" s="308"/>
      <c r="D88" s="308"/>
      <c r="E88" s="308"/>
      <c r="F88" s="308"/>
      <c r="G88" s="308"/>
      <c r="H88" s="308"/>
      <c r="I88" s="308"/>
      <c r="J88" s="308"/>
      <c r="K88" s="308"/>
      <c r="L88" s="308"/>
      <c r="M88" s="308"/>
      <c r="N88" s="308"/>
      <c r="O88" s="308"/>
      <c r="P88" s="308"/>
      <c r="Q88" s="308"/>
      <c r="R88" s="308"/>
      <c r="S88" s="308"/>
      <c r="T88" s="308"/>
      <c r="U88" s="308"/>
      <c r="V88" s="308"/>
      <c r="W88" s="308"/>
      <c r="X88" s="308"/>
      <c r="Y88" s="308"/>
      <c r="Z88" s="308"/>
    </row>
    <row r="89" ht="12.75" customHeight="1">
      <c r="A89" s="308"/>
      <c r="B89" s="308"/>
      <c r="C89" s="308"/>
      <c r="D89" s="308"/>
      <c r="E89" s="308"/>
      <c r="F89" s="308"/>
      <c r="G89" s="308"/>
      <c r="H89" s="308"/>
      <c r="I89" s="308"/>
      <c r="J89" s="308"/>
      <c r="K89" s="308"/>
      <c r="L89" s="308"/>
      <c r="M89" s="308"/>
      <c r="N89" s="308"/>
      <c r="O89" s="308"/>
      <c r="P89" s="308"/>
      <c r="Q89" s="308"/>
      <c r="R89" s="308"/>
      <c r="S89" s="308"/>
      <c r="T89" s="308"/>
      <c r="U89" s="308"/>
      <c r="V89" s="308"/>
      <c r="W89" s="308"/>
      <c r="X89" s="308"/>
      <c r="Y89" s="308"/>
      <c r="Z89" s="308"/>
    </row>
    <row r="90" ht="12.75" customHeight="1">
      <c r="A90" s="306" t="s">
        <v>421</v>
      </c>
      <c r="B90" s="310">
        <v>554.59</v>
      </c>
      <c r="C90" s="310">
        <v>609.15</v>
      </c>
      <c r="D90" s="310">
        <v>511.13</v>
      </c>
      <c r="E90" s="310">
        <v>565.9</v>
      </c>
      <c r="F90" s="310">
        <v>743.85</v>
      </c>
      <c r="G90" s="310">
        <v>641.5</v>
      </c>
      <c r="H90" s="310">
        <v>1368.05</v>
      </c>
      <c r="I90" s="310">
        <v>1906.85</v>
      </c>
      <c r="J90" s="310">
        <v>1427.95</v>
      </c>
      <c r="K90" s="310">
        <v>1498.05</v>
      </c>
      <c r="L90" s="306"/>
      <c r="M90" s="306"/>
      <c r="N90" s="306"/>
      <c r="O90" s="306"/>
      <c r="P90" s="306"/>
      <c r="Q90" s="306"/>
      <c r="R90" s="306"/>
      <c r="S90" s="306"/>
      <c r="T90" s="306"/>
      <c r="U90" s="306"/>
      <c r="V90" s="306"/>
      <c r="W90" s="306"/>
      <c r="X90" s="306"/>
      <c r="Y90" s="306"/>
      <c r="Z90" s="306"/>
    </row>
    <row r="91" ht="12.75" customHeight="1">
      <c r="A91" s="308"/>
      <c r="B91" s="308"/>
      <c r="C91" s="308"/>
      <c r="D91" s="308"/>
      <c r="E91" s="308"/>
      <c r="F91" s="308"/>
      <c r="G91" s="308"/>
      <c r="H91" s="308"/>
      <c r="I91" s="308"/>
      <c r="J91" s="308"/>
      <c r="K91" s="308"/>
      <c r="L91" s="308"/>
      <c r="M91" s="308"/>
      <c r="N91" s="308"/>
      <c r="O91" s="308"/>
      <c r="P91" s="308"/>
      <c r="Q91" s="308"/>
      <c r="R91" s="308"/>
      <c r="S91" s="308"/>
      <c r="T91" s="308"/>
      <c r="U91" s="308"/>
      <c r="V91" s="308"/>
      <c r="W91" s="308"/>
      <c r="X91" s="308"/>
      <c r="Y91" s="308"/>
      <c r="Z91" s="308"/>
    </row>
    <row r="92" ht="12.75" customHeight="1">
      <c r="A92" s="306" t="s">
        <v>422</v>
      </c>
      <c r="B92" s="306"/>
      <c r="C92" s="306"/>
      <c r="D92" s="306"/>
      <c r="E92" s="306"/>
      <c r="F92" s="306"/>
      <c r="G92" s="306"/>
      <c r="H92" s="306"/>
      <c r="I92" s="306"/>
      <c r="J92" s="306"/>
      <c r="K92" s="306"/>
      <c r="L92" s="306"/>
      <c r="M92" s="306"/>
      <c r="N92" s="306"/>
      <c r="O92" s="306"/>
      <c r="P92" s="306"/>
      <c r="Q92" s="306"/>
      <c r="R92" s="306"/>
      <c r="S92" s="306"/>
      <c r="T92" s="306"/>
      <c r="U92" s="306"/>
      <c r="V92" s="306"/>
      <c r="W92" s="306"/>
      <c r="X92" s="306"/>
      <c r="Y92" s="306"/>
      <c r="Z92" s="306"/>
    </row>
    <row r="93" ht="12.75" customHeight="1">
      <c r="A93" s="308" t="s">
        <v>423</v>
      </c>
      <c r="B93" s="318">
        <v>459.38</v>
      </c>
      <c r="C93" s="318">
        <v>459.39</v>
      </c>
      <c r="D93" s="318">
        <v>459.39</v>
      </c>
      <c r="E93" s="318">
        <v>436.82</v>
      </c>
      <c r="F93" s="318">
        <v>436.89</v>
      </c>
      <c r="G93" s="318">
        <v>425.9</v>
      </c>
      <c r="H93" s="318">
        <v>426.07</v>
      </c>
      <c r="I93" s="318">
        <v>420.67</v>
      </c>
      <c r="J93" s="318">
        <v>414.86</v>
      </c>
      <c r="K93" s="318">
        <v>415.09</v>
      </c>
      <c r="L93" s="308"/>
      <c r="M93" s="308"/>
      <c r="N93" s="308"/>
      <c r="O93" s="308"/>
      <c r="P93" s="308"/>
      <c r="Q93" s="308"/>
      <c r="R93" s="308"/>
      <c r="S93" s="308"/>
      <c r="T93" s="308"/>
      <c r="U93" s="308"/>
      <c r="V93" s="308"/>
      <c r="W93" s="308"/>
      <c r="X93" s="308"/>
      <c r="Y93" s="308"/>
      <c r="Z93" s="308"/>
    </row>
    <row r="94" ht="12.75" customHeight="1">
      <c r="A94" s="308"/>
      <c r="B94" s="308"/>
      <c r="C94" s="308"/>
      <c r="D94" s="308"/>
      <c r="E94" s="308"/>
      <c r="F94" s="308"/>
      <c r="G94" s="308"/>
      <c r="H94" s="308"/>
      <c r="I94" s="308"/>
      <c r="J94" s="308"/>
      <c r="K94" s="308"/>
      <c r="L94" s="308"/>
      <c r="M94" s="308"/>
      <c r="N94" s="308"/>
      <c r="O94" s="308"/>
      <c r="P94" s="308"/>
      <c r="Q94" s="308"/>
      <c r="R94" s="308"/>
      <c r="S94" s="308"/>
      <c r="T94" s="308"/>
      <c r="U94" s="308"/>
      <c r="V94" s="308"/>
      <c r="W94" s="308"/>
      <c r="X94" s="308"/>
      <c r="Y94" s="308"/>
      <c r="Z94" s="308"/>
    </row>
    <row r="95" ht="12.75" customHeight="1">
      <c r="A95" s="308" t="s">
        <v>383</v>
      </c>
      <c r="B95" s="308">
        <f t="shared" ref="B95:K95" si="6">B93*B90</f>
        <v>254767.5542</v>
      </c>
      <c r="C95" s="308">
        <f t="shared" si="6"/>
        <v>279837.4185</v>
      </c>
      <c r="D95" s="308">
        <f t="shared" si="6"/>
        <v>234808.0107</v>
      </c>
      <c r="E95" s="308">
        <f t="shared" si="6"/>
        <v>247196.438</v>
      </c>
      <c r="F95" s="308">
        <f t="shared" si="6"/>
        <v>324980.6265</v>
      </c>
      <c r="G95" s="308">
        <f t="shared" si="6"/>
        <v>273214.85</v>
      </c>
      <c r="H95" s="308">
        <f t="shared" si="6"/>
        <v>582885.0635</v>
      </c>
      <c r="I95" s="308">
        <f t="shared" si="6"/>
        <v>802154.5895</v>
      </c>
      <c r="J95" s="308">
        <f t="shared" si="6"/>
        <v>592399.337</v>
      </c>
      <c r="K95" s="308">
        <f t="shared" si="6"/>
        <v>621825.5745</v>
      </c>
      <c r="L95" s="308"/>
      <c r="M95" s="308"/>
      <c r="N95" s="308"/>
      <c r="O95" s="308"/>
      <c r="P95" s="308"/>
      <c r="Q95" s="308"/>
      <c r="R95" s="308"/>
      <c r="S95" s="308"/>
      <c r="T95" s="308"/>
      <c r="U95" s="308"/>
      <c r="V95" s="308"/>
      <c r="W95" s="308"/>
      <c r="X95" s="308"/>
      <c r="Y95" s="308"/>
      <c r="Z95" s="308"/>
    </row>
    <row r="96" ht="12.75" customHeight="1">
      <c r="A96" s="308"/>
      <c r="B96" s="308"/>
      <c r="C96" s="308"/>
      <c r="D96" s="308"/>
      <c r="E96" s="308"/>
      <c r="F96" s="308"/>
      <c r="G96" s="308"/>
      <c r="H96" s="308"/>
      <c r="I96" s="308"/>
      <c r="J96" s="308"/>
      <c r="K96" s="308"/>
      <c r="L96" s="308"/>
      <c r="M96" s="308"/>
      <c r="N96" s="308"/>
      <c r="O96" s="308"/>
      <c r="P96" s="308"/>
      <c r="Q96" s="308"/>
      <c r="R96" s="308"/>
      <c r="S96" s="308"/>
      <c r="T96" s="308"/>
      <c r="U96" s="308"/>
      <c r="V96" s="308"/>
      <c r="W96" s="308"/>
      <c r="X96" s="308"/>
      <c r="Y96" s="308"/>
      <c r="Z96" s="308"/>
    </row>
    <row r="97" ht="12.75" customHeight="1">
      <c r="A97" s="308"/>
      <c r="B97" s="308"/>
      <c r="C97" s="308"/>
      <c r="D97" s="308"/>
      <c r="E97" s="308"/>
      <c r="F97" s="308"/>
      <c r="G97" s="308"/>
      <c r="H97" s="308"/>
      <c r="I97" s="308"/>
      <c r="J97" s="308"/>
      <c r="K97" s="308"/>
      <c r="L97" s="308"/>
      <c r="M97" s="308"/>
      <c r="N97" s="308"/>
      <c r="O97" s="308"/>
      <c r="P97" s="308"/>
      <c r="Q97" s="308"/>
      <c r="R97" s="308"/>
      <c r="S97" s="308"/>
      <c r="T97" s="308"/>
      <c r="U97" s="308"/>
      <c r="V97" s="308"/>
      <c r="W97" s="308"/>
      <c r="X97" s="308"/>
      <c r="Y97" s="308"/>
      <c r="Z97" s="308"/>
    </row>
    <row r="98" ht="12.75" customHeight="1">
      <c r="A98" s="308"/>
      <c r="B98" s="308"/>
      <c r="C98" s="308"/>
      <c r="D98" s="308"/>
      <c r="E98" s="308"/>
      <c r="F98" s="308"/>
      <c r="G98" s="308"/>
      <c r="H98" s="308"/>
      <c r="I98" s="308"/>
      <c r="J98" s="308"/>
      <c r="K98" s="308"/>
      <c r="L98" s="308"/>
      <c r="M98" s="308"/>
      <c r="N98" s="308"/>
      <c r="O98" s="308"/>
      <c r="P98" s="308"/>
      <c r="Q98" s="308"/>
      <c r="R98" s="308"/>
      <c r="S98" s="308"/>
      <c r="T98" s="308"/>
      <c r="U98" s="308"/>
      <c r="V98" s="308"/>
      <c r="W98" s="308"/>
      <c r="X98" s="308"/>
      <c r="Y98" s="308"/>
      <c r="Z98" s="308"/>
    </row>
    <row r="99" ht="12.75" customHeight="1">
      <c r="A99" s="308"/>
      <c r="B99" s="308"/>
      <c r="C99" s="308"/>
      <c r="D99" s="308"/>
      <c r="E99" s="308"/>
      <c r="F99" s="308"/>
      <c r="G99" s="308"/>
      <c r="H99" s="308"/>
      <c r="I99" s="308"/>
      <c r="J99" s="308"/>
      <c r="K99" s="308"/>
      <c r="L99" s="308"/>
      <c r="M99" s="308"/>
      <c r="N99" s="308"/>
      <c r="O99" s="308"/>
      <c r="P99" s="308"/>
      <c r="Q99" s="308"/>
      <c r="R99" s="308"/>
      <c r="S99" s="308"/>
      <c r="T99" s="308"/>
      <c r="U99" s="308"/>
      <c r="V99" s="308"/>
      <c r="W99" s="308"/>
      <c r="X99" s="308"/>
      <c r="Y99" s="308"/>
      <c r="Z99" s="308"/>
    </row>
    <row r="100" ht="12.75" customHeight="1">
      <c r="A100" s="308"/>
      <c r="B100" s="308"/>
      <c r="C100" s="308"/>
      <c r="D100" s="308"/>
      <c r="E100" s="308"/>
      <c r="F100" s="308"/>
      <c r="G100" s="308"/>
      <c r="H100" s="308"/>
      <c r="I100" s="308"/>
      <c r="J100" s="308"/>
      <c r="K100" s="308"/>
      <c r="L100" s="308"/>
      <c r="M100" s="308"/>
      <c r="N100" s="308"/>
      <c r="O100" s="308"/>
      <c r="P100" s="308"/>
      <c r="Q100" s="308"/>
      <c r="R100" s="308"/>
      <c r="S100" s="308"/>
      <c r="T100" s="308"/>
      <c r="U100" s="308"/>
      <c r="V100" s="308"/>
      <c r="W100" s="308"/>
      <c r="X100" s="308"/>
      <c r="Y100" s="308"/>
      <c r="Z100" s="308"/>
    </row>
    <row r="101" ht="12.75" customHeight="1">
      <c r="A101" s="308"/>
      <c r="B101" s="308"/>
      <c r="C101" s="308"/>
      <c r="D101" s="308"/>
      <c r="E101" s="308"/>
      <c r="F101" s="308"/>
      <c r="G101" s="308"/>
      <c r="H101" s="308"/>
      <c r="I101" s="308"/>
      <c r="J101" s="308"/>
      <c r="K101" s="308"/>
      <c r="L101" s="308"/>
      <c r="M101" s="308"/>
      <c r="N101" s="308"/>
      <c r="O101" s="308"/>
      <c r="P101" s="308"/>
      <c r="Q101" s="308"/>
      <c r="R101" s="308"/>
      <c r="S101" s="308"/>
      <c r="T101" s="308"/>
      <c r="U101" s="308"/>
      <c r="V101" s="308"/>
      <c r="W101" s="308"/>
      <c r="X101" s="308"/>
      <c r="Y101" s="308"/>
      <c r="Z101" s="308"/>
    </row>
    <row r="102" ht="12.75" customHeight="1">
      <c r="A102" s="308"/>
      <c r="B102" s="308"/>
      <c r="C102" s="308"/>
      <c r="D102" s="308"/>
      <c r="E102" s="308"/>
      <c r="F102" s="308"/>
      <c r="G102" s="308"/>
      <c r="H102" s="308"/>
      <c r="I102" s="308"/>
      <c r="J102" s="308"/>
      <c r="K102" s="308"/>
      <c r="L102" s="308"/>
      <c r="M102" s="308"/>
      <c r="N102" s="308"/>
      <c r="O102" s="308"/>
      <c r="P102" s="308"/>
      <c r="Q102" s="308"/>
      <c r="R102" s="308"/>
      <c r="S102" s="308"/>
      <c r="T102" s="308"/>
      <c r="U102" s="308"/>
      <c r="V102" s="308"/>
      <c r="W102" s="308"/>
      <c r="X102" s="308"/>
      <c r="Y102" s="308"/>
      <c r="Z102" s="308"/>
    </row>
    <row r="103" ht="12.75" customHeight="1">
      <c r="A103" s="308"/>
      <c r="B103" s="308"/>
      <c r="C103" s="308"/>
      <c r="D103" s="308"/>
      <c r="E103" s="308"/>
      <c r="F103" s="308"/>
      <c r="G103" s="308"/>
      <c r="H103" s="308"/>
      <c r="I103" s="308"/>
      <c r="J103" s="308"/>
      <c r="K103" s="308"/>
      <c r="L103" s="308"/>
      <c r="M103" s="308"/>
      <c r="N103" s="308"/>
      <c r="O103" s="308"/>
      <c r="P103" s="308"/>
      <c r="Q103" s="308"/>
      <c r="R103" s="308"/>
      <c r="S103" s="308"/>
      <c r="T103" s="308"/>
      <c r="U103" s="308"/>
      <c r="V103" s="308"/>
      <c r="W103" s="308"/>
      <c r="X103" s="308"/>
      <c r="Y103" s="308"/>
      <c r="Z103" s="308"/>
    </row>
    <row r="104" ht="12.75" customHeight="1">
      <c r="A104" s="308"/>
      <c r="B104" s="308"/>
      <c r="C104" s="308"/>
      <c r="D104" s="308"/>
      <c r="E104" s="308"/>
      <c r="F104" s="308"/>
      <c r="G104" s="308"/>
      <c r="H104" s="308"/>
      <c r="I104" s="308"/>
      <c r="J104" s="308"/>
      <c r="K104" s="308"/>
      <c r="L104" s="308"/>
      <c r="M104" s="308"/>
      <c r="N104" s="308"/>
      <c r="O104" s="308"/>
      <c r="P104" s="308"/>
      <c r="Q104" s="308"/>
      <c r="R104" s="308"/>
      <c r="S104" s="308"/>
      <c r="T104" s="308"/>
      <c r="U104" s="308"/>
      <c r="V104" s="308"/>
      <c r="W104" s="308"/>
      <c r="X104" s="308"/>
      <c r="Y104" s="308"/>
      <c r="Z104" s="308"/>
    </row>
    <row r="105" ht="12.75" customHeight="1">
      <c r="A105" s="308"/>
      <c r="B105" s="308"/>
      <c r="C105" s="308"/>
      <c r="D105" s="308"/>
      <c r="E105" s="308"/>
      <c r="F105" s="308"/>
      <c r="G105" s="308"/>
      <c r="H105" s="308"/>
      <c r="I105" s="308"/>
      <c r="J105" s="308"/>
      <c r="K105" s="308"/>
      <c r="L105" s="308"/>
      <c r="M105" s="308"/>
      <c r="N105" s="308"/>
      <c r="O105" s="308"/>
      <c r="P105" s="308"/>
      <c r="Q105" s="308"/>
      <c r="R105" s="308"/>
      <c r="S105" s="308"/>
      <c r="T105" s="308"/>
      <c r="U105" s="308"/>
      <c r="V105" s="308"/>
      <c r="W105" s="308"/>
      <c r="X105" s="308"/>
      <c r="Y105" s="308"/>
      <c r="Z105" s="308"/>
    </row>
    <row r="106" ht="12.75" customHeight="1">
      <c r="A106" s="308"/>
      <c r="B106" s="308"/>
      <c r="C106" s="308"/>
      <c r="D106" s="308"/>
      <c r="E106" s="308"/>
      <c r="F106" s="308"/>
      <c r="G106" s="308"/>
      <c r="H106" s="308"/>
      <c r="I106" s="308"/>
      <c r="J106" s="308"/>
      <c r="K106" s="308"/>
      <c r="L106" s="308"/>
      <c r="M106" s="308"/>
      <c r="N106" s="308"/>
      <c r="O106" s="308"/>
      <c r="P106" s="308"/>
      <c r="Q106" s="308"/>
      <c r="R106" s="308"/>
      <c r="S106" s="308"/>
      <c r="T106" s="308"/>
      <c r="U106" s="308"/>
      <c r="V106" s="308"/>
      <c r="W106" s="308"/>
      <c r="X106" s="308"/>
      <c r="Y106" s="308"/>
      <c r="Z106" s="308"/>
    </row>
    <row r="107" ht="12.75" customHeight="1">
      <c r="A107" s="308"/>
      <c r="B107" s="308"/>
      <c r="C107" s="308"/>
      <c r="D107" s="308"/>
      <c r="E107" s="308"/>
      <c r="F107" s="308"/>
      <c r="G107" s="308"/>
      <c r="H107" s="308"/>
      <c r="I107" s="308"/>
      <c r="J107" s="308"/>
      <c r="K107" s="308"/>
      <c r="L107" s="308"/>
      <c r="M107" s="308"/>
      <c r="N107" s="308"/>
      <c r="O107" s="308"/>
      <c r="P107" s="308"/>
      <c r="Q107" s="308"/>
      <c r="R107" s="308"/>
      <c r="S107" s="308"/>
      <c r="T107" s="308"/>
      <c r="U107" s="308"/>
      <c r="V107" s="308"/>
      <c r="W107" s="308"/>
      <c r="X107" s="308"/>
      <c r="Y107" s="308"/>
      <c r="Z107" s="308"/>
    </row>
    <row r="108" ht="12.75" customHeight="1">
      <c r="A108" s="308"/>
      <c r="B108" s="308"/>
      <c r="C108" s="308"/>
      <c r="D108" s="308"/>
      <c r="E108" s="308"/>
      <c r="F108" s="308"/>
      <c r="G108" s="308"/>
      <c r="H108" s="308"/>
      <c r="I108" s="308"/>
      <c r="J108" s="308"/>
      <c r="K108" s="308"/>
      <c r="L108" s="308"/>
      <c r="M108" s="308"/>
      <c r="N108" s="308"/>
      <c r="O108" s="308"/>
      <c r="P108" s="308"/>
      <c r="Q108" s="308"/>
      <c r="R108" s="308"/>
      <c r="S108" s="308"/>
      <c r="T108" s="308"/>
      <c r="U108" s="308"/>
      <c r="V108" s="308"/>
      <c r="W108" s="308"/>
      <c r="X108" s="308"/>
      <c r="Y108" s="308"/>
      <c r="Z108" s="308"/>
    </row>
    <row r="109" ht="12.75" customHeight="1">
      <c r="A109" s="308"/>
      <c r="B109" s="308"/>
      <c r="C109" s="308"/>
      <c r="D109" s="308"/>
      <c r="E109" s="308"/>
      <c r="F109" s="308"/>
      <c r="G109" s="308"/>
      <c r="H109" s="308"/>
      <c r="I109" s="308"/>
      <c r="J109" s="308"/>
      <c r="K109" s="308"/>
      <c r="L109" s="308"/>
      <c r="M109" s="308"/>
      <c r="N109" s="308"/>
      <c r="O109" s="308"/>
      <c r="P109" s="308"/>
      <c r="Q109" s="308"/>
      <c r="R109" s="308"/>
      <c r="S109" s="308"/>
      <c r="T109" s="308"/>
      <c r="U109" s="308"/>
      <c r="V109" s="308"/>
      <c r="W109" s="308"/>
      <c r="X109" s="308"/>
      <c r="Y109" s="308"/>
      <c r="Z109" s="308"/>
    </row>
    <row r="110" ht="12.75" customHeight="1">
      <c r="A110" s="308"/>
      <c r="B110" s="308"/>
      <c r="C110" s="308"/>
      <c r="D110" s="308"/>
      <c r="E110" s="308"/>
      <c r="F110" s="308"/>
      <c r="G110" s="308"/>
      <c r="H110" s="308"/>
      <c r="I110" s="308"/>
      <c r="J110" s="308"/>
      <c r="K110" s="308"/>
      <c r="L110" s="308"/>
      <c r="M110" s="308"/>
      <c r="N110" s="308"/>
      <c r="O110" s="308"/>
      <c r="P110" s="308"/>
      <c r="Q110" s="308"/>
      <c r="R110" s="308"/>
      <c r="S110" s="308"/>
      <c r="T110" s="308"/>
      <c r="U110" s="308"/>
      <c r="V110" s="308"/>
      <c r="W110" s="308"/>
      <c r="X110" s="308"/>
      <c r="Y110" s="308"/>
      <c r="Z110" s="308"/>
    </row>
    <row r="111" ht="12.75" customHeight="1">
      <c r="A111" s="308"/>
      <c r="B111" s="308"/>
      <c r="C111" s="308"/>
      <c r="D111" s="308"/>
      <c r="E111" s="308"/>
      <c r="F111" s="308"/>
      <c r="G111" s="308"/>
      <c r="H111" s="308"/>
      <c r="I111" s="308"/>
      <c r="J111" s="308"/>
      <c r="K111" s="308"/>
      <c r="L111" s="308"/>
      <c r="M111" s="308"/>
      <c r="N111" s="308"/>
      <c r="O111" s="308"/>
      <c r="P111" s="308"/>
      <c r="Q111" s="308"/>
      <c r="R111" s="308"/>
      <c r="S111" s="308"/>
      <c r="T111" s="308"/>
      <c r="U111" s="308"/>
      <c r="V111" s="308"/>
      <c r="W111" s="308"/>
      <c r="X111" s="308"/>
      <c r="Y111" s="308"/>
      <c r="Z111" s="308"/>
    </row>
    <row r="112" ht="12.75" customHeight="1">
      <c r="A112" s="308"/>
      <c r="B112" s="308"/>
      <c r="C112" s="308"/>
      <c r="D112" s="308"/>
      <c r="E112" s="308"/>
      <c r="F112" s="308"/>
      <c r="G112" s="308"/>
      <c r="H112" s="308"/>
      <c r="I112" s="308"/>
      <c r="J112" s="308"/>
      <c r="K112" s="308"/>
      <c r="L112" s="308"/>
      <c r="M112" s="308"/>
      <c r="N112" s="308"/>
      <c r="O112" s="308"/>
      <c r="P112" s="308"/>
      <c r="Q112" s="308"/>
      <c r="R112" s="308"/>
      <c r="S112" s="308"/>
      <c r="T112" s="308"/>
      <c r="U112" s="308"/>
      <c r="V112" s="308"/>
      <c r="W112" s="308"/>
      <c r="X112" s="308"/>
      <c r="Y112" s="308"/>
      <c r="Z112" s="308"/>
    </row>
    <row r="113" ht="12.75" customHeight="1">
      <c r="A113" s="308"/>
      <c r="B113" s="308"/>
      <c r="C113" s="308"/>
      <c r="D113" s="308"/>
      <c r="E113" s="308"/>
      <c r="F113" s="308"/>
      <c r="G113" s="308"/>
      <c r="H113" s="308"/>
      <c r="I113" s="308"/>
      <c r="J113" s="308"/>
      <c r="K113" s="308"/>
      <c r="L113" s="308"/>
      <c r="M113" s="308"/>
      <c r="N113" s="308"/>
      <c r="O113" s="308"/>
      <c r="P113" s="308"/>
      <c r="Q113" s="308"/>
      <c r="R113" s="308"/>
      <c r="S113" s="308"/>
      <c r="T113" s="308"/>
      <c r="U113" s="308"/>
      <c r="V113" s="308"/>
      <c r="W113" s="308"/>
      <c r="X113" s="308"/>
      <c r="Y113" s="308"/>
      <c r="Z113" s="308"/>
    </row>
    <row r="114" ht="12.75" customHeight="1">
      <c r="A114" s="308"/>
      <c r="B114" s="308"/>
      <c r="C114" s="308"/>
      <c r="D114" s="308"/>
      <c r="E114" s="308"/>
      <c r="F114" s="308"/>
      <c r="G114" s="308"/>
      <c r="H114" s="308"/>
      <c r="I114" s="308"/>
      <c r="J114" s="308"/>
      <c r="K114" s="308"/>
      <c r="L114" s="308"/>
      <c r="M114" s="308"/>
      <c r="N114" s="308"/>
      <c r="O114" s="308"/>
      <c r="P114" s="308"/>
      <c r="Q114" s="308"/>
      <c r="R114" s="308"/>
      <c r="S114" s="308"/>
      <c r="T114" s="308"/>
      <c r="U114" s="308"/>
      <c r="V114" s="308"/>
      <c r="W114" s="308"/>
      <c r="X114" s="308"/>
      <c r="Y114" s="308"/>
      <c r="Z114" s="308"/>
    </row>
    <row r="115" ht="12.75" customHeight="1">
      <c r="A115" s="308"/>
      <c r="B115" s="308"/>
      <c r="C115" s="308"/>
      <c r="D115" s="308"/>
      <c r="E115" s="308"/>
      <c r="F115" s="308"/>
      <c r="G115" s="308"/>
      <c r="H115" s="308"/>
      <c r="I115" s="308"/>
      <c r="J115" s="308"/>
      <c r="K115" s="308"/>
      <c r="L115" s="308"/>
      <c r="M115" s="308"/>
      <c r="N115" s="308"/>
      <c r="O115" s="308"/>
      <c r="P115" s="308"/>
      <c r="Q115" s="308"/>
      <c r="R115" s="308"/>
      <c r="S115" s="308"/>
      <c r="T115" s="308"/>
      <c r="U115" s="308"/>
      <c r="V115" s="308"/>
      <c r="W115" s="308"/>
      <c r="X115" s="308"/>
      <c r="Y115" s="308"/>
      <c r="Z115" s="308"/>
    </row>
    <row r="116" ht="12.75" customHeight="1">
      <c r="A116" s="308"/>
      <c r="B116" s="308"/>
      <c r="C116" s="308"/>
      <c r="D116" s="308"/>
      <c r="E116" s="308"/>
      <c r="F116" s="308"/>
      <c r="G116" s="308"/>
      <c r="H116" s="308"/>
      <c r="I116" s="308"/>
      <c r="J116" s="308"/>
      <c r="K116" s="308"/>
      <c r="L116" s="308"/>
      <c r="M116" s="308"/>
      <c r="N116" s="308"/>
      <c r="O116" s="308"/>
      <c r="P116" s="308"/>
      <c r="Q116" s="308"/>
      <c r="R116" s="308"/>
      <c r="S116" s="308"/>
      <c r="T116" s="308"/>
      <c r="U116" s="308"/>
      <c r="V116" s="308"/>
      <c r="W116" s="308"/>
      <c r="X116" s="308"/>
      <c r="Y116" s="308"/>
      <c r="Z116" s="308"/>
    </row>
    <row r="117" ht="12.75" customHeight="1">
      <c r="A117" s="308"/>
      <c r="B117" s="308"/>
      <c r="C117" s="308"/>
      <c r="D117" s="308"/>
      <c r="E117" s="308"/>
      <c r="F117" s="308"/>
      <c r="G117" s="308"/>
      <c r="H117" s="308"/>
      <c r="I117" s="308"/>
      <c r="J117" s="308"/>
      <c r="K117" s="308"/>
      <c r="L117" s="308"/>
      <c r="M117" s="308"/>
      <c r="N117" s="308"/>
      <c r="O117" s="308"/>
      <c r="P117" s="308"/>
      <c r="Q117" s="308"/>
      <c r="R117" s="308"/>
      <c r="S117" s="308"/>
      <c r="T117" s="308"/>
      <c r="U117" s="308"/>
      <c r="V117" s="308"/>
      <c r="W117" s="308"/>
      <c r="X117" s="308"/>
      <c r="Y117" s="308"/>
      <c r="Z117" s="308"/>
    </row>
    <row r="118" ht="12.75" customHeight="1">
      <c r="A118" s="308"/>
      <c r="B118" s="308"/>
      <c r="C118" s="308"/>
      <c r="D118" s="308"/>
      <c r="E118" s="308"/>
      <c r="F118" s="308"/>
      <c r="G118" s="308"/>
      <c r="H118" s="308"/>
      <c r="I118" s="308"/>
      <c r="J118" s="308"/>
      <c r="K118" s="308"/>
      <c r="L118" s="308"/>
      <c r="M118" s="308"/>
      <c r="N118" s="308"/>
      <c r="O118" s="308"/>
      <c r="P118" s="308"/>
      <c r="Q118" s="308"/>
      <c r="R118" s="308"/>
      <c r="S118" s="308"/>
      <c r="T118" s="308"/>
      <c r="U118" s="308"/>
      <c r="V118" s="308"/>
      <c r="W118" s="308"/>
      <c r="X118" s="308"/>
      <c r="Y118" s="308"/>
      <c r="Z118" s="308"/>
    </row>
    <row r="119" ht="12.75" customHeight="1">
      <c r="A119" s="308"/>
      <c r="B119" s="308"/>
      <c r="C119" s="308"/>
      <c r="D119" s="308"/>
      <c r="E119" s="308"/>
      <c r="F119" s="308"/>
      <c r="G119" s="308"/>
      <c r="H119" s="308"/>
      <c r="I119" s="308"/>
      <c r="J119" s="308"/>
      <c r="K119" s="308"/>
      <c r="L119" s="308"/>
      <c r="M119" s="308"/>
      <c r="N119" s="308"/>
      <c r="O119" s="308"/>
      <c r="P119" s="308"/>
      <c r="Q119" s="308"/>
      <c r="R119" s="308"/>
      <c r="S119" s="308"/>
      <c r="T119" s="308"/>
      <c r="U119" s="308"/>
      <c r="V119" s="308"/>
      <c r="W119" s="308"/>
      <c r="X119" s="308"/>
      <c r="Y119" s="308"/>
      <c r="Z119" s="308"/>
    </row>
    <row r="120" ht="12.75" customHeight="1">
      <c r="A120" s="308"/>
      <c r="B120" s="308"/>
      <c r="C120" s="308"/>
      <c r="D120" s="308"/>
      <c r="E120" s="308"/>
      <c r="F120" s="308"/>
      <c r="G120" s="308"/>
      <c r="H120" s="308"/>
      <c r="I120" s="308"/>
      <c r="J120" s="308"/>
      <c r="K120" s="308"/>
      <c r="L120" s="308"/>
      <c r="M120" s="308"/>
      <c r="N120" s="308"/>
      <c r="O120" s="308"/>
      <c r="P120" s="308"/>
      <c r="Q120" s="308"/>
      <c r="R120" s="308"/>
      <c r="S120" s="308"/>
      <c r="T120" s="308"/>
      <c r="U120" s="308"/>
      <c r="V120" s="308"/>
      <c r="W120" s="308"/>
      <c r="X120" s="308"/>
      <c r="Y120" s="308"/>
      <c r="Z120" s="308"/>
    </row>
    <row r="121" ht="12.75" customHeight="1">
      <c r="A121" s="308"/>
      <c r="B121" s="308"/>
      <c r="C121" s="308"/>
      <c r="D121" s="308"/>
      <c r="E121" s="308"/>
      <c r="F121" s="308"/>
      <c r="G121" s="308"/>
      <c r="H121" s="308"/>
      <c r="I121" s="308"/>
      <c r="J121" s="308"/>
      <c r="K121" s="308"/>
      <c r="L121" s="308"/>
      <c r="M121" s="308"/>
      <c r="N121" s="308"/>
      <c r="O121" s="308"/>
      <c r="P121" s="308"/>
      <c r="Q121" s="308"/>
      <c r="R121" s="308"/>
      <c r="S121" s="308"/>
      <c r="T121" s="308"/>
      <c r="U121" s="308"/>
      <c r="V121" s="308"/>
      <c r="W121" s="308"/>
      <c r="X121" s="308"/>
      <c r="Y121" s="308"/>
      <c r="Z121" s="308"/>
    </row>
    <row r="122" ht="12.75" customHeight="1">
      <c r="A122" s="308"/>
      <c r="B122" s="308"/>
      <c r="C122" s="308"/>
      <c r="D122" s="308"/>
      <c r="E122" s="308"/>
      <c r="F122" s="308"/>
      <c r="G122" s="308"/>
      <c r="H122" s="308"/>
      <c r="I122" s="308"/>
      <c r="J122" s="308"/>
      <c r="K122" s="308"/>
      <c r="L122" s="308"/>
      <c r="M122" s="308"/>
      <c r="N122" s="308"/>
      <c r="O122" s="308"/>
      <c r="P122" s="308"/>
      <c r="Q122" s="308"/>
      <c r="R122" s="308"/>
      <c r="S122" s="308"/>
      <c r="T122" s="308"/>
      <c r="U122" s="308"/>
      <c r="V122" s="308"/>
      <c r="W122" s="308"/>
      <c r="X122" s="308"/>
      <c r="Y122" s="308"/>
      <c r="Z122" s="308"/>
    </row>
    <row r="123" ht="12.75" customHeight="1">
      <c r="A123" s="308"/>
      <c r="B123" s="308"/>
      <c r="C123" s="308"/>
      <c r="D123" s="308"/>
      <c r="E123" s="308"/>
      <c r="F123" s="308"/>
      <c r="G123" s="308"/>
      <c r="H123" s="308"/>
      <c r="I123" s="308"/>
      <c r="J123" s="308"/>
      <c r="K123" s="308"/>
      <c r="L123" s="308"/>
      <c r="M123" s="308"/>
      <c r="N123" s="308"/>
      <c r="O123" s="308"/>
      <c r="P123" s="308"/>
      <c r="Q123" s="308"/>
      <c r="R123" s="308"/>
      <c r="S123" s="308"/>
      <c r="T123" s="308"/>
      <c r="U123" s="308"/>
      <c r="V123" s="308"/>
      <c r="W123" s="308"/>
      <c r="X123" s="308"/>
      <c r="Y123" s="308"/>
      <c r="Z123" s="308"/>
    </row>
    <row r="124" ht="12.75" customHeight="1">
      <c r="A124" s="308"/>
      <c r="B124" s="308"/>
      <c r="C124" s="308"/>
      <c r="D124" s="308"/>
      <c r="E124" s="308"/>
      <c r="F124" s="308"/>
      <c r="G124" s="308"/>
      <c r="H124" s="308"/>
      <c r="I124" s="308"/>
      <c r="J124" s="308"/>
      <c r="K124" s="308"/>
      <c r="L124" s="308"/>
      <c r="M124" s="308"/>
      <c r="N124" s="308"/>
      <c r="O124" s="308"/>
      <c r="P124" s="308"/>
      <c r="Q124" s="308"/>
      <c r="R124" s="308"/>
      <c r="S124" s="308"/>
      <c r="T124" s="308"/>
      <c r="U124" s="308"/>
      <c r="V124" s="308"/>
      <c r="W124" s="308"/>
      <c r="X124" s="308"/>
      <c r="Y124" s="308"/>
      <c r="Z124" s="308"/>
    </row>
    <row r="125" ht="12.75" customHeight="1">
      <c r="A125" s="308"/>
      <c r="B125" s="308"/>
      <c r="C125" s="308"/>
      <c r="D125" s="308"/>
      <c r="E125" s="308"/>
      <c r="F125" s="308"/>
      <c r="G125" s="308"/>
      <c r="H125" s="308"/>
      <c r="I125" s="308"/>
      <c r="J125" s="308"/>
      <c r="K125" s="308"/>
      <c r="L125" s="308"/>
      <c r="M125" s="308"/>
      <c r="N125" s="308"/>
      <c r="O125" s="308"/>
      <c r="P125" s="308"/>
      <c r="Q125" s="308"/>
      <c r="R125" s="308"/>
      <c r="S125" s="308"/>
      <c r="T125" s="308"/>
      <c r="U125" s="308"/>
      <c r="V125" s="308"/>
      <c r="W125" s="308"/>
      <c r="X125" s="308"/>
      <c r="Y125" s="308"/>
      <c r="Z125" s="308"/>
    </row>
    <row r="126" ht="12.75" customHeight="1">
      <c r="A126" s="308"/>
      <c r="B126" s="308"/>
      <c r="C126" s="308"/>
      <c r="D126" s="308"/>
      <c r="E126" s="308"/>
      <c r="F126" s="308"/>
      <c r="G126" s="308"/>
      <c r="H126" s="308"/>
      <c r="I126" s="308"/>
      <c r="J126" s="308"/>
      <c r="K126" s="308"/>
      <c r="L126" s="308"/>
      <c r="M126" s="308"/>
      <c r="N126" s="308"/>
      <c r="O126" s="308"/>
      <c r="P126" s="308"/>
      <c r="Q126" s="308"/>
      <c r="R126" s="308"/>
      <c r="S126" s="308"/>
      <c r="T126" s="308"/>
      <c r="U126" s="308"/>
      <c r="V126" s="308"/>
      <c r="W126" s="308"/>
      <c r="X126" s="308"/>
      <c r="Y126" s="308"/>
      <c r="Z126" s="308"/>
    </row>
    <row r="127" ht="12.75" customHeight="1">
      <c r="A127" s="308"/>
      <c r="B127" s="308"/>
      <c r="C127" s="308"/>
      <c r="D127" s="308"/>
      <c r="E127" s="308"/>
      <c r="F127" s="308"/>
      <c r="G127" s="308"/>
      <c r="H127" s="308"/>
      <c r="I127" s="308"/>
      <c r="J127" s="308"/>
      <c r="K127" s="308"/>
      <c r="L127" s="308"/>
      <c r="M127" s="308"/>
      <c r="N127" s="308"/>
      <c r="O127" s="308"/>
      <c r="P127" s="308"/>
      <c r="Q127" s="308"/>
      <c r="R127" s="308"/>
      <c r="S127" s="308"/>
      <c r="T127" s="308"/>
      <c r="U127" s="308"/>
      <c r="V127" s="308"/>
      <c r="W127" s="308"/>
      <c r="X127" s="308"/>
      <c r="Y127" s="308"/>
      <c r="Z127" s="308"/>
    </row>
    <row r="128" ht="12.75" customHeight="1">
      <c r="A128" s="308"/>
      <c r="B128" s="308"/>
      <c r="C128" s="308"/>
      <c r="D128" s="308"/>
      <c r="E128" s="308"/>
      <c r="F128" s="308"/>
      <c r="G128" s="308"/>
      <c r="H128" s="308"/>
      <c r="I128" s="308"/>
      <c r="J128" s="308"/>
      <c r="K128" s="308"/>
      <c r="L128" s="308"/>
      <c r="M128" s="308"/>
      <c r="N128" s="308"/>
      <c r="O128" s="308"/>
      <c r="P128" s="308"/>
      <c r="Q128" s="308"/>
      <c r="R128" s="308"/>
      <c r="S128" s="308"/>
      <c r="T128" s="308"/>
      <c r="U128" s="308"/>
      <c r="V128" s="308"/>
      <c r="W128" s="308"/>
      <c r="X128" s="308"/>
      <c r="Y128" s="308"/>
      <c r="Z128" s="308"/>
    </row>
    <row r="129" ht="12.75" customHeight="1">
      <c r="A129" s="308"/>
      <c r="B129" s="308"/>
      <c r="C129" s="308"/>
      <c r="D129" s="308"/>
      <c r="E129" s="308"/>
      <c r="F129" s="308"/>
      <c r="G129" s="308"/>
      <c r="H129" s="308"/>
      <c r="I129" s="308"/>
      <c r="J129" s="308"/>
      <c r="K129" s="308"/>
      <c r="L129" s="308"/>
      <c r="M129" s="308"/>
      <c r="N129" s="308"/>
      <c r="O129" s="308"/>
      <c r="P129" s="308"/>
      <c r="Q129" s="308"/>
      <c r="R129" s="308"/>
      <c r="S129" s="308"/>
      <c r="T129" s="308"/>
      <c r="U129" s="308"/>
      <c r="V129" s="308"/>
      <c r="W129" s="308"/>
      <c r="X129" s="308"/>
      <c r="Y129" s="308"/>
      <c r="Z129" s="308"/>
    </row>
    <row r="130" ht="12.75" customHeight="1">
      <c r="A130" s="308"/>
      <c r="B130" s="308"/>
      <c r="C130" s="308"/>
      <c r="D130" s="308"/>
      <c r="E130" s="308"/>
      <c r="F130" s="308"/>
      <c r="G130" s="308"/>
      <c r="H130" s="308"/>
      <c r="I130" s="308"/>
      <c r="J130" s="308"/>
      <c r="K130" s="308"/>
      <c r="L130" s="308"/>
      <c r="M130" s="308"/>
      <c r="N130" s="308"/>
      <c r="O130" s="308"/>
      <c r="P130" s="308"/>
      <c r="Q130" s="308"/>
      <c r="R130" s="308"/>
      <c r="S130" s="308"/>
      <c r="T130" s="308"/>
      <c r="U130" s="308"/>
      <c r="V130" s="308"/>
      <c r="W130" s="308"/>
      <c r="X130" s="308"/>
      <c r="Y130" s="308"/>
      <c r="Z130" s="308"/>
    </row>
    <row r="131" ht="12.75" customHeight="1">
      <c r="A131" s="308"/>
      <c r="B131" s="308"/>
      <c r="C131" s="308"/>
      <c r="D131" s="308"/>
      <c r="E131" s="308"/>
      <c r="F131" s="308"/>
      <c r="G131" s="308"/>
      <c r="H131" s="308"/>
      <c r="I131" s="308"/>
      <c r="J131" s="308"/>
      <c r="K131" s="308"/>
      <c r="L131" s="308"/>
      <c r="M131" s="308"/>
      <c r="N131" s="308"/>
      <c r="O131" s="308"/>
      <c r="P131" s="308"/>
      <c r="Q131" s="308"/>
      <c r="R131" s="308"/>
      <c r="S131" s="308"/>
      <c r="T131" s="308"/>
      <c r="U131" s="308"/>
      <c r="V131" s="308"/>
      <c r="W131" s="308"/>
      <c r="X131" s="308"/>
      <c r="Y131" s="308"/>
      <c r="Z131" s="308"/>
    </row>
    <row r="132" ht="12.75" customHeight="1">
      <c r="A132" s="308"/>
      <c r="B132" s="308"/>
      <c r="C132" s="308"/>
      <c r="D132" s="308"/>
      <c r="E132" s="308"/>
      <c r="F132" s="308"/>
      <c r="G132" s="308"/>
      <c r="H132" s="308"/>
      <c r="I132" s="308"/>
      <c r="J132" s="308"/>
      <c r="K132" s="308"/>
      <c r="L132" s="308"/>
      <c r="M132" s="308"/>
      <c r="N132" s="308"/>
      <c r="O132" s="308"/>
      <c r="P132" s="308"/>
      <c r="Q132" s="308"/>
      <c r="R132" s="308"/>
      <c r="S132" s="308"/>
      <c r="T132" s="308"/>
      <c r="U132" s="308"/>
      <c r="V132" s="308"/>
      <c r="W132" s="308"/>
      <c r="X132" s="308"/>
      <c r="Y132" s="308"/>
      <c r="Z132" s="308"/>
    </row>
    <row r="133" ht="12.75" customHeight="1">
      <c r="A133" s="308"/>
      <c r="B133" s="308"/>
      <c r="C133" s="308"/>
      <c r="D133" s="308"/>
      <c r="E133" s="308"/>
      <c r="F133" s="308"/>
      <c r="G133" s="308"/>
      <c r="H133" s="308"/>
      <c r="I133" s="308"/>
      <c r="J133" s="308"/>
      <c r="K133" s="308"/>
      <c r="L133" s="308"/>
      <c r="M133" s="308"/>
      <c r="N133" s="308"/>
      <c r="O133" s="308"/>
      <c r="P133" s="308"/>
      <c r="Q133" s="308"/>
      <c r="R133" s="308"/>
      <c r="S133" s="308"/>
      <c r="T133" s="308"/>
      <c r="U133" s="308"/>
      <c r="V133" s="308"/>
      <c r="W133" s="308"/>
      <c r="X133" s="308"/>
      <c r="Y133" s="308"/>
      <c r="Z133" s="308"/>
    </row>
    <row r="134" ht="12.75" customHeight="1">
      <c r="A134" s="308"/>
      <c r="B134" s="308"/>
      <c r="C134" s="308"/>
      <c r="D134" s="308"/>
      <c r="E134" s="308"/>
      <c r="F134" s="308"/>
      <c r="G134" s="308"/>
      <c r="H134" s="308"/>
      <c r="I134" s="308"/>
      <c r="J134" s="308"/>
      <c r="K134" s="308"/>
      <c r="L134" s="308"/>
      <c r="M134" s="308"/>
      <c r="N134" s="308"/>
      <c r="O134" s="308"/>
      <c r="P134" s="308"/>
      <c r="Q134" s="308"/>
      <c r="R134" s="308"/>
      <c r="S134" s="308"/>
      <c r="T134" s="308"/>
      <c r="U134" s="308"/>
      <c r="V134" s="308"/>
      <c r="W134" s="308"/>
      <c r="X134" s="308"/>
      <c r="Y134" s="308"/>
      <c r="Z134" s="308"/>
    </row>
    <row r="135" ht="12.75" customHeight="1">
      <c r="A135" s="308"/>
      <c r="B135" s="308"/>
      <c r="C135" s="308"/>
      <c r="D135" s="308"/>
      <c r="E135" s="308"/>
      <c r="F135" s="308"/>
      <c r="G135" s="308"/>
      <c r="H135" s="308"/>
      <c r="I135" s="308"/>
      <c r="J135" s="308"/>
      <c r="K135" s="308"/>
      <c r="L135" s="308"/>
      <c r="M135" s="308"/>
      <c r="N135" s="308"/>
      <c r="O135" s="308"/>
      <c r="P135" s="308"/>
      <c r="Q135" s="308"/>
      <c r="R135" s="308"/>
      <c r="S135" s="308"/>
      <c r="T135" s="308"/>
      <c r="U135" s="308"/>
      <c r="V135" s="308"/>
      <c r="W135" s="308"/>
      <c r="X135" s="308"/>
      <c r="Y135" s="308"/>
      <c r="Z135" s="308"/>
    </row>
    <row r="136" ht="12.75" customHeight="1">
      <c r="A136" s="308"/>
      <c r="B136" s="308"/>
      <c r="C136" s="308"/>
      <c r="D136" s="308"/>
      <c r="E136" s="308"/>
      <c r="F136" s="308"/>
      <c r="G136" s="308"/>
      <c r="H136" s="308"/>
      <c r="I136" s="308"/>
      <c r="J136" s="308"/>
      <c r="K136" s="308"/>
      <c r="L136" s="308"/>
      <c r="M136" s="308"/>
      <c r="N136" s="308"/>
      <c r="O136" s="308"/>
      <c r="P136" s="308"/>
      <c r="Q136" s="308"/>
      <c r="R136" s="308"/>
      <c r="S136" s="308"/>
      <c r="T136" s="308"/>
      <c r="U136" s="308"/>
      <c r="V136" s="308"/>
      <c r="W136" s="308"/>
      <c r="X136" s="308"/>
      <c r="Y136" s="308"/>
      <c r="Z136" s="308"/>
    </row>
    <row r="137" ht="12.75" customHeight="1">
      <c r="A137" s="308"/>
      <c r="B137" s="308"/>
      <c r="C137" s="308"/>
      <c r="D137" s="308"/>
      <c r="E137" s="308"/>
      <c r="F137" s="308"/>
      <c r="G137" s="308"/>
      <c r="H137" s="308"/>
      <c r="I137" s="308"/>
      <c r="J137" s="308"/>
      <c r="K137" s="308"/>
      <c r="L137" s="308"/>
      <c r="M137" s="308"/>
      <c r="N137" s="308"/>
      <c r="O137" s="308"/>
      <c r="P137" s="308"/>
      <c r="Q137" s="308"/>
      <c r="R137" s="308"/>
      <c r="S137" s="308"/>
      <c r="T137" s="308"/>
      <c r="U137" s="308"/>
      <c r="V137" s="308"/>
      <c r="W137" s="308"/>
      <c r="X137" s="308"/>
      <c r="Y137" s="308"/>
      <c r="Z137" s="308"/>
    </row>
    <row r="138" ht="12.75" customHeight="1">
      <c r="A138" s="308"/>
      <c r="B138" s="308"/>
      <c r="C138" s="308"/>
      <c r="D138" s="308"/>
      <c r="E138" s="308"/>
      <c r="F138" s="308"/>
      <c r="G138" s="308"/>
      <c r="H138" s="308"/>
      <c r="I138" s="308"/>
      <c r="J138" s="308"/>
      <c r="K138" s="308"/>
      <c r="L138" s="308"/>
      <c r="M138" s="308"/>
      <c r="N138" s="308"/>
      <c r="O138" s="308"/>
      <c r="P138" s="308"/>
      <c r="Q138" s="308"/>
      <c r="R138" s="308"/>
      <c r="S138" s="308"/>
      <c r="T138" s="308"/>
      <c r="U138" s="308"/>
      <c r="V138" s="308"/>
      <c r="W138" s="308"/>
      <c r="X138" s="308"/>
      <c r="Y138" s="308"/>
      <c r="Z138" s="308"/>
    </row>
    <row r="139" ht="12.75" customHeight="1">
      <c r="A139" s="308"/>
      <c r="B139" s="308"/>
      <c r="C139" s="308"/>
      <c r="D139" s="308"/>
      <c r="E139" s="308"/>
      <c r="F139" s="308"/>
      <c r="G139" s="308"/>
      <c r="H139" s="308"/>
      <c r="I139" s="308"/>
      <c r="J139" s="308"/>
      <c r="K139" s="308"/>
      <c r="L139" s="308"/>
      <c r="M139" s="308"/>
      <c r="N139" s="308"/>
      <c r="O139" s="308"/>
      <c r="P139" s="308"/>
      <c r="Q139" s="308"/>
      <c r="R139" s="308"/>
      <c r="S139" s="308"/>
      <c r="T139" s="308"/>
      <c r="U139" s="308"/>
      <c r="V139" s="308"/>
      <c r="W139" s="308"/>
      <c r="X139" s="308"/>
      <c r="Y139" s="308"/>
      <c r="Z139" s="308"/>
    </row>
    <row r="140" ht="12.75" customHeight="1">
      <c r="A140" s="308"/>
      <c r="B140" s="308"/>
      <c r="C140" s="308"/>
      <c r="D140" s="308"/>
      <c r="E140" s="308"/>
      <c r="F140" s="308"/>
      <c r="G140" s="308"/>
      <c r="H140" s="308"/>
      <c r="I140" s="308"/>
      <c r="J140" s="308"/>
      <c r="K140" s="308"/>
      <c r="L140" s="308"/>
      <c r="M140" s="308"/>
      <c r="N140" s="308"/>
      <c r="O140" s="308"/>
      <c r="P140" s="308"/>
      <c r="Q140" s="308"/>
      <c r="R140" s="308"/>
      <c r="S140" s="308"/>
      <c r="T140" s="308"/>
      <c r="U140" s="308"/>
      <c r="V140" s="308"/>
      <c r="W140" s="308"/>
      <c r="X140" s="308"/>
      <c r="Y140" s="308"/>
      <c r="Z140" s="308"/>
    </row>
    <row r="141" ht="12.75" customHeight="1">
      <c r="A141" s="308"/>
      <c r="B141" s="308"/>
      <c r="C141" s="308"/>
      <c r="D141" s="308"/>
      <c r="E141" s="308"/>
      <c r="F141" s="308"/>
      <c r="G141" s="308"/>
      <c r="H141" s="308"/>
      <c r="I141" s="308"/>
      <c r="J141" s="308"/>
      <c r="K141" s="308"/>
      <c r="L141" s="308"/>
      <c r="M141" s="308"/>
      <c r="N141" s="308"/>
      <c r="O141" s="308"/>
      <c r="P141" s="308"/>
      <c r="Q141" s="308"/>
      <c r="R141" s="308"/>
      <c r="S141" s="308"/>
      <c r="T141" s="308"/>
      <c r="U141" s="308"/>
      <c r="V141" s="308"/>
      <c r="W141" s="308"/>
      <c r="X141" s="308"/>
      <c r="Y141" s="308"/>
      <c r="Z141" s="308"/>
    </row>
    <row r="142" ht="12.75" customHeight="1">
      <c r="A142" s="308"/>
      <c r="B142" s="308"/>
      <c r="C142" s="308"/>
      <c r="D142" s="308"/>
      <c r="E142" s="308"/>
      <c r="F142" s="308"/>
      <c r="G142" s="308"/>
      <c r="H142" s="308"/>
      <c r="I142" s="308"/>
      <c r="J142" s="308"/>
      <c r="K142" s="308"/>
      <c r="L142" s="308"/>
      <c r="M142" s="308"/>
      <c r="N142" s="308"/>
      <c r="O142" s="308"/>
      <c r="P142" s="308"/>
      <c r="Q142" s="308"/>
      <c r="R142" s="308"/>
      <c r="S142" s="308"/>
      <c r="T142" s="308"/>
      <c r="U142" s="308"/>
      <c r="V142" s="308"/>
      <c r="W142" s="308"/>
      <c r="X142" s="308"/>
      <c r="Y142" s="308"/>
      <c r="Z142" s="308"/>
    </row>
    <row r="143" ht="12.75" customHeight="1">
      <c r="A143" s="308"/>
      <c r="B143" s="308"/>
      <c r="C143" s="308"/>
      <c r="D143" s="308"/>
      <c r="E143" s="308"/>
      <c r="F143" s="308"/>
      <c r="G143" s="308"/>
      <c r="H143" s="308"/>
      <c r="I143" s="308"/>
      <c r="J143" s="308"/>
      <c r="K143" s="308"/>
      <c r="L143" s="308"/>
      <c r="M143" s="308"/>
      <c r="N143" s="308"/>
      <c r="O143" s="308"/>
      <c r="P143" s="308"/>
      <c r="Q143" s="308"/>
      <c r="R143" s="308"/>
      <c r="S143" s="308"/>
      <c r="T143" s="308"/>
      <c r="U143" s="308"/>
      <c r="V143" s="308"/>
      <c r="W143" s="308"/>
      <c r="X143" s="308"/>
      <c r="Y143" s="308"/>
      <c r="Z143" s="308"/>
    </row>
    <row r="144" ht="12.75" customHeight="1">
      <c r="A144" s="308"/>
      <c r="B144" s="308"/>
      <c r="C144" s="308"/>
      <c r="D144" s="308"/>
      <c r="E144" s="308"/>
      <c r="F144" s="308"/>
      <c r="G144" s="308"/>
      <c r="H144" s="308"/>
      <c r="I144" s="308"/>
      <c r="J144" s="308"/>
      <c r="K144" s="308"/>
      <c r="L144" s="308"/>
      <c r="M144" s="308"/>
      <c r="N144" s="308"/>
      <c r="O144" s="308"/>
      <c r="P144" s="308"/>
      <c r="Q144" s="308"/>
      <c r="R144" s="308"/>
      <c r="S144" s="308"/>
      <c r="T144" s="308"/>
      <c r="U144" s="308"/>
      <c r="V144" s="308"/>
      <c r="W144" s="308"/>
      <c r="X144" s="308"/>
      <c r="Y144" s="308"/>
      <c r="Z144" s="308"/>
    </row>
    <row r="145" ht="12.75" customHeight="1">
      <c r="A145" s="308"/>
      <c r="B145" s="308"/>
      <c r="C145" s="308"/>
      <c r="D145" s="308"/>
      <c r="E145" s="308"/>
      <c r="F145" s="308"/>
      <c r="G145" s="308"/>
      <c r="H145" s="308"/>
      <c r="I145" s="308"/>
      <c r="J145" s="308"/>
      <c r="K145" s="308"/>
      <c r="L145" s="308"/>
      <c r="M145" s="308"/>
      <c r="N145" s="308"/>
      <c r="O145" s="308"/>
      <c r="P145" s="308"/>
      <c r="Q145" s="308"/>
      <c r="R145" s="308"/>
      <c r="S145" s="308"/>
      <c r="T145" s="308"/>
      <c r="U145" s="308"/>
      <c r="V145" s="308"/>
      <c r="W145" s="308"/>
      <c r="X145" s="308"/>
      <c r="Y145" s="308"/>
      <c r="Z145" s="308"/>
    </row>
    <row r="146" ht="12.75" customHeight="1">
      <c r="A146" s="308"/>
      <c r="B146" s="308"/>
      <c r="C146" s="308"/>
      <c r="D146" s="308"/>
      <c r="E146" s="308"/>
      <c r="F146" s="308"/>
      <c r="G146" s="308"/>
      <c r="H146" s="308"/>
      <c r="I146" s="308"/>
      <c r="J146" s="308"/>
      <c r="K146" s="308"/>
      <c r="L146" s="308"/>
      <c r="M146" s="308"/>
      <c r="N146" s="308"/>
      <c r="O146" s="308"/>
      <c r="P146" s="308"/>
      <c r="Q146" s="308"/>
      <c r="R146" s="308"/>
      <c r="S146" s="308"/>
      <c r="T146" s="308"/>
      <c r="U146" s="308"/>
      <c r="V146" s="308"/>
      <c r="W146" s="308"/>
      <c r="X146" s="308"/>
      <c r="Y146" s="308"/>
      <c r="Z146" s="308"/>
    </row>
    <row r="147" ht="12.75" customHeight="1">
      <c r="A147" s="308"/>
      <c r="B147" s="308"/>
      <c r="C147" s="308"/>
      <c r="D147" s="308"/>
      <c r="E147" s="308"/>
      <c r="F147" s="308"/>
      <c r="G147" s="308"/>
      <c r="H147" s="308"/>
      <c r="I147" s="308"/>
      <c r="J147" s="308"/>
      <c r="K147" s="308"/>
      <c r="L147" s="308"/>
      <c r="M147" s="308"/>
      <c r="N147" s="308"/>
      <c r="O147" s="308"/>
      <c r="P147" s="308"/>
      <c r="Q147" s="308"/>
      <c r="R147" s="308"/>
      <c r="S147" s="308"/>
      <c r="T147" s="308"/>
      <c r="U147" s="308"/>
      <c r="V147" s="308"/>
      <c r="W147" s="308"/>
      <c r="X147" s="308"/>
      <c r="Y147" s="308"/>
      <c r="Z147" s="308"/>
    </row>
    <row r="148" ht="12.75" customHeight="1">
      <c r="A148" s="308"/>
      <c r="B148" s="308"/>
      <c r="C148" s="308"/>
      <c r="D148" s="308"/>
      <c r="E148" s="308"/>
      <c r="F148" s="308"/>
      <c r="G148" s="308"/>
      <c r="H148" s="308"/>
      <c r="I148" s="308"/>
      <c r="J148" s="308"/>
      <c r="K148" s="308"/>
      <c r="L148" s="308"/>
      <c r="M148" s="308"/>
      <c r="N148" s="308"/>
      <c r="O148" s="308"/>
      <c r="P148" s="308"/>
      <c r="Q148" s="308"/>
      <c r="R148" s="308"/>
      <c r="S148" s="308"/>
      <c r="T148" s="308"/>
      <c r="U148" s="308"/>
      <c r="V148" s="308"/>
      <c r="W148" s="308"/>
      <c r="X148" s="308"/>
      <c r="Y148" s="308"/>
      <c r="Z148" s="308"/>
    </row>
    <row r="149" ht="12.75" customHeight="1">
      <c r="A149" s="308"/>
      <c r="B149" s="308"/>
      <c r="C149" s="308"/>
      <c r="D149" s="308"/>
      <c r="E149" s="308"/>
      <c r="F149" s="308"/>
      <c r="G149" s="308"/>
      <c r="H149" s="308"/>
      <c r="I149" s="308"/>
      <c r="J149" s="308"/>
      <c r="K149" s="308"/>
      <c r="L149" s="308"/>
      <c r="M149" s="308"/>
      <c r="N149" s="308"/>
      <c r="O149" s="308"/>
      <c r="P149" s="308"/>
      <c r="Q149" s="308"/>
      <c r="R149" s="308"/>
      <c r="S149" s="308"/>
      <c r="T149" s="308"/>
      <c r="U149" s="308"/>
      <c r="V149" s="308"/>
      <c r="W149" s="308"/>
      <c r="X149" s="308"/>
      <c r="Y149" s="308"/>
      <c r="Z149" s="308"/>
    </row>
    <row r="150" ht="12.75" customHeight="1">
      <c r="A150" s="308"/>
      <c r="B150" s="308"/>
      <c r="C150" s="308"/>
      <c r="D150" s="308"/>
      <c r="E150" s="308"/>
      <c r="F150" s="308"/>
      <c r="G150" s="308"/>
      <c r="H150" s="308"/>
      <c r="I150" s="308"/>
      <c r="J150" s="308"/>
      <c r="K150" s="308"/>
      <c r="L150" s="308"/>
      <c r="M150" s="308"/>
      <c r="N150" s="308"/>
      <c r="O150" s="308"/>
      <c r="P150" s="308"/>
      <c r="Q150" s="308"/>
      <c r="R150" s="308"/>
      <c r="S150" s="308"/>
      <c r="T150" s="308"/>
      <c r="U150" s="308"/>
      <c r="V150" s="308"/>
      <c r="W150" s="308"/>
      <c r="X150" s="308"/>
      <c r="Y150" s="308"/>
      <c r="Z150" s="308"/>
    </row>
    <row r="151" ht="12.75" customHeight="1">
      <c r="A151" s="308"/>
      <c r="B151" s="308"/>
      <c r="C151" s="308"/>
      <c r="D151" s="308"/>
      <c r="E151" s="308"/>
      <c r="F151" s="308"/>
      <c r="G151" s="308"/>
      <c r="H151" s="308"/>
      <c r="I151" s="308"/>
      <c r="J151" s="308"/>
      <c r="K151" s="308"/>
      <c r="L151" s="308"/>
      <c r="M151" s="308"/>
      <c r="N151" s="308"/>
      <c r="O151" s="308"/>
      <c r="P151" s="308"/>
      <c r="Q151" s="308"/>
      <c r="R151" s="308"/>
      <c r="S151" s="308"/>
      <c r="T151" s="308"/>
      <c r="U151" s="308"/>
      <c r="V151" s="308"/>
      <c r="W151" s="308"/>
      <c r="X151" s="308"/>
      <c r="Y151" s="308"/>
      <c r="Z151" s="308"/>
    </row>
    <row r="152" ht="12.75" customHeight="1">
      <c r="A152" s="308"/>
      <c r="B152" s="308"/>
      <c r="C152" s="308"/>
      <c r="D152" s="308"/>
      <c r="E152" s="308"/>
      <c r="F152" s="308"/>
      <c r="G152" s="308"/>
      <c r="H152" s="308"/>
      <c r="I152" s="308"/>
      <c r="J152" s="308"/>
      <c r="K152" s="308"/>
      <c r="L152" s="308"/>
      <c r="M152" s="308"/>
      <c r="N152" s="308"/>
      <c r="O152" s="308"/>
      <c r="P152" s="308"/>
      <c r="Q152" s="308"/>
      <c r="R152" s="308"/>
      <c r="S152" s="308"/>
      <c r="T152" s="308"/>
      <c r="U152" s="308"/>
      <c r="V152" s="308"/>
      <c r="W152" s="308"/>
      <c r="X152" s="308"/>
      <c r="Y152" s="308"/>
      <c r="Z152" s="308"/>
    </row>
    <row r="153" ht="12.75" customHeight="1">
      <c r="A153" s="308"/>
      <c r="B153" s="308"/>
      <c r="C153" s="308"/>
      <c r="D153" s="308"/>
      <c r="E153" s="308"/>
      <c r="F153" s="308"/>
      <c r="G153" s="308"/>
      <c r="H153" s="308"/>
      <c r="I153" s="308"/>
      <c r="J153" s="308"/>
      <c r="K153" s="308"/>
      <c r="L153" s="308"/>
      <c r="M153" s="308"/>
      <c r="N153" s="308"/>
      <c r="O153" s="308"/>
      <c r="P153" s="308"/>
      <c r="Q153" s="308"/>
      <c r="R153" s="308"/>
      <c r="S153" s="308"/>
      <c r="T153" s="308"/>
      <c r="U153" s="308"/>
      <c r="V153" s="308"/>
      <c r="W153" s="308"/>
      <c r="X153" s="308"/>
      <c r="Y153" s="308"/>
      <c r="Z153" s="308"/>
    </row>
    <row r="154" ht="12.75" customHeight="1">
      <c r="A154" s="308"/>
      <c r="B154" s="308"/>
      <c r="C154" s="308"/>
      <c r="D154" s="308"/>
      <c r="E154" s="308"/>
      <c r="F154" s="308"/>
      <c r="G154" s="308"/>
      <c r="H154" s="308"/>
      <c r="I154" s="308"/>
      <c r="J154" s="308"/>
      <c r="K154" s="308"/>
      <c r="L154" s="308"/>
      <c r="M154" s="308"/>
      <c r="N154" s="308"/>
      <c r="O154" s="308"/>
      <c r="P154" s="308"/>
      <c r="Q154" s="308"/>
      <c r="R154" s="308"/>
      <c r="S154" s="308"/>
      <c r="T154" s="308"/>
      <c r="U154" s="308"/>
      <c r="V154" s="308"/>
      <c r="W154" s="308"/>
      <c r="X154" s="308"/>
      <c r="Y154" s="308"/>
      <c r="Z154" s="308"/>
    </row>
    <row r="155" ht="12.75" customHeight="1">
      <c r="A155" s="308"/>
      <c r="B155" s="308"/>
      <c r="C155" s="308"/>
      <c r="D155" s="308"/>
      <c r="E155" s="308"/>
      <c r="F155" s="308"/>
      <c r="G155" s="308"/>
      <c r="H155" s="308"/>
      <c r="I155" s="308"/>
      <c r="J155" s="308"/>
      <c r="K155" s="308"/>
      <c r="L155" s="308"/>
      <c r="M155" s="308"/>
      <c r="N155" s="308"/>
      <c r="O155" s="308"/>
      <c r="P155" s="308"/>
      <c r="Q155" s="308"/>
      <c r="R155" s="308"/>
      <c r="S155" s="308"/>
      <c r="T155" s="308"/>
      <c r="U155" s="308"/>
      <c r="V155" s="308"/>
      <c r="W155" s="308"/>
      <c r="X155" s="308"/>
      <c r="Y155" s="308"/>
      <c r="Z155" s="308"/>
    </row>
    <row r="156" ht="12.75" customHeight="1">
      <c r="A156" s="308"/>
      <c r="B156" s="308"/>
      <c r="C156" s="308"/>
      <c r="D156" s="308"/>
      <c r="E156" s="308"/>
      <c r="F156" s="308"/>
      <c r="G156" s="308"/>
      <c r="H156" s="308"/>
      <c r="I156" s="308"/>
      <c r="J156" s="308"/>
      <c r="K156" s="308"/>
      <c r="L156" s="308"/>
      <c r="M156" s="308"/>
      <c r="N156" s="308"/>
      <c r="O156" s="308"/>
      <c r="P156" s="308"/>
      <c r="Q156" s="308"/>
      <c r="R156" s="308"/>
      <c r="S156" s="308"/>
      <c r="T156" s="308"/>
      <c r="U156" s="308"/>
      <c r="V156" s="308"/>
      <c r="W156" s="308"/>
      <c r="X156" s="308"/>
      <c r="Y156" s="308"/>
      <c r="Z156" s="308"/>
    </row>
    <row r="157" ht="12.75" customHeight="1">
      <c r="A157" s="308"/>
      <c r="B157" s="308"/>
      <c r="C157" s="308"/>
      <c r="D157" s="308"/>
      <c r="E157" s="308"/>
      <c r="F157" s="308"/>
      <c r="G157" s="308"/>
      <c r="H157" s="308"/>
      <c r="I157" s="308"/>
      <c r="J157" s="308"/>
      <c r="K157" s="308"/>
      <c r="L157" s="308"/>
      <c r="M157" s="308"/>
      <c r="N157" s="308"/>
      <c r="O157" s="308"/>
      <c r="P157" s="308"/>
      <c r="Q157" s="308"/>
      <c r="R157" s="308"/>
      <c r="S157" s="308"/>
      <c r="T157" s="308"/>
      <c r="U157" s="308"/>
      <c r="V157" s="308"/>
      <c r="W157" s="308"/>
      <c r="X157" s="308"/>
      <c r="Y157" s="308"/>
      <c r="Z157" s="308"/>
    </row>
    <row r="158" ht="12.75" customHeight="1">
      <c r="A158" s="308"/>
      <c r="B158" s="308"/>
      <c r="C158" s="308"/>
      <c r="D158" s="308"/>
      <c r="E158" s="308"/>
      <c r="F158" s="308"/>
      <c r="G158" s="308"/>
      <c r="H158" s="308"/>
      <c r="I158" s="308"/>
      <c r="J158" s="308"/>
      <c r="K158" s="308"/>
      <c r="L158" s="308"/>
      <c r="M158" s="308"/>
      <c r="N158" s="308"/>
      <c r="O158" s="308"/>
      <c r="P158" s="308"/>
      <c r="Q158" s="308"/>
      <c r="R158" s="308"/>
      <c r="S158" s="308"/>
      <c r="T158" s="308"/>
      <c r="U158" s="308"/>
      <c r="V158" s="308"/>
      <c r="W158" s="308"/>
      <c r="X158" s="308"/>
      <c r="Y158" s="308"/>
      <c r="Z158" s="308"/>
    </row>
    <row r="159" ht="12.75" customHeight="1">
      <c r="A159" s="308"/>
      <c r="B159" s="308"/>
      <c r="C159" s="308"/>
      <c r="D159" s="308"/>
      <c r="E159" s="308"/>
      <c r="F159" s="308"/>
      <c r="G159" s="308"/>
      <c r="H159" s="308"/>
      <c r="I159" s="308"/>
      <c r="J159" s="308"/>
      <c r="K159" s="308"/>
      <c r="L159" s="308"/>
      <c r="M159" s="308"/>
      <c r="N159" s="308"/>
      <c r="O159" s="308"/>
      <c r="P159" s="308"/>
      <c r="Q159" s="308"/>
      <c r="R159" s="308"/>
      <c r="S159" s="308"/>
      <c r="T159" s="308"/>
      <c r="U159" s="308"/>
      <c r="V159" s="308"/>
      <c r="W159" s="308"/>
      <c r="X159" s="308"/>
      <c r="Y159" s="308"/>
      <c r="Z159" s="308"/>
    </row>
    <row r="160" ht="12.75" customHeight="1">
      <c r="A160" s="308"/>
      <c r="B160" s="308"/>
      <c r="C160" s="308"/>
      <c r="D160" s="308"/>
      <c r="E160" s="308"/>
      <c r="F160" s="308"/>
      <c r="G160" s="308"/>
      <c r="H160" s="308"/>
      <c r="I160" s="308"/>
      <c r="J160" s="308"/>
      <c r="K160" s="308"/>
      <c r="L160" s="308"/>
      <c r="M160" s="308"/>
      <c r="N160" s="308"/>
      <c r="O160" s="308"/>
      <c r="P160" s="308"/>
      <c r="Q160" s="308"/>
      <c r="R160" s="308"/>
      <c r="S160" s="308"/>
      <c r="T160" s="308"/>
      <c r="U160" s="308"/>
      <c r="V160" s="308"/>
      <c r="W160" s="308"/>
      <c r="X160" s="308"/>
      <c r="Y160" s="308"/>
      <c r="Z160" s="308"/>
    </row>
    <row r="161" ht="12.75" customHeight="1">
      <c r="A161" s="308"/>
      <c r="B161" s="308"/>
      <c r="C161" s="308"/>
      <c r="D161" s="308"/>
      <c r="E161" s="308"/>
      <c r="F161" s="308"/>
      <c r="G161" s="308"/>
      <c r="H161" s="308"/>
      <c r="I161" s="308"/>
      <c r="J161" s="308"/>
      <c r="K161" s="308"/>
      <c r="L161" s="308"/>
      <c r="M161" s="308"/>
      <c r="N161" s="308"/>
      <c r="O161" s="308"/>
      <c r="P161" s="308"/>
      <c r="Q161" s="308"/>
      <c r="R161" s="308"/>
      <c r="S161" s="308"/>
      <c r="T161" s="308"/>
      <c r="U161" s="308"/>
      <c r="V161" s="308"/>
      <c r="W161" s="308"/>
      <c r="X161" s="308"/>
      <c r="Y161" s="308"/>
      <c r="Z161" s="308"/>
    </row>
    <row r="162" ht="12.75" customHeight="1">
      <c r="A162" s="308"/>
      <c r="B162" s="308"/>
      <c r="C162" s="308"/>
      <c r="D162" s="308"/>
      <c r="E162" s="308"/>
      <c r="F162" s="308"/>
      <c r="G162" s="308"/>
      <c r="H162" s="308"/>
      <c r="I162" s="308"/>
      <c r="J162" s="308"/>
      <c r="K162" s="308"/>
      <c r="L162" s="308"/>
      <c r="M162" s="308"/>
      <c r="N162" s="308"/>
      <c r="O162" s="308"/>
      <c r="P162" s="308"/>
      <c r="Q162" s="308"/>
      <c r="R162" s="308"/>
      <c r="S162" s="308"/>
      <c r="T162" s="308"/>
      <c r="U162" s="308"/>
      <c r="V162" s="308"/>
      <c r="W162" s="308"/>
      <c r="X162" s="308"/>
      <c r="Y162" s="308"/>
      <c r="Z162" s="308"/>
    </row>
    <row r="163" ht="12.75" customHeight="1">
      <c r="A163" s="308"/>
      <c r="B163" s="308"/>
      <c r="C163" s="308"/>
      <c r="D163" s="308"/>
      <c r="E163" s="308"/>
      <c r="F163" s="308"/>
      <c r="G163" s="308"/>
      <c r="H163" s="308"/>
      <c r="I163" s="308"/>
      <c r="J163" s="308"/>
      <c r="K163" s="308"/>
      <c r="L163" s="308"/>
      <c r="M163" s="308"/>
      <c r="N163" s="308"/>
      <c r="O163" s="308"/>
      <c r="P163" s="308"/>
      <c r="Q163" s="308"/>
      <c r="R163" s="308"/>
      <c r="S163" s="308"/>
      <c r="T163" s="308"/>
      <c r="U163" s="308"/>
      <c r="V163" s="308"/>
      <c r="W163" s="308"/>
      <c r="X163" s="308"/>
      <c r="Y163" s="308"/>
      <c r="Z163" s="308"/>
    </row>
    <row r="164" ht="12.75" customHeight="1">
      <c r="A164" s="308"/>
      <c r="B164" s="308"/>
      <c r="C164" s="308"/>
      <c r="D164" s="308"/>
      <c r="E164" s="308"/>
      <c r="F164" s="308"/>
      <c r="G164" s="308"/>
      <c r="H164" s="308"/>
      <c r="I164" s="308"/>
      <c r="J164" s="308"/>
      <c r="K164" s="308"/>
      <c r="L164" s="308"/>
      <c r="M164" s="308"/>
      <c r="N164" s="308"/>
      <c r="O164" s="308"/>
      <c r="P164" s="308"/>
      <c r="Q164" s="308"/>
      <c r="R164" s="308"/>
      <c r="S164" s="308"/>
      <c r="T164" s="308"/>
      <c r="U164" s="308"/>
      <c r="V164" s="308"/>
      <c r="W164" s="308"/>
      <c r="X164" s="308"/>
      <c r="Y164" s="308"/>
      <c r="Z164" s="308"/>
    </row>
    <row r="165" ht="12.75" customHeight="1">
      <c r="A165" s="308"/>
      <c r="B165" s="308"/>
      <c r="C165" s="308"/>
      <c r="D165" s="308"/>
      <c r="E165" s="308"/>
      <c r="F165" s="308"/>
      <c r="G165" s="308"/>
      <c r="H165" s="308"/>
      <c r="I165" s="308"/>
      <c r="J165" s="308"/>
      <c r="K165" s="308"/>
      <c r="L165" s="308"/>
      <c r="M165" s="308"/>
      <c r="N165" s="308"/>
      <c r="O165" s="308"/>
      <c r="P165" s="308"/>
      <c r="Q165" s="308"/>
      <c r="R165" s="308"/>
      <c r="S165" s="308"/>
      <c r="T165" s="308"/>
      <c r="U165" s="308"/>
      <c r="V165" s="308"/>
      <c r="W165" s="308"/>
      <c r="X165" s="308"/>
      <c r="Y165" s="308"/>
      <c r="Z165" s="308"/>
    </row>
    <row r="166" ht="12.75" customHeight="1">
      <c r="A166" s="308"/>
      <c r="B166" s="308"/>
      <c r="C166" s="308"/>
      <c r="D166" s="308"/>
      <c r="E166" s="308"/>
      <c r="F166" s="308"/>
      <c r="G166" s="308"/>
      <c r="H166" s="308"/>
      <c r="I166" s="308"/>
      <c r="J166" s="308"/>
      <c r="K166" s="308"/>
      <c r="L166" s="308"/>
      <c r="M166" s="308"/>
      <c r="N166" s="308"/>
      <c r="O166" s="308"/>
      <c r="P166" s="308"/>
      <c r="Q166" s="308"/>
      <c r="R166" s="308"/>
      <c r="S166" s="308"/>
      <c r="T166" s="308"/>
      <c r="U166" s="308"/>
      <c r="V166" s="308"/>
      <c r="W166" s="308"/>
      <c r="X166" s="308"/>
      <c r="Y166" s="308"/>
      <c r="Z166" s="308"/>
    </row>
    <row r="167" ht="12.75" customHeight="1">
      <c r="A167" s="308"/>
      <c r="B167" s="308"/>
      <c r="C167" s="308"/>
      <c r="D167" s="308"/>
      <c r="E167" s="308"/>
      <c r="F167" s="308"/>
      <c r="G167" s="308"/>
      <c r="H167" s="308"/>
      <c r="I167" s="308"/>
      <c r="J167" s="308"/>
      <c r="K167" s="308"/>
      <c r="L167" s="308"/>
      <c r="M167" s="308"/>
      <c r="N167" s="308"/>
      <c r="O167" s="308"/>
      <c r="P167" s="308"/>
      <c r="Q167" s="308"/>
      <c r="R167" s="308"/>
      <c r="S167" s="308"/>
      <c r="T167" s="308"/>
      <c r="U167" s="308"/>
      <c r="V167" s="308"/>
      <c r="W167" s="308"/>
      <c r="X167" s="308"/>
      <c r="Y167" s="308"/>
      <c r="Z167" s="308"/>
    </row>
    <row r="168" ht="12.75" customHeight="1">
      <c r="A168" s="308"/>
      <c r="B168" s="308"/>
      <c r="C168" s="308"/>
      <c r="D168" s="308"/>
      <c r="E168" s="308"/>
      <c r="F168" s="308"/>
      <c r="G168" s="308"/>
      <c r="H168" s="308"/>
      <c r="I168" s="308"/>
      <c r="J168" s="308"/>
      <c r="K168" s="308"/>
      <c r="L168" s="308"/>
      <c r="M168" s="308"/>
      <c r="N168" s="308"/>
      <c r="O168" s="308"/>
      <c r="P168" s="308"/>
      <c r="Q168" s="308"/>
      <c r="R168" s="308"/>
      <c r="S168" s="308"/>
      <c r="T168" s="308"/>
      <c r="U168" s="308"/>
      <c r="V168" s="308"/>
      <c r="W168" s="308"/>
      <c r="X168" s="308"/>
      <c r="Y168" s="308"/>
      <c r="Z168" s="308"/>
    </row>
    <row r="169" ht="12.75" customHeight="1">
      <c r="A169" s="308"/>
      <c r="B169" s="308"/>
      <c r="C169" s="308"/>
      <c r="D169" s="308"/>
      <c r="E169" s="308"/>
      <c r="F169" s="308"/>
      <c r="G169" s="308"/>
      <c r="H169" s="308"/>
      <c r="I169" s="308"/>
      <c r="J169" s="308"/>
      <c r="K169" s="308"/>
      <c r="L169" s="308"/>
      <c r="M169" s="308"/>
      <c r="N169" s="308"/>
      <c r="O169" s="308"/>
      <c r="P169" s="308"/>
      <c r="Q169" s="308"/>
      <c r="R169" s="308"/>
      <c r="S169" s="308"/>
      <c r="T169" s="308"/>
      <c r="U169" s="308"/>
      <c r="V169" s="308"/>
      <c r="W169" s="308"/>
      <c r="X169" s="308"/>
      <c r="Y169" s="308"/>
      <c r="Z169" s="308"/>
    </row>
    <row r="170" ht="12.75" customHeight="1">
      <c r="A170" s="308"/>
      <c r="B170" s="308"/>
      <c r="C170" s="308"/>
      <c r="D170" s="308"/>
      <c r="E170" s="308"/>
      <c r="F170" s="308"/>
      <c r="G170" s="308"/>
      <c r="H170" s="308"/>
      <c r="I170" s="308"/>
      <c r="J170" s="308"/>
      <c r="K170" s="308"/>
      <c r="L170" s="308"/>
      <c r="M170" s="308"/>
      <c r="N170" s="308"/>
      <c r="O170" s="308"/>
      <c r="P170" s="308"/>
      <c r="Q170" s="308"/>
      <c r="R170" s="308"/>
      <c r="S170" s="308"/>
      <c r="T170" s="308"/>
      <c r="U170" s="308"/>
      <c r="V170" s="308"/>
      <c r="W170" s="308"/>
      <c r="X170" s="308"/>
      <c r="Y170" s="308"/>
      <c r="Z170" s="308"/>
    </row>
    <row r="171" ht="12.75" customHeight="1">
      <c r="A171" s="308"/>
      <c r="B171" s="308"/>
      <c r="C171" s="308"/>
      <c r="D171" s="308"/>
      <c r="E171" s="308"/>
      <c r="F171" s="308"/>
      <c r="G171" s="308"/>
      <c r="H171" s="308"/>
      <c r="I171" s="308"/>
      <c r="J171" s="308"/>
      <c r="K171" s="308"/>
      <c r="L171" s="308"/>
      <c r="M171" s="308"/>
      <c r="N171" s="308"/>
      <c r="O171" s="308"/>
      <c r="P171" s="308"/>
      <c r="Q171" s="308"/>
      <c r="R171" s="308"/>
      <c r="S171" s="308"/>
      <c r="T171" s="308"/>
      <c r="U171" s="308"/>
      <c r="V171" s="308"/>
      <c r="W171" s="308"/>
      <c r="X171" s="308"/>
      <c r="Y171" s="308"/>
      <c r="Z171" s="308"/>
    </row>
    <row r="172" ht="12.75" customHeight="1">
      <c r="A172" s="308"/>
      <c r="B172" s="308"/>
      <c r="C172" s="308"/>
      <c r="D172" s="308"/>
      <c r="E172" s="308"/>
      <c r="F172" s="308"/>
      <c r="G172" s="308"/>
      <c r="H172" s="308"/>
      <c r="I172" s="308"/>
      <c r="J172" s="308"/>
      <c r="K172" s="308"/>
      <c r="L172" s="308"/>
      <c r="M172" s="308"/>
      <c r="N172" s="308"/>
      <c r="O172" s="308"/>
      <c r="P172" s="308"/>
      <c r="Q172" s="308"/>
      <c r="R172" s="308"/>
      <c r="S172" s="308"/>
      <c r="T172" s="308"/>
      <c r="U172" s="308"/>
      <c r="V172" s="308"/>
      <c r="W172" s="308"/>
      <c r="X172" s="308"/>
      <c r="Y172" s="308"/>
      <c r="Z172" s="308"/>
    </row>
    <row r="173" ht="12.75" customHeight="1">
      <c r="A173" s="308"/>
      <c r="B173" s="308"/>
      <c r="C173" s="308"/>
      <c r="D173" s="308"/>
      <c r="E173" s="308"/>
      <c r="F173" s="308"/>
      <c r="G173" s="308"/>
      <c r="H173" s="308"/>
      <c r="I173" s="308"/>
      <c r="J173" s="308"/>
      <c r="K173" s="308"/>
      <c r="L173" s="308"/>
      <c r="M173" s="308"/>
      <c r="N173" s="308"/>
      <c r="O173" s="308"/>
      <c r="P173" s="308"/>
      <c r="Q173" s="308"/>
      <c r="R173" s="308"/>
      <c r="S173" s="308"/>
      <c r="T173" s="308"/>
      <c r="U173" s="308"/>
      <c r="V173" s="308"/>
      <c r="W173" s="308"/>
      <c r="X173" s="308"/>
      <c r="Y173" s="308"/>
      <c r="Z173" s="308"/>
    </row>
    <row r="174" ht="12.75" customHeight="1">
      <c r="A174" s="308"/>
      <c r="B174" s="308"/>
      <c r="C174" s="308"/>
      <c r="D174" s="308"/>
      <c r="E174" s="308"/>
      <c r="F174" s="308"/>
      <c r="G174" s="308"/>
      <c r="H174" s="308"/>
      <c r="I174" s="308"/>
      <c r="J174" s="308"/>
      <c r="K174" s="308"/>
      <c r="L174" s="308"/>
      <c r="M174" s="308"/>
      <c r="N174" s="308"/>
      <c r="O174" s="308"/>
      <c r="P174" s="308"/>
      <c r="Q174" s="308"/>
      <c r="R174" s="308"/>
      <c r="S174" s="308"/>
      <c r="T174" s="308"/>
      <c r="U174" s="308"/>
      <c r="V174" s="308"/>
      <c r="W174" s="308"/>
      <c r="X174" s="308"/>
      <c r="Y174" s="308"/>
      <c r="Z174" s="308"/>
    </row>
    <row r="175" ht="12.75" customHeight="1">
      <c r="A175" s="308"/>
      <c r="B175" s="308"/>
      <c r="C175" s="308"/>
      <c r="D175" s="308"/>
      <c r="E175" s="308"/>
      <c r="F175" s="308"/>
      <c r="G175" s="308"/>
      <c r="H175" s="308"/>
      <c r="I175" s="308"/>
      <c r="J175" s="308"/>
      <c r="K175" s="308"/>
      <c r="L175" s="308"/>
      <c r="M175" s="308"/>
      <c r="N175" s="308"/>
      <c r="O175" s="308"/>
      <c r="P175" s="308"/>
      <c r="Q175" s="308"/>
      <c r="R175" s="308"/>
      <c r="S175" s="308"/>
      <c r="T175" s="308"/>
      <c r="U175" s="308"/>
      <c r="V175" s="308"/>
      <c r="W175" s="308"/>
      <c r="X175" s="308"/>
      <c r="Y175" s="308"/>
      <c r="Z175" s="308"/>
    </row>
    <row r="176" ht="12.75" customHeight="1">
      <c r="A176" s="308"/>
      <c r="B176" s="308"/>
      <c r="C176" s="308"/>
      <c r="D176" s="308"/>
      <c r="E176" s="308"/>
      <c r="F176" s="308"/>
      <c r="G176" s="308"/>
      <c r="H176" s="308"/>
      <c r="I176" s="308"/>
      <c r="J176" s="308"/>
      <c r="K176" s="308"/>
      <c r="L176" s="308"/>
      <c r="M176" s="308"/>
      <c r="N176" s="308"/>
      <c r="O176" s="308"/>
      <c r="P176" s="308"/>
      <c r="Q176" s="308"/>
      <c r="R176" s="308"/>
      <c r="S176" s="308"/>
      <c r="T176" s="308"/>
      <c r="U176" s="308"/>
      <c r="V176" s="308"/>
      <c r="W176" s="308"/>
      <c r="X176" s="308"/>
      <c r="Y176" s="308"/>
      <c r="Z176" s="308"/>
    </row>
    <row r="177" ht="12.75" customHeight="1">
      <c r="A177" s="308"/>
      <c r="B177" s="308"/>
      <c r="C177" s="308"/>
      <c r="D177" s="308"/>
      <c r="E177" s="308"/>
      <c r="F177" s="308"/>
      <c r="G177" s="308"/>
      <c r="H177" s="308"/>
      <c r="I177" s="308"/>
      <c r="J177" s="308"/>
      <c r="K177" s="308"/>
      <c r="L177" s="308"/>
      <c r="M177" s="308"/>
      <c r="N177" s="308"/>
      <c r="O177" s="308"/>
      <c r="P177" s="308"/>
      <c r="Q177" s="308"/>
      <c r="R177" s="308"/>
      <c r="S177" s="308"/>
      <c r="T177" s="308"/>
      <c r="U177" s="308"/>
      <c r="V177" s="308"/>
      <c r="W177" s="308"/>
      <c r="X177" s="308"/>
      <c r="Y177" s="308"/>
      <c r="Z177" s="308"/>
    </row>
    <row r="178" ht="12.75" customHeight="1">
      <c r="A178" s="308"/>
      <c r="B178" s="308"/>
      <c r="C178" s="308"/>
      <c r="D178" s="308"/>
      <c r="E178" s="308"/>
      <c r="F178" s="308"/>
      <c r="G178" s="308"/>
      <c r="H178" s="308"/>
      <c r="I178" s="308"/>
      <c r="J178" s="308"/>
      <c r="K178" s="308"/>
      <c r="L178" s="308"/>
      <c r="M178" s="308"/>
      <c r="N178" s="308"/>
      <c r="O178" s="308"/>
      <c r="P178" s="308"/>
      <c r="Q178" s="308"/>
      <c r="R178" s="308"/>
      <c r="S178" s="308"/>
      <c r="T178" s="308"/>
      <c r="U178" s="308"/>
      <c r="V178" s="308"/>
      <c r="W178" s="308"/>
      <c r="X178" s="308"/>
      <c r="Y178" s="308"/>
      <c r="Z178" s="308"/>
    </row>
    <row r="179" ht="12.75" customHeight="1">
      <c r="A179" s="308"/>
      <c r="B179" s="308"/>
      <c r="C179" s="308"/>
      <c r="D179" s="308"/>
      <c r="E179" s="308"/>
      <c r="F179" s="308"/>
      <c r="G179" s="308"/>
      <c r="H179" s="308"/>
      <c r="I179" s="308"/>
      <c r="J179" s="308"/>
      <c r="K179" s="308"/>
      <c r="L179" s="308"/>
      <c r="M179" s="308"/>
      <c r="N179" s="308"/>
      <c r="O179" s="308"/>
      <c r="P179" s="308"/>
      <c r="Q179" s="308"/>
      <c r="R179" s="308"/>
      <c r="S179" s="308"/>
      <c r="T179" s="308"/>
      <c r="U179" s="308"/>
      <c r="V179" s="308"/>
      <c r="W179" s="308"/>
      <c r="X179" s="308"/>
      <c r="Y179" s="308"/>
      <c r="Z179" s="308"/>
    </row>
    <row r="180" ht="12.75" customHeight="1">
      <c r="A180" s="308"/>
      <c r="B180" s="308"/>
      <c r="C180" s="308"/>
      <c r="D180" s="308"/>
      <c r="E180" s="308"/>
      <c r="F180" s="308"/>
      <c r="G180" s="308"/>
      <c r="H180" s="308"/>
      <c r="I180" s="308"/>
      <c r="J180" s="308"/>
      <c r="K180" s="308"/>
      <c r="L180" s="308"/>
      <c r="M180" s="308"/>
      <c r="N180" s="308"/>
      <c r="O180" s="308"/>
      <c r="P180" s="308"/>
      <c r="Q180" s="308"/>
      <c r="R180" s="308"/>
      <c r="S180" s="308"/>
      <c r="T180" s="308"/>
      <c r="U180" s="308"/>
      <c r="V180" s="308"/>
      <c r="W180" s="308"/>
      <c r="X180" s="308"/>
      <c r="Y180" s="308"/>
      <c r="Z180" s="308"/>
    </row>
    <row r="181" ht="12.75" customHeight="1">
      <c r="A181" s="308"/>
      <c r="B181" s="308"/>
      <c r="C181" s="308"/>
      <c r="D181" s="308"/>
      <c r="E181" s="308"/>
      <c r="F181" s="308"/>
      <c r="G181" s="308"/>
      <c r="H181" s="308"/>
      <c r="I181" s="308"/>
      <c r="J181" s="308"/>
      <c r="K181" s="308"/>
      <c r="L181" s="308"/>
      <c r="M181" s="308"/>
      <c r="N181" s="308"/>
      <c r="O181" s="308"/>
      <c r="P181" s="308"/>
      <c r="Q181" s="308"/>
      <c r="R181" s="308"/>
      <c r="S181" s="308"/>
      <c r="T181" s="308"/>
      <c r="U181" s="308"/>
      <c r="V181" s="308"/>
      <c r="W181" s="308"/>
      <c r="X181" s="308"/>
      <c r="Y181" s="308"/>
      <c r="Z181" s="308"/>
    </row>
    <row r="182" ht="12.75" customHeight="1">
      <c r="A182" s="308"/>
      <c r="B182" s="308"/>
      <c r="C182" s="308"/>
      <c r="D182" s="308"/>
      <c r="E182" s="308"/>
      <c r="F182" s="308"/>
      <c r="G182" s="308"/>
      <c r="H182" s="308"/>
      <c r="I182" s="308"/>
      <c r="J182" s="308"/>
      <c r="K182" s="308"/>
      <c r="L182" s="308"/>
      <c r="M182" s="308"/>
      <c r="N182" s="308"/>
      <c r="O182" s="308"/>
      <c r="P182" s="308"/>
      <c r="Q182" s="308"/>
      <c r="R182" s="308"/>
      <c r="S182" s="308"/>
      <c r="T182" s="308"/>
      <c r="U182" s="308"/>
      <c r="V182" s="308"/>
      <c r="W182" s="308"/>
      <c r="X182" s="308"/>
      <c r="Y182" s="308"/>
      <c r="Z182" s="308"/>
    </row>
    <row r="183" ht="12.75" customHeight="1">
      <c r="A183" s="308"/>
      <c r="B183" s="308"/>
      <c r="C183" s="308"/>
      <c r="D183" s="308"/>
      <c r="E183" s="308"/>
      <c r="F183" s="308"/>
      <c r="G183" s="308"/>
      <c r="H183" s="308"/>
      <c r="I183" s="308"/>
      <c r="J183" s="308"/>
      <c r="K183" s="308"/>
      <c r="L183" s="308"/>
      <c r="M183" s="308"/>
      <c r="N183" s="308"/>
      <c r="O183" s="308"/>
      <c r="P183" s="308"/>
      <c r="Q183" s="308"/>
      <c r="R183" s="308"/>
      <c r="S183" s="308"/>
      <c r="T183" s="308"/>
      <c r="U183" s="308"/>
      <c r="V183" s="308"/>
      <c r="W183" s="308"/>
      <c r="X183" s="308"/>
      <c r="Y183" s="308"/>
      <c r="Z183" s="308"/>
    </row>
    <row r="184" ht="12.75" customHeight="1">
      <c r="A184" s="308"/>
      <c r="B184" s="308"/>
      <c r="C184" s="308"/>
      <c r="D184" s="308"/>
      <c r="E184" s="308"/>
      <c r="F184" s="308"/>
      <c r="G184" s="308"/>
      <c r="H184" s="308"/>
      <c r="I184" s="308"/>
      <c r="J184" s="308"/>
      <c r="K184" s="308"/>
      <c r="L184" s="308"/>
      <c r="M184" s="308"/>
      <c r="N184" s="308"/>
      <c r="O184" s="308"/>
      <c r="P184" s="308"/>
      <c r="Q184" s="308"/>
      <c r="R184" s="308"/>
      <c r="S184" s="308"/>
      <c r="T184" s="308"/>
      <c r="U184" s="308"/>
      <c r="V184" s="308"/>
      <c r="W184" s="308"/>
      <c r="X184" s="308"/>
      <c r="Y184" s="308"/>
      <c r="Z184" s="308"/>
    </row>
    <row r="185" ht="12.75" customHeight="1">
      <c r="A185" s="308"/>
      <c r="B185" s="308"/>
      <c r="C185" s="308"/>
      <c r="D185" s="308"/>
      <c r="E185" s="308"/>
      <c r="F185" s="308"/>
      <c r="G185" s="308"/>
      <c r="H185" s="308"/>
      <c r="I185" s="308"/>
      <c r="J185" s="308"/>
      <c r="K185" s="308"/>
      <c r="L185" s="308"/>
      <c r="M185" s="308"/>
      <c r="N185" s="308"/>
      <c r="O185" s="308"/>
      <c r="P185" s="308"/>
      <c r="Q185" s="308"/>
      <c r="R185" s="308"/>
      <c r="S185" s="308"/>
      <c r="T185" s="308"/>
      <c r="U185" s="308"/>
      <c r="V185" s="308"/>
      <c r="W185" s="308"/>
      <c r="X185" s="308"/>
      <c r="Y185" s="308"/>
      <c r="Z185" s="308"/>
    </row>
    <row r="186" ht="12.75" customHeight="1">
      <c r="A186" s="308"/>
      <c r="B186" s="308"/>
      <c r="C186" s="308"/>
      <c r="D186" s="308"/>
      <c r="E186" s="308"/>
      <c r="F186" s="308"/>
      <c r="G186" s="308"/>
      <c r="H186" s="308"/>
      <c r="I186" s="308"/>
      <c r="J186" s="308"/>
      <c r="K186" s="308"/>
      <c r="L186" s="308"/>
      <c r="M186" s="308"/>
      <c r="N186" s="308"/>
      <c r="O186" s="308"/>
      <c r="P186" s="308"/>
      <c r="Q186" s="308"/>
      <c r="R186" s="308"/>
      <c r="S186" s="308"/>
      <c r="T186" s="308"/>
      <c r="U186" s="308"/>
      <c r="V186" s="308"/>
      <c r="W186" s="308"/>
      <c r="X186" s="308"/>
      <c r="Y186" s="308"/>
      <c r="Z186" s="308"/>
    </row>
    <row r="187" ht="12.75" customHeight="1">
      <c r="A187" s="308"/>
      <c r="B187" s="308"/>
      <c r="C187" s="308"/>
      <c r="D187" s="308"/>
      <c r="E187" s="308"/>
      <c r="F187" s="308"/>
      <c r="G187" s="308"/>
      <c r="H187" s="308"/>
      <c r="I187" s="308"/>
      <c r="J187" s="308"/>
      <c r="K187" s="308"/>
      <c r="L187" s="308"/>
      <c r="M187" s="308"/>
      <c r="N187" s="308"/>
      <c r="O187" s="308"/>
      <c r="P187" s="308"/>
      <c r="Q187" s="308"/>
      <c r="R187" s="308"/>
      <c r="S187" s="308"/>
      <c r="T187" s="308"/>
      <c r="U187" s="308"/>
      <c r="V187" s="308"/>
      <c r="W187" s="308"/>
      <c r="X187" s="308"/>
      <c r="Y187" s="308"/>
      <c r="Z187" s="308"/>
    </row>
    <row r="188" ht="12.75" customHeight="1">
      <c r="A188" s="308"/>
      <c r="B188" s="308"/>
      <c r="C188" s="308"/>
      <c r="D188" s="308"/>
      <c r="E188" s="308"/>
      <c r="F188" s="308"/>
      <c r="G188" s="308"/>
      <c r="H188" s="308"/>
      <c r="I188" s="308"/>
      <c r="J188" s="308"/>
      <c r="K188" s="308"/>
      <c r="L188" s="308"/>
      <c r="M188" s="308"/>
      <c r="N188" s="308"/>
      <c r="O188" s="308"/>
      <c r="P188" s="308"/>
      <c r="Q188" s="308"/>
      <c r="R188" s="308"/>
      <c r="S188" s="308"/>
      <c r="T188" s="308"/>
      <c r="U188" s="308"/>
      <c r="V188" s="308"/>
      <c r="W188" s="308"/>
      <c r="X188" s="308"/>
      <c r="Y188" s="308"/>
      <c r="Z188" s="308"/>
    </row>
    <row r="189" ht="12.75" customHeight="1">
      <c r="A189" s="308"/>
      <c r="B189" s="308"/>
      <c r="C189" s="308"/>
      <c r="D189" s="308"/>
      <c r="E189" s="308"/>
      <c r="F189" s="308"/>
      <c r="G189" s="308"/>
      <c r="H189" s="308"/>
      <c r="I189" s="308"/>
      <c r="J189" s="308"/>
      <c r="K189" s="308"/>
      <c r="L189" s="308"/>
      <c r="M189" s="308"/>
      <c r="N189" s="308"/>
      <c r="O189" s="308"/>
      <c r="P189" s="308"/>
      <c r="Q189" s="308"/>
      <c r="R189" s="308"/>
      <c r="S189" s="308"/>
      <c r="T189" s="308"/>
      <c r="U189" s="308"/>
      <c r="V189" s="308"/>
      <c r="W189" s="308"/>
      <c r="X189" s="308"/>
      <c r="Y189" s="308"/>
      <c r="Z189" s="308"/>
    </row>
    <row r="190" ht="12.75" customHeight="1">
      <c r="A190" s="308"/>
      <c r="B190" s="308"/>
      <c r="C190" s="308"/>
      <c r="D190" s="308"/>
      <c r="E190" s="308"/>
      <c r="F190" s="308"/>
      <c r="G190" s="308"/>
      <c r="H190" s="308"/>
      <c r="I190" s="308"/>
      <c r="J190" s="308"/>
      <c r="K190" s="308"/>
      <c r="L190" s="308"/>
      <c r="M190" s="308"/>
      <c r="N190" s="308"/>
      <c r="O190" s="308"/>
      <c r="P190" s="308"/>
      <c r="Q190" s="308"/>
      <c r="R190" s="308"/>
      <c r="S190" s="308"/>
      <c r="T190" s="308"/>
      <c r="U190" s="308"/>
      <c r="V190" s="308"/>
      <c r="W190" s="308"/>
      <c r="X190" s="308"/>
      <c r="Y190" s="308"/>
      <c r="Z190" s="308"/>
    </row>
    <row r="191" ht="12.75" customHeight="1">
      <c r="A191" s="308"/>
      <c r="B191" s="308"/>
      <c r="C191" s="308"/>
      <c r="D191" s="308"/>
      <c r="E191" s="308"/>
      <c r="F191" s="308"/>
      <c r="G191" s="308"/>
      <c r="H191" s="308"/>
      <c r="I191" s="308"/>
      <c r="J191" s="308"/>
      <c r="K191" s="308"/>
      <c r="L191" s="308"/>
      <c r="M191" s="308"/>
      <c r="N191" s="308"/>
      <c r="O191" s="308"/>
      <c r="P191" s="308"/>
      <c r="Q191" s="308"/>
      <c r="R191" s="308"/>
      <c r="S191" s="308"/>
      <c r="T191" s="308"/>
      <c r="U191" s="308"/>
      <c r="V191" s="308"/>
      <c r="W191" s="308"/>
      <c r="X191" s="308"/>
      <c r="Y191" s="308"/>
      <c r="Z191" s="308"/>
    </row>
    <row r="192" ht="12.75" customHeight="1">
      <c r="A192" s="308"/>
      <c r="B192" s="308"/>
      <c r="C192" s="308"/>
      <c r="D192" s="308"/>
      <c r="E192" s="308"/>
      <c r="F192" s="308"/>
      <c r="G192" s="308"/>
      <c r="H192" s="308"/>
      <c r="I192" s="308"/>
      <c r="J192" s="308"/>
      <c r="K192" s="308"/>
      <c r="L192" s="308"/>
      <c r="M192" s="308"/>
      <c r="N192" s="308"/>
      <c r="O192" s="308"/>
      <c r="P192" s="308"/>
      <c r="Q192" s="308"/>
      <c r="R192" s="308"/>
      <c r="S192" s="308"/>
      <c r="T192" s="308"/>
      <c r="U192" s="308"/>
      <c r="V192" s="308"/>
      <c r="W192" s="308"/>
      <c r="X192" s="308"/>
      <c r="Y192" s="308"/>
      <c r="Z192" s="308"/>
    </row>
    <row r="193" ht="12.75" customHeight="1">
      <c r="A193" s="308"/>
      <c r="B193" s="308"/>
      <c r="C193" s="308"/>
      <c r="D193" s="308"/>
      <c r="E193" s="308"/>
      <c r="F193" s="308"/>
      <c r="G193" s="308"/>
      <c r="H193" s="308"/>
      <c r="I193" s="308"/>
      <c r="J193" s="308"/>
      <c r="K193" s="308"/>
      <c r="L193" s="308"/>
      <c r="M193" s="308"/>
      <c r="N193" s="308"/>
      <c r="O193" s="308"/>
      <c r="P193" s="308"/>
      <c r="Q193" s="308"/>
      <c r="R193" s="308"/>
      <c r="S193" s="308"/>
      <c r="T193" s="308"/>
      <c r="U193" s="308"/>
      <c r="V193" s="308"/>
      <c r="W193" s="308"/>
      <c r="X193" s="308"/>
      <c r="Y193" s="308"/>
      <c r="Z193" s="308"/>
    </row>
    <row r="194" ht="12.75" customHeight="1">
      <c r="A194" s="308"/>
      <c r="B194" s="308"/>
      <c r="C194" s="308"/>
      <c r="D194" s="308"/>
      <c r="E194" s="308"/>
      <c r="F194" s="308"/>
      <c r="G194" s="308"/>
      <c r="H194" s="308"/>
      <c r="I194" s="308"/>
      <c r="J194" s="308"/>
      <c r="K194" s="308"/>
      <c r="L194" s="308"/>
      <c r="M194" s="308"/>
      <c r="N194" s="308"/>
      <c r="O194" s="308"/>
      <c r="P194" s="308"/>
      <c r="Q194" s="308"/>
      <c r="R194" s="308"/>
      <c r="S194" s="308"/>
      <c r="T194" s="308"/>
      <c r="U194" s="308"/>
      <c r="V194" s="308"/>
      <c r="W194" s="308"/>
      <c r="X194" s="308"/>
      <c r="Y194" s="308"/>
      <c r="Z194" s="308"/>
    </row>
    <row r="195" ht="12.75" customHeight="1">
      <c r="A195" s="308"/>
      <c r="B195" s="308"/>
      <c r="C195" s="308"/>
      <c r="D195" s="308"/>
      <c r="E195" s="308"/>
      <c r="F195" s="308"/>
      <c r="G195" s="308"/>
      <c r="H195" s="308"/>
      <c r="I195" s="308"/>
      <c r="J195" s="308"/>
      <c r="K195" s="308"/>
      <c r="L195" s="308"/>
      <c r="M195" s="308"/>
      <c r="N195" s="308"/>
      <c r="O195" s="308"/>
      <c r="P195" s="308"/>
      <c r="Q195" s="308"/>
      <c r="R195" s="308"/>
      <c r="S195" s="308"/>
      <c r="T195" s="308"/>
      <c r="U195" s="308"/>
      <c r="V195" s="308"/>
      <c r="W195" s="308"/>
      <c r="X195" s="308"/>
      <c r="Y195" s="308"/>
      <c r="Z195" s="308"/>
    </row>
    <row r="196" ht="12.75" customHeight="1">
      <c r="A196" s="308"/>
      <c r="B196" s="308"/>
      <c r="C196" s="308"/>
      <c r="D196" s="308"/>
      <c r="E196" s="308"/>
      <c r="F196" s="308"/>
      <c r="G196" s="308"/>
      <c r="H196" s="308"/>
      <c r="I196" s="308"/>
      <c r="J196" s="308"/>
      <c r="K196" s="308"/>
      <c r="L196" s="308"/>
      <c r="M196" s="308"/>
      <c r="N196" s="308"/>
      <c r="O196" s="308"/>
      <c r="P196" s="308"/>
      <c r="Q196" s="308"/>
      <c r="R196" s="308"/>
      <c r="S196" s="308"/>
      <c r="T196" s="308"/>
      <c r="U196" s="308"/>
      <c r="V196" s="308"/>
      <c r="W196" s="308"/>
      <c r="X196" s="308"/>
      <c r="Y196" s="308"/>
      <c r="Z196" s="308"/>
    </row>
    <row r="197" ht="12.75" customHeight="1">
      <c r="A197" s="308"/>
      <c r="B197" s="308"/>
      <c r="C197" s="308"/>
      <c r="D197" s="308"/>
      <c r="E197" s="308"/>
      <c r="F197" s="308"/>
      <c r="G197" s="308"/>
      <c r="H197" s="308"/>
      <c r="I197" s="308"/>
      <c r="J197" s="308"/>
      <c r="K197" s="308"/>
      <c r="L197" s="308"/>
      <c r="M197" s="308"/>
      <c r="N197" s="308"/>
      <c r="O197" s="308"/>
      <c r="P197" s="308"/>
      <c r="Q197" s="308"/>
      <c r="R197" s="308"/>
      <c r="S197" s="308"/>
      <c r="T197" s="308"/>
      <c r="U197" s="308"/>
      <c r="V197" s="308"/>
      <c r="W197" s="308"/>
      <c r="X197" s="308"/>
      <c r="Y197" s="308"/>
      <c r="Z197" s="308"/>
    </row>
    <row r="198" ht="12.75" customHeight="1">
      <c r="A198" s="308"/>
      <c r="B198" s="308"/>
      <c r="C198" s="308"/>
      <c r="D198" s="308"/>
      <c r="E198" s="308"/>
      <c r="F198" s="308"/>
      <c r="G198" s="308"/>
      <c r="H198" s="308"/>
      <c r="I198" s="308"/>
      <c r="J198" s="308"/>
      <c r="K198" s="308"/>
      <c r="L198" s="308"/>
      <c r="M198" s="308"/>
      <c r="N198" s="308"/>
      <c r="O198" s="308"/>
      <c r="P198" s="308"/>
      <c r="Q198" s="308"/>
      <c r="R198" s="308"/>
      <c r="S198" s="308"/>
      <c r="T198" s="308"/>
      <c r="U198" s="308"/>
      <c r="V198" s="308"/>
      <c r="W198" s="308"/>
      <c r="X198" s="308"/>
      <c r="Y198" s="308"/>
      <c r="Z198" s="308"/>
    </row>
    <row r="199" ht="12.75" customHeight="1">
      <c r="A199" s="308"/>
      <c r="B199" s="308"/>
      <c r="C199" s="308"/>
      <c r="D199" s="308"/>
      <c r="E199" s="308"/>
      <c r="F199" s="308"/>
      <c r="G199" s="308"/>
      <c r="H199" s="308"/>
      <c r="I199" s="308"/>
      <c r="J199" s="308"/>
      <c r="K199" s="308"/>
      <c r="L199" s="308"/>
      <c r="M199" s="308"/>
      <c r="N199" s="308"/>
      <c r="O199" s="308"/>
      <c r="P199" s="308"/>
      <c r="Q199" s="308"/>
      <c r="R199" s="308"/>
      <c r="S199" s="308"/>
      <c r="T199" s="308"/>
      <c r="U199" s="308"/>
      <c r="V199" s="308"/>
      <c r="W199" s="308"/>
      <c r="X199" s="308"/>
      <c r="Y199" s="308"/>
      <c r="Z199" s="308"/>
    </row>
    <row r="200" ht="12.75" customHeight="1">
      <c r="A200" s="308"/>
      <c r="B200" s="308"/>
      <c r="C200" s="308"/>
      <c r="D200" s="308"/>
      <c r="E200" s="308"/>
      <c r="F200" s="308"/>
      <c r="G200" s="308"/>
      <c r="H200" s="308"/>
      <c r="I200" s="308"/>
      <c r="J200" s="308"/>
      <c r="K200" s="308"/>
      <c r="L200" s="308"/>
      <c r="M200" s="308"/>
      <c r="N200" s="308"/>
      <c r="O200" s="308"/>
      <c r="P200" s="308"/>
      <c r="Q200" s="308"/>
      <c r="R200" s="308"/>
      <c r="S200" s="308"/>
      <c r="T200" s="308"/>
      <c r="U200" s="308"/>
      <c r="V200" s="308"/>
      <c r="W200" s="308"/>
      <c r="X200" s="308"/>
      <c r="Y200" s="308"/>
      <c r="Z200" s="308"/>
    </row>
    <row r="201" ht="12.75" customHeight="1">
      <c r="A201" s="308"/>
      <c r="B201" s="308"/>
      <c r="C201" s="308"/>
      <c r="D201" s="308"/>
      <c r="E201" s="308"/>
      <c r="F201" s="308"/>
      <c r="G201" s="308"/>
      <c r="H201" s="308"/>
      <c r="I201" s="308"/>
      <c r="J201" s="308"/>
      <c r="K201" s="308"/>
      <c r="L201" s="308"/>
      <c r="M201" s="308"/>
      <c r="N201" s="308"/>
      <c r="O201" s="308"/>
      <c r="P201" s="308"/>
      <c r="Q201" s="308"/>
      <c r="R201" s="308"/>
      <c r="S201" s="308"/>
      <c r="T201" s="308"/>
      <c r="U201" s="308"/>
      <c r="V201" s="308"/>
      <c r="W201" s="308"/>
      <c r="X201" s="308"/>
      <c r="Y201" s="308"/>
      <c r="Z201" s="308"/>
    </row>
    <row r="202" ht="12.75" customHeight="1">
      <c r="A202" s="308"/>
      <c r="B202" s="308"/>
      <c r="C202" s="308"/>
      <c r="D202" s="308"/>
      <c r="E202" s="308"/>
      <c r="F202" s="308"/>
      <c r="G202" s="308"/>
      <c r="H202" s="308"/>
      <c r="I202" s="308"/>
      <c r="J202" s="308"/>
      <c r="K202" s="308"/>
      <c r="L202" s="308"/>
      <c r="M202" s="308"/>
      <c r="N202" s="308"/>
      <c r="O202" s="308"/>
      <c r="P202" s="308"/>
      <c r="Q202" s="308"/>
      <c r="R202" s="308"/>
      <c r="S202" s="308"/>
      <c r="T202" s="308"/>
      <c r="U202" s="308"/>
      <c r="V202" s="308"/>
      <c r="W202" s="308"/>
      <c r="X202" s="308"/>
      <c r="Y202" s="308"/>
      <c r="Z202" s="308"/>
    </row>
    <row r="203" ht="12.75" customHeight="1">
      <c r="A203" s="308"/>
      <c r="B203" s="308"/>
      <c r="C203" s="308"/>
      <c r="D203" s="308"/>
      <c r="E203" s="308"/>
      <c r="F203" s="308"/>
      <c r="G203" s="308"/>
      <c r="H203" s="308"/>
      <c r="I203" s="308"/>
      <c r="J203" s="308"/>
      <c r="K203" s="308"/>
      <c r="L203" s="308"/>
      <c r="M203" s="308"/>
      <c r="N203" s="308"/>
      <c r="O203" s="308"/>
      <c r="P203" s="308"/>
      <c r="Q203" s="308"/>
      <c r="R203" s="308"/>
      <c r="S203" s="308"/>
      <c r="T203" s="308"/>
      <c r="U203" s="308"/>
      <c r="V203" s="308"/>
      <c r="W203" s="308"/>
      <c r="X203" s="308"/>
      <c r="Y203" s="308"/>
      <c r="Z203" s="308"/>
    </row>
    <row r="204" ht="12.75" customHeight="1">
      <c r="A204" s="308"/>
      <c r="B204" s="308"/>
      <c r="C204" s="308"/>
      <c r="D204" s="308"/>
      <c r="E204" s="308"/>
      <c r="F204" s="308"/>
      <c r="G204" s="308"/>
      <c r="H204" s="308"/>
      <c r="I204" s="308"/>
      <c r="J204" s="308"/>
      <c r="K204" s="308"/>
      <c r="L204" s="308"/>
      <c r="M204" s="308"/>
      <c r="N204" s="308"/>
      <c r="O204" s="308"/>
      <c r="P204" s="308"/>
      <c r="Q204" s="308"/>
      <c r="R204" s="308"/>
      <c r="S204" s="308"/>
      <c r="T204" s="308"/>
      <c r="U204" s="308"/>
      <c r="V204" s="308"/>
      <c r="W204" s="308"/>
      <c r="X204" s="308"/>
      <c r="Y204" s="308"/>
      <c r="Z204" s="308"/>
    </row>
    <row r="205" ht="12.75" customHeight="1">
      <c r="A205" s="308"/>
      <c r="B205" s="308"/>
      <c r="C205" s="308"/>
      <c r="D205" s="308"/>
      <c r="E205" s="308"/>
      <c r="F205" s="308"/>
      <c r="G205" s="308"/>
      <c r="H205" s="308"/>
      <c r="I205" s="308"/>
      <c r="J205" s="308"/>
      <c r="K205" s="308"/>
      <c r="L205" s="308"/>
      <c r="M205" s="308"/>
      <c r="N205" s="308"/>
      <c r="O205" s="308"/>
      <c r="P205" s="308"/>
      <c r="Q205" s="308"/>
      <c r="R205" s="308"/>
      <c r="S205" s="308"/>
      <c r="T205" s="308"/>
      <c r="U205" s="308"/>
      <c r="V205" s="308"/>
      <c r="W205" s="308"/>
      <c r="X205" s="308"/>
      <c r="Y205" s="308"/>
      <c r="Z205" s="308"/>
    </row>
    <row r="206" ht="12.75" customHeight="1">
      <c r="A206" s="308"/>
      <c r="B206" s="308"/>
      <c r="C206" s="308"/>
      <c r="D206" s="308"/>
      <c r="E206" s="308"/>
      <c r="F206" s="308"/>
      <c r="G206" s="308"/>
      <c r="H206" s="308"/>
      <c r="I206" s="308"/>
      <c r="J206" s="308"/>
      <c r="K206" s="308"/>
      <c r="L206" s="308"/>
      <c r="M206" s="308"/>
      <c r="N206" s="308"/>
      <c r="O206" s="308"/>
      <c r="P206" s="308"/>
      <c r="Q206" s="308"/>
      <c r="R206" s="308"/>
      <c r="S206" s="308"/>
      <c r="T206" s="308"/>
      <c r="U206" s="308"/>
      <c r="V206" s="308"/>
      <c r="W206" s="308"/>
      <c r="X206" s="308"/>
      <c r="Y206" s="308"/>
      <c r="Z206" s="308"/>
    </row>
    <row r="207" ht="12.75" customHeight="1">
      <c r="A207" s="308"/>
      <c r="B207" s="308"/>
      <c r="C207" s="308"/>
      <c r="D207" s="308"/>
      <c r="E207" s="308"/>
      <c r="F207" s="308"/>
      <c r="G207" s="308"/>
      <c r="H207" s="308"/>
      <c r="I207" s="308"/>
      <c r="J207" s="308"/>
      <c r="K207" s="308"/>
      <c r="L207" s="308"/>
      <c r="M207" s="308"/>
      <c r="N207" s="308"/>
      <c r="O207" s="308"/>
      <c r="P207" s="308"/>
      <c r="Q207" s="308"/>
      <c r="R207" s="308"/>
      <c r="S207" s="308"/>
      <c r="T207" s="308"/>
      <c r="U207" s="308"/>
      <c r="V207" s="308"/>
      <c r="W207" s="308"/>
      <c r="X207" s="308"/>
      <c r="Y207" s="308"/>
      <c r="Z207" s="308"/>
    </row>
    <row r="208" ht="12.75" customHeight="1">
      <c r="A208" s="308"/>
      <c r="B208" s="308"/>
      <c r="C208" s="308"/>
      <c r="D208" s="308"/>
      <c r="E208" s="308"/>
      <c r="F208" s="308"/>
      <c r="G208" s="308"/>
      <c r="H208" s="308"/>
      <c r="I208" s="308"/>
      <c r="J208" s="308"/>
      <c r="K208" s="308"/>
      <c r="L208" s="308"/>
      <c r="M208" s="308"/>
      <c r="N208" s="308"/>
      <c r="O208" s="308"/>
      <c r="P208" s="308"/>
      <c r="Q208" s="308"/>
      <c r="R208" s="308"/>
      <c r="S208" s="308"/>
      <c r="T208" s="308"/>
      <c r="U208" s="308"/>
      <c r="V208" s="308"/>
      <c r="W208" s="308"/>
      <c r="X208" s="308"/>
      <c r="Y208" s="308"/>
      <c r="Z208" s="308"/>
    </row>
    <row r="209" ht="12.75" customHeight="1">
      <c r="A209" s="308"/>
      <c r="B209" s="308"/>
      <c r="C209" s="308"/>
      <c r="D209" s="308"/>
      <c r="E209" s="308"/>
      <c r="F209" s="308"/>
      <c r="G209" s="308"/>
      <c r="H209" s="308"/>
      <c r="I209" s="308"/>
      <c r="J209" s="308"/>
      <c r="K209" s="308"/>
      <c r="L209" s="308"/>
      <c r="M209" s="308"/>
      <c r="N209" s="308"/>
      <c r="O209" s="308"/>
      <c r="P209" s="308"/>
      <c r="Q209" s="308"/>
      <c r="R209" s="308"/>
      <c r="S209" s="308"/>
      <c r="T209" s="308"/>
      <c r="U209" s="308"/>
      <c r="V209" s="308"/>
      <c r="W209" s="308"/>
      <c r="X209" s="308"/>
      <c r="Y209" s="308"/>
      <c r="Z209" s="308"/>
    </row>
    <row r="210" ht="12.75" customHeight="1">
      <c r="A210" s="308"/>
      <c r="B210" s="308"/>
      <c r="C210" s="308"/>
      <c r="D210" s="308"/>
      <c r="E210" s="308"/>
      <c r="F210" s="308"/>
      <c r="G210" s="308"/>
      <c r="H210" s="308"/>
      <c r="I210" s="308"/>
      <c r="J210" s="308"/>
      <c r="K210" s="308"/>
      <c r="L210" s="308"/>
      <c r="M210" s="308"/>
      <c r="N210" s="308"/>
      <c r="O210" s="308"/>
      <c r="P210" s="308"/>
      <c r="Q210" s="308"/>
      <c r="R210" s="308"/>
      <c r="S210" s="308"/>
      <c r="T210" s="308"/>
      <c r="U210" s="308"/>
      <c r="V210" s="308"/>
      <c r="W210" s="308"/>
      <c r="X210" s="308"/>
      <c r="Y210" s="308"/>
      <c r="Z210" s="308"/>
    </row>
    <row r="211" ht="12.75" customHeight="1">
      <c r="A211" s="308"/>
      <c r="B211" s="308"/>
      <c r="C211" s="308"/>
      <c r="D211" s="308"/>
      <c r="E211" s="308"/>
      <c r="F211" s="308"/>
      <c r="G211" s="308"/>
      <c r="H211" s="308"/>
      <c r="I211" s="308"/>
      <c r="J211" s="308"/>
      <c r="K211" s="308"/>
      <c r="L211" s="308"/>
      <c r="M211" s="308"/>
      <c r="N211" s="308"/>
      <c r="O211" s="308"/>
      <c r="P211" s="308"/>
      <c r="Q211" s="308"/>
      <c r="R211" s="308"/>
      <c r="S211" s="308"/>
      <c r="T211" s="308"/>
      <c r="U211" s="308"/>
      <c r="V211" s="308"/>
      <c r="W211" s="308"/>
      <c r="X211" s="308"/>
      <c r="Y211" s="308"/>
      <c r="Z211" s="308"/>
    </row>
    <row r="212" ht="12.75" customHeight="1">
      <c r="A212" s="308"/>
      <c r="B212" s="308"/>
      <c r="C212" s="308"/>
      <c r="D212" s="308"/>
      <c r="E212" s="308"/>
      <c r="F212" s="308"/>
      <c r="G212" s="308"/>
      <c r="H212" s="308"/>
      <c r="I212" s="308"/>
      <c r="J212" s="308"/>
      <c r="K212" s="308"/>
      <c r="L212" s="308"/>
      <c r="M212" s="308"/>
      <c r="N212" s="308"/>
      <c r="O212" s="308"/>
      <c r="P212" s="308"/>
      <c r="Q212" s="308"/>
      <c r="R212" s="308"/>
      <c r="S212" s="308"/>
      <c r="T212" s="308"/>
      <c r="U212" s="308"/>
      <c r="V212" s="308"/>
      <c r="W212" s="308"/>
      <c r="X212" s="308"/>
      <c r="Y212" s="308"/>
      <c r="Z212" s="308"/>
    </row>
    <row r="213" ht="12.75" customHeight="1">
      <c r="A213" s="308"/>
      <c r="B213" s="308"/>
      <c r="C213" s="308"/>
      <c r="D213" s="308"/>
      <c r="E213" s="308"/>
      <c r="F213" s="308"/>
      <c r="G213" s="308"/>
      <c r="H213" s="308"/>
      <c r="I213" s="308"/>
      <c r="J213" s="308"/>
      <c r="K213" s="308"/>
      <c r="L213" s="308"/>
      <c r="M213" s="308"/>
      <c r="N213" s="308"/>
      <c r="O213" s="308"/>
      <c r="P213" s="308"/>
      <c r="Q213" s="308"/>
      <c r="R213" s="308"/>
      <c r="S213" s="308"/>
      <c r="T213" s="308"/>
      <c r="U213" s="308"/>
      <c r="V213" s="308"/>
      <c r="W213" s="308"/>
      <c r="X213" s="308"/>
      <c r="Y213" s="308"/>
      <c r="Z213" s="308"/>
    </row>
    <row r="214" ht="12.75" customHeight="1">
      <c r="A214" s="308"/>
      <c r="B214" s="308"/>
      <c r="C214" s="308"/>
      <c r="D214" s="308"/>
      <c r="E214" s="308"/>
      <c r="F214" s="308"/>
      <c r="G214" s="308"/>
      <c r="H214" s="308"/>
      <c r="I214" s="308"/>
      <c r="J214" s="308"/>
      <c r="K214" s="308"/>
      <c r="L214" s="308"/>
      <c r="M214" s="308"/>
      <c r="N214" s="308"/>
      <c r="O214" s="308"/>
      <c r="P214" s="308"/>
      <c r="Q214" s="308"/>
      <c r="R214" s="308"/>
      <c r="S214" s="308"/>
      <c r="T214" s="308"/>
      <c r="U214" s="308"/>
      <c r="V214" s="308"/>
      <c r="W214" s="308"/>
      <c r="X214" s="308"/>
      <c r="Y214" s="308"/>
      <c r="Z214" s="308"/>
    </row>
    <row r="215" ht="12.75" customHeight="1">
      <c r="A215" s="308"/>
      <c r="B215" s="308"/>
      <c r="C215" s="308"/>
      <c r="D215" s="308"/>
      <c r="E215" s="308"/>
      <c r="F215" s="308"/>
      <c r="G215" s="308"/>
      <c r="H215" s="308"/>
      <c r="I215" s="308"/>
      <c r="J215" s="308"/>
      <c r="K215" s="308"/>
      <c r="L215" s="308"/>
      <c r="M215" s="308"/>
      <c r="N215" s="308"/>
      <c r="O215" s="308"/>
      <c r="P215" s="308"/>
      <c r="Q215" s="308"/>
      <c r="R215" s="308"/>
      <c r="S215" s="308"/>
      <c r="T215" s="308"/>
      <c r="U215" s="308"/>
      <c r="V215" s="308"/>
      <c r="W215" s="308"/>
      <c r="X215" s="308"/>
      <c r="Y215" s="308"/>
      <c r="Z215" s="308"/>
    </row>
    <row r="216" ht="12.75" customHeight="1">
      <c r="A216" s="308"/>
      <c r="B216" s="308"/>
      <c r="C216" s="308"/>
      <c r="D216" s="308"/>
      <c r="E216" s="308"/>
      <c r="F216" s="308"/>
      <c r="G216" s="308"/>
      <c r="H216" s="308"/>
      <c r="I216" s="308"/>
      <c r="J216" s="308"/>
      <c r="K216" s="308"/>
      <c r="L216" s="308"/>
      <c r="M216" s="308"/>
      <c r="N216" s="308"/>
      <c r="O216" s="308"/>
      <c r="P216" s="308"/>
      <c r="Q216" s="308"/>
      <c r="R216" s="308"/>
      <c r="S216" s="308"/>
      <c r="T216" s="308"/>
      <c r="U216" s="308"/>
      <c r="V216" s="308"/>
      <c r="W216" s="308"/>
      <c r="X216" s="308"/>
      <c r="Y216" s="308"/>
      <c r="Z216" s="308"/>
    </row>
    <row r="217" ht="12.75" customHeight="1">
      <c r="A217" s="308"/>
      <c r="B217" s="308"/>
      <c r="C217" s="308"/>
      <c r="D217" s="308"/>
      <c r="E217" s="308"/>
      <c r="F217" s="308"/>
      <c r="G217" s="308"/>
      <c r="H217" s="308"/>
      <c r="I217" s="308"/>
      <c r="J217" s="308"/>
      <c r="K217" s="308"/>
      <c r="L217" s="308"/>
      <c r="M217" s="308"/>
      <c r="N217" s="308"/>
      <c r="O217" s="308"/>
      <c r="P217" s="308"/>
      <c r="Q217" s="308"/>
      <c r="R217" s="308"/>
      <c r="S217" s="308"/>
      <c r="T217" s="308"/>
      <c r="U217" s="308"/>
      <c r="V217" s="308"/>
      <c r="W217" s="308"/>
      <c r="X217" s="308"/>
      <c r="Y217" s="308"/>
      <c r="Z217" s="308"/>
    </row>
    <row r="218" ht="12.75" customHeight="1">
      <c r="A218" s="308"/>
      <c r="B218" s="308"/>
      <c r="C218" s="308"/>
      <c r="D218" s="308"/>
      <c r="E218" s="308"/>
      <c r="F218" s="308"/>
      <c r="G218" s="308"/>
      <c r="H218" s="308"/>
      <c r="I218" s="308"/>
      <c r="J218" s="308"/>
      <c r="K218" s="308"/>
      <c r="L218" s="308"/>
      <c r="M218" s="308"/>
      <c r="N218" s="308"/>
      <c r="O218" s="308"/>
      <c r="P218" s="308"/>
      <c r="Q218" s="308"/>
      <c r="R218" s="308"/>
      <c r="S218" s="308"/>
      <c r="T218" s="308"/>
      <c r="U218" s="308"/>
      <c r="V218" s="308"/>
      <c r="W218" s="308"/>
      <c r="X218" s="308"/>
      <c r="Y218" s="308"/>
      <c r="Z218" s="308"/>
    </row>
    <row r="219" ht="12.75" customHeight="1">
      <c r="A219" s="308"/>
      <c r="B219" s="308"/>
      <c r="C219" s="308"/>
      <c r="D219" s="308"/>
      <c r="E219" s="308"/>
      <c r="F219" s="308"/>
      <c r="G219" s="308"/>
      <c r="H219" s="308"/>
      <c r="I219" s="308"/>
      <c r="J219" s="308"/>
      <c r="K219" s="308"/>
      <c r="L219" s="308"/>
      <c r="M219" s="308"/>
      <c r="N219" s="308"/>
      <c r="O219" s="308"/>
      <c r="P219" s="308"/>
      <c r="Q219" s="308"/>
      <c r="R219" s="308"/>
      <c r="S219" s="308"/>
      <c r="T219" s="308"/>
      <c r="U219" s="308"/>
      <c r="V219" s="308"/>
      <c r="W219" s="308"/>
      <c r="X219" s="308"/>
      <c r="Y219" s="308"/>
      <c r="Z219" s="308"/>
    </row>
    <row r="220" ht="12.75" customHeight="1">
      <c r="A220" s="308"/>
      <c r="B220" s="308"/>
      <c r="C220" s="308"/>
      <c r="D220" s="308"/>
      <c r="E220" s="308"/>
      <c r="F220" s="308"/>
      <c r="G220" s="308"/>
      <c r="H220" s="308"/>
      <c r="I220" s="308"/>
      <c r="J220" s="308"/>
      <c r="K220" s="308"/>
      <c r="L220" s="308"/>
      <c r="M220" s="308"/>
      <c r="N220" s="308"/>
      <c r="O220" s="308"/>
      <c r="P220" s="308"/>
      <c r="Q220" s="308"/>
      <c r="R220" s="308"/>
      <c r="S220" s="308"/>
      <c r="T220" s="308"/>
      <c r="U220" s="308"/>
      <c r="V220" s="308"/>
      <c r="W220" s="308"/>
      <c r="X220" s="308"/>
      <c r="Y220" s="308"/>
      <c r="Z220" s="308"/>
    </row>
    <row r="221" ht="12.75" customHeight="1">
      <c r="A221" s="308"/>
      <c r="B221" s="308"/>
      <c r="C221" s="308"/>
      <c r="D221" s="308"/>
      <c r="E221" s="308"/>
      <c r="F221" s="308"/>
      <c r="G221" s="308"/>
      <c r="H221" s="308"/>
      <c r="I221" s="308"/>
      <c r="J221" s="308"/>
      <c r="K221" s="308"/>
      <c r="L221" s="308"/>
      <c r="M221" s="308"/>
      <c r="N221" s="308"/>
      <c r="O221" s="308"/>
      <c r="P221" s="308"/>
      <c r="Q221" s="308"/>
      <c r="R221" s="308"/>
      <c r="S221" s="308"/>
      <c r="T221" s="308"/>
      <c r="U221" s="308"/>
      <c r="V221" s="308"/>
      <c r="W221" s="308"/>
      <c r="X221" s="308"/>
      <c r="Y221" s="308"/>
      <c r="Z221" s="308"/>
    </row>
    <row r="222" ht="12.75" customHeight="1">
      <c r="A222" s="308"/>
      <c r="B222" s="308"/>
      <c r="C222" s="308"/>
      <c r="D222" s="308"/>
      <c r="E222" s="308"/>
      <c r="F222" s="308"/>
      <c r="G222" s="308"/>
      <c r="H222" s="308"/>
      <c r="I222" s="308"/>
      <c r="J222" s="308"/>
      <c r="K222" s="308"/>
      <c r="L222" s="308"/>
      <c r="M222" s="308"/>
      <c r="N222" s="308"/>
      <c r="O222" s="308"/>
      <c r="P222" s="308"/>
      <c r="Q222" s="308"/>
      <c r="R222" s="308"/>
      <c r="S222" s="308"/>
      <c r="T222" s="308"/>
      <c r="U222" s="308"/>
      <c r="V222" s="308"/>
      <c r="W222" s="308"/>
      <c r="X222" s="308"/>
      <c r="Y222" s="308"/>
      <c r="Z222" s="308"/>
    </row>
    <row r="223" ht="12.75" customHeight="1">
      <c r="A223" s="308"/>
      <c r="B223" s="308"/>
      <c r="C223" s="308"/>
      <c r="D223" s="308"/>
      <c r="E223" s="308"/>
      <c r="F223" s="308"/>
      <c r="G223" s="308"/>
      <c r="H223" s="308"/>
      <c r="I223" s="308"/>
      <c r="J223" s="308"/>
      <c r="K223" s="308"/>
      <c r="L223" s="308"/>
      <c r="M223" s="308"/>
      <c r="N223" s="308"/>
      <c r="O223" s="308"/>
      <c r="P223" s="308"/>
      <c r="Q223" s="308"/>
      <c r="R223" s="308"/>
      <c r="S223" s="308"/>
      <c r="T223" s="308"/>
      <c r="U223" s="308"/>
      <c r="V223" s="308"/>
      <c r="W223" s="308"/>
      <c r="X223" s="308"/>
      <c r="Y223" s="308"/>
      <c r="Z223" s="308"/>
    </row>
    <row r="224" ht="12.75" customHeight="1">
      <c r="A224" s="308"/>
      <c r="B224" s="308"/>
      <c r="C224" s="308"/>
      <c r="D224" s="308"/>
      <c r="E224" s="308"/>
      <c r="F224" s="308"/>
      <c r="G224" s="308"/>
      <c r="H224" s="308"/>
      <c r="I224" s="308"/>
      <c r="J224" s="308"/>
      <c r="K224" s="308"/>
      <c r="L224" s="308"/>
      <c r="M224" s="308"/>
      <c r="N224" s="308"/>
      <c r="O224" s="308"/>
      <c r="P224" s="308"/>
      <c r="Q224" s="308"/>
      <c r="R224" s="308"/>
      <c r="S224" s="308"/>
      <c r="T224" s="308"/>
      <c r="U224" s="308"/>
      <c r="V224" s="308"/>
      <c r="W224" s="308"/>
      <c r="X224" s="308"/>
      <c r="Y224" s="308"/>
      <c r="Z224" s="308"/>
    </row>
    <row r="225" ht="12.75" customHeight="1">
      <c r="A225" s="308"/>
      <c r="B225" s="308"/>
      <c r="C225" s="308"/>
      <c r="D225" s="308"/>
      <c r="E225" s="308"/>
      <c r="F225" s="308"/>
      <c r="G225" s="308"/>
      <c r="H225" s="308"/>
      <c r="I225" s="308"/>
      <c r="J225" s="308"/>
      <c r="K225" s="308"/>
      <c r="L225" s="308"/>
      <c r="M225" s="308"/>
      <c r="N225" s="308"/>
      <c r="O225" s="308"/>
      <c r="P225" s="308"/>
      <c r="Q225" s="308"/>
      <c r="R225" s="308"/>
      <c r="S225" s="308"/>
      <c r="T225" s="308"/>
      <c r="U225" s="308"/>
      <c r="V225" s="308"/>
      <c r="W225" s="308"/>
      <c r="X225" s="308"/>
      <c r="Y225" s="308"/>
      <c r="Z225" s="308"/>
    </row>
    <row r="226" ht="12.75" customHeight="1">
      <c r="A226" s="308"/>
      <c r="B226" s="308"/>
      <c r="C226" s="308"/>
      <c r="D226" s="308"/>
      <c r="E226" s="308"/>
      <c r="F226" s="308"/>
      <c r="G226" s="308"/>
      <c r="H226" s="308"/>
      <c r="I226" s="308"/>
      <c r="J226" s="308"/>
      <c r="K226" s="308"/>
      <c r="L226" s="308"/>
      <c r="M226" s="308"/>
      <c r="N226" s="308"/>
      <c r="O226" s="308"/>
      <c r="P226" s="308"/>
      <c r="Q226" s="308"/>
      <c r="R226" s="308"/>
      <c r="S226" s="308"/>
      <c r="T226" s="308"/>
      <c r="U226" s="308"/>
      <c r="V226" s="308"/>
      <c r="W226" s="308"/>
      <c r="X226" s="308"/>
      <c r="Y226" s="308"/>
      <c r="Z226" s="308"/>
    </row>
    <row r="227" ht="12.75" customHeight="1">
      <c r="A227" s="308"/>
      <c r="B227" s="308"/>
      <c r="C227" s="308"/>
      <c r="D227" s="308"/>
      <c r="E227" s="308"/>
      <c r="F227" s="308"/>
      <c r="G227" s="308"/>
      <c r="H227" s="308"/>
      <c r="I227" s="308"/>
      <c r="J227" s="308"/>
      <c r="K227" s="308"/>
      <c r="L227" s="308"/>
      <c r="M227" s="308"/>
      <c r="N227" s="308"/>
      <c r="O227" s="308"/>
      <c r="P227" s="308"/>
      <c r="Q227" s="308"/>
      <c r="R227" s="308"/>
      <c r="S227" s="308"/>
      <c r="T227" s="308"/>
      <c r="U227" s="308"/>
      <c r="V227" s="308"/>
      <c r="W227" s="308"/>
      <c r="X227" s="308"/>
      <c r="Y227" s="308"/>
      <c r="Z227" s="308"/>
    </row>
    <row r="228" ht="12.75" customHeight="1">
      <c r="A228" s="308"/>
      <c r="B228" s="308"/>
      <c r="C228" s="308"/>
      <c r="D228" s="308"/>
      <c r="E228" s="308"/>
      <c r="F228" s="308"/>
      <c r="G228" s="308"/>
      <c r="H228" s="308"/>
      <c r="I228" s="308"/>
      <c r="J228" s="308"/>
      <c r="K228" s="308"/>
      <c r="L228" s="308"/>
      <c r="M228" s="308"/>
      <c r="N228" s="308"/>
      <c r="O228" s="308"/>
      <c r="P228" s="308"/>
      <c r="Q228" s="308"/>
      <c r="R228" s="308"/>
      <c r="S228" s="308"/>
      <c r="T228" s="308"/>
      <c r="U228" s="308"/>
      <c r="V228" s="308"/>
      <c r="W228" s="308"/>
      <c r="X228" s="308"/>
      <c r="Y228" s="308"/>
      <c r="Z228" s="308"/>
    </row>
    <row r="229" ht="12.75" customHeight="1">
      <c r="A229" s="308"/>
      <c r="B229" s="308"/>
      <c r="C229" s="308"/>
      <c r="D229" s="308"/>
      <c r="E229" s="308"/>
      <c r="F229" s="308"/>
      <c r="G229" s="308"/>
      <c r="H229" s="308"/>
      <c r="I229" s="308"/>
      <c r="J229" s="308"/>
      <c r="K229" s="308"/>
      <c r="L229" s="308"/>
      <c r="M229" s="308"/>
      <c r="N229" s="308"/>
      <c r="O229" s="308"/>
      <c r="P229" s="308"/>
      <c r="Q229" s="308"/>
      <c r="R229" s="308"/>
      <c r="S229" s="308"/>
      <c r="T229" s="308"/>
      <c r="U229" s="308"/>
      <c r="V229" s="308"/>
      <c r="W229" s="308"/>
      <c r="X229" s="308"/>
      <c r="Y229" s="308"/>
      <c r="Z229" s="308"/>
    </row>
    <row r="230" ht="12.75" customHeight="1">
      <c r="A230" s="308"/>
      <c r="B230" s="308"/>
      <c r="C230" s="308"/>
      <c r="D230" s="308"/>
      <c r="E230" s="308"/>
      <c r="F230" s="308"/>
      <c r="G230" s="308"/>
      <c r="H230" s="308"/>
      <c r="I230" s="308"/>
      <c r="J230" s="308"/>
      <c r="K230" s="308"/>
      <c r="L230" s="308"/>
      <c r="M230" s="308"/>
      <c r="N230" s="308"/>
      <c r="O230" s="308"/>
      <c r="P230" s="308"/>
      <c r="Q230" s="308"/>
      <c r="R230" s="308"/>
      <c r="S230" s="308"/>
      <c r="T230" s="308"/>
      <c r="U230" s="308"/>
      <c r="V230" s="308"/>
      <c r="W230" s="308"/>
      <c r="X230" s="308"/>
      <c r="Y230" s="308"/>
      <c r="Z230" s="308"/>
    </row>
    <row r="231" ht="12.75" customHeight="1">
      <c r="A231" s="308"/>
      <c r="B231" s="308"/>
      <c r="C231" s="308"/>
      <c r="D231" s="308"/>
      <c r="E231" s="308"/>
      <c r="F231" s="308"/>
      <c r="G231" s="308"/>
      <c r="H231" s="308"/>
      <c r="I231" s="308"/>
      <c r="J231" s="308"/>
      <c r="K231" s="308"/>
      <c r="L231" s="308"/>
      <c r="M231" s="308"/>
      <c r="N231" s="308"/>
      <c r="O231" s="308"/>
      <c r="P231" s="308"/>
      <c r="Q231" s="308"/>
      <c r="R231" s="308"/>
      <c r="S231" s="308"/>
      <c r="T231" s="308"/>
      <c r="U231" s="308"/>
      <c r="V231" s="308"/>
      <c r="W231" s="308"/>
      <c r="X231" s="308"/>
      <c r="Y231" s="308"/>
      <c r="Z231" s="308"/>
    </row>
    <row r="232" ht="12.75" customHeight="1">
      <c r="A232" s="308"/>
      <c r="B232" s="308"/>
      <c r="C232" s="308"/>
      <c r="D232" s="308"/>
      <c r="E232" s="308"/>
      <c r="F232" s="308"/>
      <c r="G232" s="308"/>
      <c r="H232" s="308"/>
      <c r="I232" s="308"/>
      <c r="J232" s="308"/>
      <c r="K232" s="308"/>
      <c r="L232" s="308"/>
      <c r="M232" s="308"/>
      <c r="N232" s="308"/>
      <c r="O232" s="308"/>
      <c r="P232" s="308"/>
      <c r="Q232" s="308"/>
      <c r="R232" s="308"/>
      <c r="S232" s="308"/>
      <c r="T232" s="308"/>
      <c r="U232" s="308"/>
      <c r="V232" s="308"/>
      <c r="W232" s="308"/>
      <c r="X232" s="308"/>
      <c r="Y232" s="308"/>
      <c r="Z232" s="308"/>
    </row>
    <row r="233" ht="12.75" customHeight="1">
      <c r="A233" s="308"/>
      <c r="B233" s="308"/>
      <c r="C233" s="308"/>
      <c r="D233" s="308"/>
      <c r="E233" s="308"/>
      <c r="F233" s="308"/>
      <c r="G233" s="308"/>
      <c r="H233" s="308"/>
      <c r="I233" s="308"/>
      <c r="J233" s="308"/>
      <c r="K233" s="308"/>
      <c r="L233" s="308"/>
      <c r="M233" s="308"/>
      <c r="N233" s="308"/>
      <c r="O233" s="308"/>
      <c r="P233" s="308"/>
      <c r="Q233" s="308"/>
      <c r="R233" s="308"/>
      <c r="S233" s="308"/>
      <c r="T233" s="308"/>
      <c r="U233" s="308"/>
      <c r="V233" s="308"/>
      <c r="W233" s="308"/>
      <c r="X233" s="308"/>
      <c r="Y233" s="308"/>
      <c r="Z233" s="308"/>
    </row>
    <row r="234" ht="12.75" customHeight="1">
      <c r="A234" s="308"/>
      <c r="B234" s="308"/>
      <c r="C234" s="308"/>
      <c r="D234" s="308"/>
      <c r="E234" s="308"/>
      <c r="F234" s="308"/>
      <c r="G234" s="308"/>
      <c r="H234" s="308"/>
      <c r="I234" s="308"/>
      <c r="J234" s="308"/>
      <c r="K234" s="308"/>
      <c r="L234" s="308"/>
      <c r="M234" s="308"/>
      <c r="N234" s="308"/>
      <c r="O234" s="308"/>
      <c r="P234" s="308"/>
      <c r="Q234" s="308"/>
      <c r="R234" s="308"/>
      <c r="S234" s="308"/>
      <c r="T234" s="308"/>
      <c r="U234" s="308"/>
      <c r="V234" s="308"/>
      <c r="W234" s="308"/>
      <c r="X234" s="308"/>
      <c r="Y234" s="308"/>
      <c r="Z234" s="308"/>
    </row>
    <row r="235" ht="12.75" customHeight="1">
      <c r="A235" s="308"/>
      <c r="B235" s="308"/>
      <c r="C235" s="308"/>
      <c r="D235" s="308"/>
      <c r="E235" s="308"/>
      <c r="F235" s="308"/>
      <c r="G235" s="308"/>
      <c r="H235" s="308"/>
      <c r="I235" s="308"/>
      <c r="J235" s="308"/>
      <c r="K235" s="308"/>
      <c r="L235" s="308"/>
      <c r="M235" s="308"/>
      <c r="N235" s="308"/>
      <c r="O235" s="308"/>
      <c r="P235" s="308"/>
      <c r="Q235" s="308"/>
      <c r="R235" s="308"/>
      <c r="S235" s="308"/>
      <c r="T235" s="308"/>
      <c r="U235" s="308"/>
      <c r="V235" s="308"/>
      <c r="W235" s="308"/>
      <c r="X235" s="308"/>
      <c r="Y235" s="308"/>
      <c r="Z235" s="308"/>
    </row>
    <row r="236" ht="12.75" customHeight="1">
      <c r="A236" s="308"/>
      <c r="B236" s="308"/>
      <c r="C236" s="308"/>
      <c r="D236" s="308"/>
      <c r="E236" s="308"/>
      <c r="F236" s="308"/>
      <c r="G236" s="308"/>
      <c r="H236" s="308"/>
      <c r="I236" s="308"/>
      <c r="J236" s="308"/>
      <c r="K236" s="308"/>
      <c r="L236" s="308"/>
      <c r="M236" s="308"/>
      <c r="N236" s="308"/>
      <c r="O236" s="308"/>
      <c r="P236" s="308"/>
      <c r="Q236" s="308"/>
      <c r="R236" s="308"/>
      <c r="S236" s="308"/>
      <c r="T236" s="308"/>
      <c r="U236" s="308"/>
      <c r="V236" s="308"/>
      <c r="W236" s="308"/>
      <c r="X236" s="308"/>
      <c r="Y236" s="308"/>
      <c r="Z236" s="308"/>
    </row>
    <row r="237" ht="12.75" customHeight="1">
      <c r="A237" s="308"/>
      <c r="B237" s="308"/>
      <c r="C237" s="308"/>
      <c r="D237" s="308"/>
      <c r="E237" s="308"/>
      <c r="F237" s="308"/>
      <c r="G237" s="308"/>
      <c r="H237" s="308"/>
      <c r="I237" s="308"/>
      <c r="J237" s="308"/>
      <c r="K237" s="308"/>
      <c r="L237" s="308"/>
      <c r="M237" s="308"/>
      <c r="N237" s="308"/>
      <c r="O237" s="308"/>
      <c r="P237" s="308"/>
      <c r="Q237" s="308"/>
      <c r="R237" s="308"/>
      <c r="S237" s="308"/>
      <c r="T237" s="308"/>
      <c r="U237" s="308"/>
      <c r="V237" s="308"/>
      <c r="W237" s="308"/>
      <c r="X237" s="308"/>
      <c r="Y237" s="308"/>
      <c r="Z237" s="308"/>
    </row>
    <row r="238" ht="12.75" customHeight="1">
      <c r="A238" s="308"/>
      <c r="B238" s="308"/>
      <c r="C238" s="308"/>
      <c r="D238" s="308"/>
      <c r="E238" s="308"/>
      <c r="F238" s="308"/>
      <c r="G238" s="308"/>
      <c r="H238" s="308"/>
      <c r="I238" s="308"/>
      <c r="J238" s="308"/>
      <c r="K238" s="308"/>
      <c r="L238" s="308"/>
      <c r="M238" s="308"/>
      <c r="N238" s="308"/>
      <c r="O238" s="308"/>
      <c r="P238" s="308"/>
      <c r="Q238" s="308"/>
      <c r="R238" s="308"/>
      <c r="S238" s="308"/>
      <c r="T238" s="308"/>
      <c r="U238" s="308"/>
      <c r="V238" s="308"/>
      <c r="W238" s="308"/>
      <c r="X238" s="308"/>
      <c r="Y238" s="308"/>
      <c r="Z238" s="308"/>
    </row>
    <row r="239" ht="12.75" customHeight="1">
      <c r="A239" s="308"/>
      <c r="B239" s="308"/>
      <c r="C239" s="308"/>
      <c r="D239" s="308"/>
      <c r="E239" s="308"/>
      <c r="F239" s="308"/>
      <c r="G239" s="308"/>
      <c r="H239" s="308"/>
      <c r="I239" s="308"/>
      <c r="J239" s="308"/>
      <c r="K239" s="308"/>
      <c r="L239" s="308"/>
      <c r="M239" s="308"/>
      <c r="N239" s="308"/>
      <c r="O239" s="308"/>
      <c r="P239" s="308"/>
      <c r="Q239" s="308"/>
      <c r="R239" s="308"/>
      <c r="S239" s="308"/>
      <c r="T239" s="308"/>
      <c r="U239" s="308"/>
      <c r="V239" s="308"/>
      <c r="W239" s="308"/>
      <c r="X239" s="308"/>
      <c r="Y239" s="308"/>
      <c r="Z239" s="308"/>
    </row>
    <row r="240" ht="12.75" customHeight="1">
      <c r="A240" s="308"/>
      <c r="B240" s="308"/>
      <c r="C240" s="308"/>
      <c r="D240" s="308"/>
      <c r="E240" s="308"/>
      <c r="F240" s="308"/>
      <c r="G240" s="308"/>
      <c r="H240" s="308"/>
      <c r="I240" s="308"/>
      <c r="J240" s="308"/>
      <c r="K240" s="308"/>
      <c r="L240" s="308"/>
      <c r="M240" s="308"/>
      <c r="N240" s="308"/>
      <c r="O240" s="308"/>
      <c r="P240" s="308"/>
      <c r="Q240" s="308"/>
      <c r="R240" s="308"/>
      <c r="S240" s="308"/>
      <c r="T240" s="308"/>
      <c r="U240" s="308"/>
      <c r="V240" s="308"/>
      <c r="W240" s="308"/>
      <c r="X240" s="308"/>
      <c r="Y240" s="308"/>
      <c r="Z240" s="308"/>
    </row>
    <row r="241" ht="12.75" customHeight="1">
      <c r="A241" s="308"/>
      <c r="B241" s="308"/>
      <c r="C241" s="308"/>
      <c r="D241" s="308"/>
      <c r="E241" s="308"/>
      <c r="F241" s="308"/>
      <c r="G241" s="308"/>
      <c r="H241" s="308"/>
      <c r="I241" s="308"/>
      <c r="J241" s="308"/>
      <c r="K241" s="308"/>
      <c r="L241" s="308"/>
      <c r="M241" s="308"/>
      <c r="N241" s="308"/>
      <c r="O241" s="308"/>
      <c r="P241" s="308"/>
      <c r="Q241" s="308"/>
      <c r="R241" s="308"/>
      <c r="S241" s="308"/>
      <c r="T241" s="308"/>
      <c r="U241" s="308"/>
      <c r="V241" s="308"/>
      <c r="W241" s="308"/>
      <c r="X241" s="308"/>
      <c r="Y241" s="308"/>
      <c r="Z241" s="308"/>
    </row>
    <row r="242" ht="12.75" customHeight="1">
      <c r="A242" s="308"/>
      <c r="B242" s="308"/>
      <c r="C242" s="308"/>
      <c r="D242" s="308"/>
      <c r="E242" s="308"/>
      <c r="F242" s="308"/>
      <c r="G242" s="308"/>
      <c r="H242" s="308"/>
      <c r="I242" s="308"/>
      <c r="J242" s="308"/>
      <c r="K242" s="308"/>
      <c r="L242" s="308"/>
      <c r="M242" s="308"/>
      <c r="N242" s="308"/>
      <c r="O242" s="308"/>
      <c r="P242" s="308"/>
      <c r="Q242" s="308"/>
      <c r="R242" s="308"/>
      <c r="S242" s="308"/>
      <c r="T242" s="308"/>
      <c r="U242" s="308"/>
      <c r="V242" s="308"/>
      <c r="W242" s="308"/>
      <c r="X242" s="308"/>
      <c r="Y242" s="308"/>
      <c r="Z242" s="308"/>
    </row>
    <row r="243" ht="12.75" customHeight="1">
      <c r="A243" s="308"/>
      <c r="B243" s="308"/>
      <c r="C243" s="308"/>
      <c r="D243" s="308"/>
      <c r="E243" s="308"/>
      <c r="F243" s="308"/>
      <c r="G243" s="308"/>
      <c r="H243" s="308"/>
      <c r="I243" s="308"/>
      <c r="J243" s="308"/>
      <c r="K243" s="308"/>
      <c r="L243" s="308"/>
      <c r="M243" s="308"/>
      <c r="N243" s="308"/>
      <c r="O243" s="308"/>
      <c r="P243" s="308"/>
      <c r="Q243" s="308"/>
      <c r="R243" s="308"/>
      <c r="S243" s="308"/>
      <c r="T243" s="308"/>
      <c r="U243" s="308"/>
      <c r="V243" s="308"/>
      <c r="W243" s="308"/>
      <c r="X243" s="308"/>
      <c r="Y243" s="308"/>
      <c r="Z243" s="308"/>
    </row>
    <row r="244" ht="12.75" customHeight="1">
      <c r="A244" s="308"/>
      <c r="B244" s="308"/>
      <c r="C244" s="308"/>
      <c r="D244" s="308"/>
      <c r="E244" s="308"/>
      <c r="F244" s="308"/>
      <c r="G244" s="308"/>
      <c r="H244" s="308"/>
      <c r="I244" s="308"/>
      <c r="J244" s="308"/>
      <c r="K244" s="308"/>
      <c r="L244" s="308"/>
      <c r="M244" s="308"/>
      <c r="N244" s="308"/>
      <c r="O244" s="308"/>
      <c r="P244" s="308"/>
      <c r="Q244" s="308"/>
      <c r="R244" s="308"/>
      <c r="S244" s="308"/>
      <c r="T244" s="308"/>
      <c r="U244" s="308"/>
      <c r="V244" s="308"/>
      <c r="W244" s="308"/>
      <c r="X244" s="308"/>
      <c r="Y244" s="308"/>
      <c r="Z244" s="308"/>
    </row>
    <row r="245" ht="12.75" customHeight="1">
      <c r="A245" s="308"/>
      <c r="B245" s="308"/>
      <c r="C245" s="308"/>
      <c r="D245" s="308"/>
      <c r="E245" s="308"/>
      <c r="F245" s="308"/>
      <c r="G245" s="308"/>
      <c r="H245" s="308"/>
      <c r="I245" s="308"/>
      <c r="J245" s="308"/>
      <c r="K245" s="308"/>
      <c r="L245" s="308"/>
      <c r="M245" s="308"/>
      <c r="N245" s="308"/>
      <c r="O245" s="308"/>
      <c r="P245" s="308"/>
      <c r="Q245" s="308"/>
      <c r="R245" s="308"/>
      <c r="S245" s="308"/>
      <c r="T245" s="308"/>
      <c r="U245" s="308"/>
      <c r="V245" s="308"/>
      <c r="W245" s="308"/>
      <c r="X245" s="308"/>
      <c r="Y245" s="308"/>
      <c r="Z245" s="308"/>
    </row>
    <row r="246" ht="12.75" customHeight="1">
      <c r="A246" s="308"/>
      <c r="B246" s="308"/>
      <c r="C246" s="308"/>
      <c r="D246" s="308"/>
      <c r="E246" s="308"/>
      <c r="F246" s="308"/>
      <c r="G246" s="308"/>
      <c r="H246" s="308"/>
      <c r="I246" s="308"/>
      <c r="J246" s="308"/>
      <c r="K246" s="308"/>
      <c r="L246" s="308"/>
      <c r="M246" s="308"/>
      <c r="N246" s="308"/>
      <c r="O246" s="308"/>
      <c r="P246" s="308"/>
      <c r="Q246" s="308"/>
      <c r="R246" s="308"/>
      <c r="S246" s="308"/>
      <c r="T246" s="308"/>
      <c r="U246" s="308"/>
      <c r="V246" s="308"/>
      <c r="W246" s="308"/>
      <c r="X246" s="308"/>
      <c r="Y246" s="308"/>
      <c r="Z246" s="308"/>
    </row>
    <row r="247" ht="12.75" customHeight="1">
      <c r="A247" s="308"/>
      <c r="B247" s="308"/>
      <c r="C247" s="308"/>
      <c r="D247" s="308"/>
      <c r="E247" s="308"/>
      <c r="F247" s="308"/>
      <c r="G247" s="308"/>
      <c r="H247" s="308"/>
      <c r="I247" s="308"/>
      <c r="J247" s="308"/>
      <c r="K247" s="308"/>
      <c r="L247" s="308"/>
      <c r="M247" s="308"/>
      <c r="N247" s="308"/>
      <c r="O247" s="308"/>
      <c r="P247" s="308"/>
      <c r="Q247" s="308"/>
      <c r="R247" s="308"/>
      <c r="S247" s="308"/>
      <c r="T247" s="308"/>
      <c r="U247" s="308"/>
      <c r="V247" s="308"/>
      <c r="W247" s="308"/>
      <c r="X247" s="308"/>
      <c r="Y247" s="308"/>
      <c r="Z247" s="308"/>
    </row>
    <row r="248" ht="12.75" customHeight="1">
      <c r="A248" s="308"/>
      <c r="B248" s="308"/>
      <c r="C248" s="308"/>
      <c r="D248" s="308"/>
      <c r="E248" s="308"/>
      <c r="F248" s="308"/>
      <c r="G248" s="308"/>
      <c r="H248" s="308"/>
      <c r="I248" s="308"/>
      <c r="J248" s="308"/>
      <c r="K248" s="308"/>
      <c r="L248" s="308"/>
      <c r="M248" s="308"/>
      <c r="N248" s="308"/>
      <c r="O248" s="308"/>
      <c r="P248" s="308"/>
      <c r="Q248" s="308"/>
      <c r="R248" s="308"/>
      <c r="S248" s="308"/>
      <c r="T248" s="308"/>
      <c r="U248" s="308"/>
      <c r="V248" s="308"/>
      <c r="W248" s="308"/>
      <c r="X248" s="308"/>
      <c r="Y248" s="308"/>
      <c r="Z248" s="308"/>
    </row>
    <row r="249" ht="12.75" customHeight="1">
      <c r="A249" s="308"/>
      <c r="B249" s="308"/>
      <c r="C249" s="308"/>
      <c r="D249" s="308"/>
      <c r="E249" s="308"/>
      <c r="F249" s="308"/>
      <c r="G249" s="308"/>
      <c r="H249" s="308"/>
      <c r="I249" s="308"/>
      <c r="J249" s="308"/>
      <c r="K249" s="308"/>
      <c r="L249" s="308"/>
      <c r="M249" s="308"/>
      <c r="N249" s="308"/>
      <c r="O249" s="308"/>
      <c r="P249" s="308"/>
      <c r="Q249" s="308"/>
      <c r="R249" s="308"/>
      <c r="S249" s="308"/>
      <c r="T249" s="308"/>
      <c r="U249" s="308"/>
      <c r="V249" s="308"/>
      <c r="W249" s="308"/>
      <c r="X249" s="308"/>
      <c r="Y249" s="308"/>
      <c r="Z249" s="308"/>
    </row>
    <row r="250" ht="12.75" customHeight="1">
      <c r="A250" s="308"/>
      <c r="B250" s="308"/>
      <c r="C250" s="308"/>
      <c r="D250" s="308"/>
      <c r="E250" s="308"/>
      <c r="F250" s="308"/>
      <c r="G250" s="308"/>
      <c r="H250" s="308"/>
      <c r="I250" s="308"/>
      <c r="J250" s="308"/>
      <c r="K250" s="308"/>
      <c r="L250" s="308"/>
      <c r="M250" s="308"/>
      <c r="N250" s="308"/>
      <c r="O250" s="308"/>
      <c r="P250" s="308"/>
      <c r="Q250" s="308"/>
      <c r="R250" s="308"/>
      <c r="S250" s="308"/>
      <c r="T250" s="308"/>
      <c r="U250" s="308"/>
      <c r="V250" s="308"/>
      <c r="W250" s="308"/>
      <c r="X250" s="308"/>
      <c r="Y250" s="308"/>
      <c r="Z250" s="308"/>
    </row>
    <row r="251" ht="12.75" customHeight="1">
      <c r="A251" s="308"/>
      <c r="B251" s="308"/>
      <c r="C251" s="308"/>
      <c r="D251" s="308"/>
      <c r="E251" s="308"/>
      <c r="F251" s="308"/>
      <c r="G251" s="308"/>
      <c r="H251" s="308"/>
      <c r="I251" s="308"/>
      <c r="J251" s="308"/>
      <c r="K251" s="308"/>
      <c r="L251" s="308"/>
      <c r="M251" s="308"/>
      <c r="N251" s="308"/>
      <c r="O251" s="308"/>
      <c r="P251" s="308"/>
      <c r="Q251" s="308"/>
      <c r="R251" s="308"/>
      <c r="S251" s="308"/>
      <c r="T251" s="308"/>
      <c r="U251" s="308"/>
      <c r="V251" s="308"/>
      <c r="W251" s="308"/>
      <c r="X251" s="308"/>
      <c r="Y251" s="308"/>
      <c r="Z251" s="308"/>
    </row>
    <row r="252" ht="12.75" customHeight="1">
      <c r="A252" s="308"/>
      <c r="B252" s="308"/>
      <c r="C252" s="308"/>
      <c r="D252" s="308"/>
      <c r="E252" s="308"/>
      <c r="F252" s="308"/>
      <c r="G252" s="308"/>
      <c r="H252" s="308"/>
      <c r="I252" s="308"/>
      <c r="J252" s="308"/>
      <c r="K252" s="308"/>
      <c r="L252" s="308"/>
      <c r="M252" s="308"/>
      <c r="N252" s="308"/>
      <c r="O252" s="308"/>
      <c r="P252" s="308"/>
      <c r="Q252" s="308"/>
      <c r="R252" s="308"/>
      <c r="S252" s="308"/>
      <c r="T252" s="308"/>
      <c r="U252" s="308"/>
      <c r="V252" s="308"/>
      <c r="W252" s="308"/>
      <c r="X252" s="308"/>
      <c r="Y252" s="308"/>
      <c r="Z252" s="308"/>
    </row>
    <row r="253" ht="12.75" customHeight="1">
      <c r="A253" s="308"/>
      <c r="B253" s="308"/>
      <c r="C253" s="308"/>
      <c r="D253" s="308"/>
      <c r="E253" s="308"/>
      <c r="F253" s="308"/>
      <c r="G253" s="308"/>
      <c r="H253" s="308"/>
      <c r="I253" s="308"/>
      <c r="J253" s="308"/>
      <c r="K253" s="308"/>
      <c r="L253" s="308"/>
      <c r="M253" s="308"/>
      <c r="N253" s="308"/>
      <c r="O253" s="308"/>
      <c r="P253" s="308"/>
      <c r="Q253" s="308"/>
      <c r="R253" s="308"/>
      <c r="S253" s="308"/>
      <c r="T253" s="308"/>
      <c r="U253" s="308"/>
      <c r="V253" s="308"/>
      <c r="W253" s="308"/>
      <c r="X253" s="308"/>
      <c r="Y253" s="308"/>
      <c r="Z253" s="308"/>
    </row>
    <row r="254" ht="12.75" customHeight="1">
      <c r="A254" s="308"/>
      <c r="B254" s="308"/>
      <c r="C254" s="308"/>
      <c r="D254" s="308"/>
      <c r="E254" s="308"/>
      <c r="F254" s="308"/>
      <c r="G254" s="308"/>
      <c r="H254" s="308"/>
      <c r="I254" s="308"/>
      <c r="J254" s="308"/>
      <c r="K254" s="308"/>
      <c r="L254" s="308"/>
      <c r="M254" s="308"/>
      <c r="N254" s="308"/>
      <c r="O254" s="308"/>
      <c r="P254" s="308"/>
      <c r="Q254" s="308"/>
      <c r="R254" s="308"/>
      <c r="S254" s="308"/>
      <c r="T254" s="308"/>
      <c r="U254" s="308"/>
      <c r="V254" s="308"/>
      <c r="W254" s="308"/>
      <c r="X254" s="308"/>
      <c r="Y254" s="308"/>
      <c r="Z254" s="308"/>
    </row>
    <row r="255" ht="12.75" customHeight="1">
      <c r="A255" s="308"/>
      <c r="B255" s="308"/>
      <c r="C255" s="308"/>
      <c r="D255" s="308"/>
      <c r="E255" s="308"/>
      <c r="F255" s="308"/>
      <c r="G255" s="308"/>
      <c r="H255" s="308"/>
      <c r="I255" s="308"/>
      <c r="J255" s="308"/>
      <c r="K255" s="308"/>
      <c r="L255" s="308"/>
      <c r="M255" s="308"/>
      <c r="N255" s="308"/>
      <c r="O255" s="308"/>
      <c r="P255" s="308"/>
      <c r="Q255" s="308"/>
      <c r="R255" s="308"/>
      <c r="S255" s="308"/>
      <c r="T255" s="308"/>
      <c r="U255" s="308"/>
      <c r="V255" s="308"/>
      <c r="W255" s="308"/>
      <c r="X255" s="308"/>
      <c r="Y255" s="308"/>
      <c r="Z255" s="308"/>
    </row>
    <row r="256" ht="12.75" customHeight="1">
      <c r="A256" s="308"/>
      <c r="B256" s="308"/>
      <c r="C256" s="308"/>
      <c r="D256" s="308"/>
      <c r="E256" s="308"/>
      <c r="F256" s="308"/>
      <c r="G256" s="308"/>
      <c r="H256" s="308"/>
      <c r="I256" s="308"/>
      <c r="J256" s="308"/>
      <c r="K256" s="308"/>
      <c r="L256" s="308"/>
      <c r="M256" s="308"/>
      <c r="N256" s="308"/>
      <c r="O256" s="308"/>
      <c r="P256" s="308"/>
      <c r="Q256" s="308"/>
      <c r="R256" s="308"/>
      <c r="S256" s="308"/>
      <c r="T256" s="308"/>
      <c r="U256" s="308"/>
      <c r="V256" s="308"/>
      <c r="W256" s="308"/>
      <c r="X256" s="308"/>
      <c r="Y256" s="308"/>
      <c r="Z256" s="308"/>
    </row>
    <row r="257" ht="12.75" customHeight="1">
      <c r="A257" s="308"/>
      <c r="B257" s="308"/>
      <c r="C257" s="308"/>
      <c r="D257" s="308"/>
      <c r="E257" s="308"/>
      <c r="F257" s="308"/>
      <c r="G257" s="308"/>
      <c r="H257" s="308"/>
      <c r="I257" s="308"/>
      <c r="J257" s="308"/>
      <c r="K257" s="308"/>
      <c r="L257" s="308"/>
      <c r="M257" s="308"/>
      <c r="N257" s="308"/>
      <c r="O257" s="308"/>
      <c r="P257" s="308"/>
      <c r="Q257" s="308"/>
      <c r="R257" s="308"/>
      <c r="S257" s="308"/>
      <c r="T257" s="308"/>
      <c r="U257" s="308"/>
      <c r="V257" s="308"/>
      <c r="W257" s="308"/>
      <c r="X257" s="308"/>
      <c r="Y257" s="308"/>
      <c r="Z257" s="308"/>
    </row>
    <row r="258" ht="12.75" customHeight="1">
      <c r="A258" s="308"/>
      <c r="B258" s="308"/>
      <c r="C258" s="308"/>
      <c r="D258" s="308"/>
      <c r="E258" s="308"/>
      <c r="F258" s="308"/>
      <c r="G258" s="308"/>
      <c r="H258" s="308"/>
      <c r="I258" s="308"/>
      <c r="J258" s="308"/>
      <c r="K258" s="308"/>
      <c r="L258" s="308"/>
      <c r="M258" s="308"/>
      <c r="N258" s="308"/>
      <c r="O258" s="308"/>
      <c r="P258" s="308"/>
      <c r="Q258" s="308"/>
      <c r="R258" s="308"/>
      <c r="S258" s="308"/>
      <c r="T258" s="308"/>
      <c r="U258" s="308"/>
      <c r="V258" s="308"/>
      <c r="W258" s="308"/>
      <c r="X258" s="308"/>
      <c r="Y258" s="308"/>
      <c r="Z258" s="308"/>
    </row>
    <row r="259" ht="12.75" customHeight="1">
      <c r="A259" s="308"/>
      <c r="B259" s="308"/>
      <c r="C259" s="308"/>
      <c r="D259" s="308"/>
      <c r="E259" s="308"/>
      <c r="F259" s="308"/>
      <c r="G259" s="308"/>
      <c r="H259" s="308"/>
      <c r="I259" s="308"/>
      <c r="J259" s="308"/>
      <c r="K259" s="308"/>
      <c r="L259" s="308"/>
      <c r="M259" s="308"/>
      <c r="N259" s="308"/>
      <c r="O259" s="308"/>
      <c r="P259" s="308"/>
      <c r="Q259" s="308"/>
      <c r="R259" s="308"/>
      <c r="S259" s="308"/>
      <c r="T259" s="308"/>
      <c r="U259" s="308"/>
      <c r="V259" s="308"/>
      <c r="W259" s="308"/>
      <c r="X259" s="308"/>
      <c r="Y259" s="308"/>
      <c r="Z259" s="308"/>
    </row>
    <row r="260" ht="12.75" customHeight="1">
      <c r="A260" s="308"/>
      <c r="B260" s="308"/>
      <c r="C260" s="308"/>
      <c r="D260" s="308"/>
      <c r="E260" s="308"/>
      <c r="F260" s="308"/>
      <c r="G260" s="308"/>
      <c r="H260" s="308"/>
      <c r="I260" s="308"/>
      <c r="J260" s="308"/>
      <c r="K260" s="308"/>
      <c r="L260" s="308"/>
      <c r="M260" s="308"/>
      <c r="N260" s="308"/>
      <c r="O260" s="308"/>
      <c r="P260" s="308"/>
      <c r="Q260" s="308"/>
      <c r="R260" s="308"/>
      <c r="S260" s="308"/>
      <c r="T260" s="308"/>
      <c r="U260" s="308"/>
      <c r="V260" s="308"/>
      <c r="W260" s="308"/>
      <c r="X260" s="308"/>
      <c r="Y260" s="308"/>
      <c r="Z260" s="308"/>
    </row>
    <row r="261" ht="12.75" customHeight="1">
      <c r="A261" s="308"/>
      <c r="B261" s="308"/>
      <c r="C261" s="308"/>
      <c r="D261" s="308"/>
      <c r="E261" s="308"/>
      <c r="F261" s="308"/>
      <c r="G261" s="308"/>
      <c r="H261" s="308"/>
      <c r="I261" s="308"/>
      <c r="J261" s="308"/>
      <c r="K261" s="308"/>
      <c r="L261" s="308"/>
      <c r="M261" s="308"/>
      <c r="N261" s="308"/>
      <c r="O261" s="308"/>
      <c r="P261" s="308"/>
      <c r="Q261" s="308"/>
      <c r="R261" s="308"/>
      <c r="S261" s="308"/>
      <c r="T261" s="308"/>
      <c r="U261" s="308"/>
      <c r="V261" s="308"/>
      <c r="W261" s="308"/>
      <c r="X261" s="308"/>
      <c r="Y261" s="308"/>
      <c r="Z261" s="308"/>
    </row>
    <row r="262" ht="12.75" customHeight="1">
      <c r="A262" s="308"/>
      <c r="B262" s="308"/>
      <c r="C262" s="308"/>
      <c r="D262" s="308"/>
      <c r="E262" s="308"/>
      <c r="F262" s="308"/>
      <c r="G262" s="308"/>
      <c r="H262" s="308"/>
      <c r="I262" s="308"/>
      <c r="J262" s="308"/>
      <c r="K262" s="308"/>
      <c r="L262" s="308"/>
      <c r="M262" s="308"/>
      <c r="N262" s="308"/>
      <c r="O262" s="308"/>
      <c r="P262" s="308"/>
      <c r="Q262" s="308"/>
      <c r="R262" s="308"/>
      <c r="S262" s="308"/>
      <c r="T262" s="308"/>
      <c r="U262" s="308"/>
      <c r="V262" s="308"/>
      <c r="W262" s="308"/>
      <c r="X262" s="308"/>
      <c r="Y262" s="308"/>
      <c r="Z262" s="308"/>
    </row>
    <row r="263" ht="12.75" customHeight="1">
      <c r="A263" s="308"/>
      <c r="B263" s="308"/>
      <c r="C263" s="308"/>
      <c r="D263" s="308"/>
      <c r="E263" s="308"/>
      <c r="F263" s="308"/>
      <c r="G263" s="308"/>
      <c r="H263" s="308"/>
      <c r="I263" s="308"/>
      <c r="J263" s="308"/>
      <c r="K263" s="308"/>
      <c r="L263" s="308"/>
      <c r="M263" s="308"/>
      <c r="N263" s="308"/>
      <c r="O263" s="308"/>
      <c r="P263" s="308"/>
      <c r="Q263" s="308"/>
      <c r="R263" s="308"/>
      <c r="S263" s="308"/>
      <c r="T263" s="308"/>
      <c r="U263" s="308"/>
      <c r="V263" s="308"/>
      <c r="W263" s="308"/>
      <c r="X263" s="308"/>
      <c r="Y263" s="308"/>
      <c r="Z263" s="308"/>
    </row>
    <row r="264" ht="12.75" customHeight="1">
      <c r="A264" s="308"/>
      <c r="B264" s="308"/>
      <c r="C264" s="308"/>
      <c r="D264" s="308"/>
      <c r="E264" s="308"/>
      <c r="F264" s="308"/>
      <c r="G264" s="308"/>
      <c r="H264" s="308"/>
      <c r="I264" s="308"/>
      <c r="J264" s="308"/>
      <c r="K264" s="308"/>
      <c r="L264" s="308"/>
      <c r="M264" s="308"/>
      <c r="N264" s="308"/>
      <c r="O264" s="308"/>
      <c r="P264" s="308"/>
      <c r="Q264" s="308"/>
      <c r="R264" s="308"/>
      <c r="S264" s="308"/>
      <c r="T264" s="308"/>
      <c r="U264" s="308"/>
      <c r="V264" s="308"/>
      <c r="W264" s="308"/>
      <c r="X264" s="308"/>
      <c r="Y264" s="308"/>
      <c r="Z264" s="308"/>
    </row>
    <row r="265" ht="12.75" customHeight="1">
      <c r="A265" s="308"/>
      <c r="B265" s="308"/>
      <c r="C265" s="308"/>
      <c r="D265" s="308"/>
      <c r="E265" s="308"/>
      <c r="F265" s="308"/>
      <c r="G265" s="308"/>
      <c r="H265" s="308"/>
      <c r="I265" s="308"/>
      <c r="J265" s="308"/>
      <c r="K265" s="308"/>
      <c r="L265" s="308"/>
      <c r="M265" s="308"/>
      <c r="N265" s="308"/>
      <c r="O265" s="308"/>
      <c r="P265" s="308"/>
      <c r="Q265" s="308"/>
      <c r="R265" s="308"/>
      <c r="S265" s="308"/>
      <c r="T265" s="308"/>
      <c r="U265" s="308"/>
      <c r="V265" s="308"/>
      <c r="W265" s="308"/>
      <c r="X265" s="308"/>
      <c r="Y265" s="308"/>
      <c r="Z265" s="308"/>
    </row>
    <row r="266" ht="12.75" customHeight="1">
      <c r="A266" s="308"/>
      <c r="B266" s="308"/>
      <c r="C266" s="308"/>
      <c r="D266" s="308"/>
      <c r="E266" s="308"/>
      <c r="F266" s="308"/>
      <c r="G266" s="308"/>
      <c r="H266" s="308"/>
      <c r="I266" s="308"/>
      <c r="J266" s="308"/>
      <c r="K266" s="308"/>
      <c r="L266" s="308"/>
      <c r="M266" s="308"/>
      <c r="N266" s="308"/>
      <c r="O266" s="308"/>
      <c r="P266" s="308"/>
      <c r="Q266" s="308"/>
      <c r="R266" s="308"/>
      <c r="S266" s="308"/>
      <c r="T266" s="308"/>
      <c r="U266" s="308"/>
      <c r="V266" s="308"/>
      <c r="W266" s="308"/>
      <c r="X266" s="308"/>
      <c r="Y266" s="308"/>
      <c r="Z266" s="308"/>
    </row>
    <row r="267" ht="12.75" customHeight="1">
      <c r="A267" s="308"/>
      <c r="B267" s="308"/>
      <c r="C267" s="308"/>
      <c r="D267" s="308"/>
      <c r="E267" s="308"/>
      <c r="F267" s="308"/>
      <c r="G267" s="308"/>
      <c r="H267" s="308"/>
      <c r="I267" s="308"/>
      <c r="J267" s="308"/>
      <c r="K267" s="308"/>
      <c r="L267" s="308"/>
      <c r="M267" s="308"/>
      <c r="N267" s="308"/>
      <c r="O267" s="308"/>
      <c r="P267" s="308"/>
      <c r="Q267" s="308"/>
      <c r="R267" s="308"/>
      <c r="S267" s="308"/>
      <c r="T267" s="308"/>
      <c r="U267" s="308"/>
      <c r="V267" s="308"/>
      <c r="W267" s="308"/>
      <c r="X267" s="308"/>
      <c r="Y267" s="308"/>
      <c r="Z267" s="308"/>
    </row>
    <row r="268" ht="12.75" customHeight="1">
      <c r="A268" s="308"/>
      <c r="B268" s="308"/>
      <c r="C268" s="308"/>
      <c r="D268" s="308"/>
      <c r="E268" s="308"/>
      <c r="F268" s="308"/>
      <c r="G268" s="308"/>
      <c r="H268" s="308"/>
      <c r="I268" s="308"/>
      <c r="J268" s="308"/>
      <c r="K268" s="308"/>
      <c r="L268" s="308"/>
      <c r="M268" s="308"/>
      <c r="N268" s="308"/>
      <c r="O268" s="308"/>
      <c r="P268" s="308"/>
      <c r="Q268" s="308"/>
      <c r="R268" s="308"/>
      <c r="S268" s="308"/>
      <c r="T268" s="308"/>
      <c r="U268" s="308"/>
      <c r="V268" s="308"/>
      <c r="W268" s="308"/>
      <c r="X268" s="308"/>
      <c r="Y268" s="308"/>
      <c r="Z268" s="308"/>
    </row>
    <row r="269" ht="12.75" customHeight="1">
      <c r="A269" s="308"/>
      <c r="B269" s="308"/>
      <c r="C269" s="308"/>
      <c r="D269" s="308"/>
      <c r="E269" s="308"/>
      <c r="F269" s="308"/>
      <c r="G269" s="308"/>
      <c r="H269" s="308"/>
      <c r="I269" s="308"/>
      <c r="J269" s="308"/>
      <c r="K269" s="308"/>
      <c r="L269" s="308"/>
      <c r="M269" s="308"/>
      <c r="N269" s="308"/>
      <c r="O269" s="308"/>
      <c r="P269" s="308"/>
      <c r="Q269" s="308"/>
      <c r="R269" s="308"/>
      <c r="S269" s="308"/>
      <c r="T269" s="308"/>
      <c r="U269" s="308"/>
      <c r="V269" s="308"/>
      <c r="W269" s="308"/>
      <c r="X269" s="308"/>
      <c r="Y269" s="308"/>
      <c r="Z269" s="308"/>
    </row>
    <row r="270" ht="12.75" customHeight="1">
      <c r="A270" s="308"/>
      <c r="B270" s="308"/>
      <c r="C270" s="308"/>
      <c r="D270" s="308"/>
      <c r="E270" s="308"/>
      <c r="F270" s="308"/>
      <c r="G270" s="308"/>
      <c r="H270" s="308"/>
      <c r="I270" s="308"/>
      <c r="J270" s="308"/>
      <c r="K270" s="308"/>
      <c r="L270" s="308"/>
      <c r="M270" s="308"/>
      <c r="N270" s="308"/>
      <c r="O270" s="308"/>
      <c r="P270" s="308"/>
      <c r="Q270" s="308"/>
      <c r="R270" s="308"/>
      <c r="S270" s="308"/>
      <c r="T270" s="308"/>
      <c r="U270" s="308"/>
      <c r="V270" s="308"/>
      <c r="W270" s="308"/>
      <c r="X270" s="308"/>
      <c r="Y270" s="308"/>
      <c r="Z270" s="308"/>
    </row>
    <row r="271" ht="12.75" customHeight="1">
      <c r="A271" s="308"/>
      <c r="B271" s="308"/>
      <c r="C271" s="308"/>
      <c r="D271" s="308"/>
      <c r="E271" s="308"/>
      <c r="F271" s="308"/>
      <c r="G271" s="308"/>
      <c r="H271" s="308"/>
      <c r="I271" s="308"/>
      <c r="J271" s="308"/>
      <c r="K271" s="308"/>
      <c r="L271" s="308"/>
      <c r="M271" s="308"/>
      <c r="N271" s="308"/>
      <c r="O271" s="308"/>
      <c r="P271" s="308"/>
      <c r="Q271" s="308"/>
      <c r="R271" s="308"/>
      <c r="S271" s="308"/>
      <c r="T271" s="308"/>
      <c r="U271" s="308"/>
      <c r="V271" s="308"/>
      <c r="W271" s="308"/>
      <c r="X271" s="308"/>
      <c r="Y271" s="308"/>
      <c r="Z271" s="308"/>
    </row>
    <row r="272" ht="12.75" customHeight="1">
      <c r="A272" s="308"/>
      <c r="B272" s="308"/>
      <c r="C272" s="308"/>
      <c r="D272" s="308"/>
      <c r="E272" s="308"/>
      <c r="F272" s="308"/>
      <c r="G272" s="308"/>
      <c r="H272" s="308"/>
      <c r="I272" s="308"/>
      <c r="J272" s="308"/>
      <c r="K272" s="308"/>
      <c r="L272" s="308"/>
      <c r="M272" s="308"/>
      <c r="N272" s="308"/>
      <c r="O272" s="308"/>
      <c r="P272" s="308"/>
      <c r="Q272" s="308"/>
      <c r="R272" s="308"/>
      <c r="S272" s="308"/>
      <c r="T272" s="308"/>
      <c r="U272" s="308"/>
      <c r="V272" s="308"/>
      <c r="W272" s="308"/>
      <c r="X272" s="308"/>
      <c r="Y272" s="308"/>
      <c r="Z272" s="308"/>
    </row>
    <row r="273" ht="12.75" customHeight="1">
      <c r="A273" s="308"/>
      <c r="B273" s="308"/>
      <c r="C273" s="308"/>
      <c r="D273" s="308"/>
      <c r="E273" s="308"/>
      <c r="F273" s="308"/>
      <c r="G273" s="308"/>
      <c r="H273" s="308"/>
      <c r="I273" s="308"/>
      <c r="J273" s="308"/>
      <c r="K273" s="308"/>
      <c r="L273" s="308"/>
      <c r="M273" s="308"/>
      <c r="N273" s="308"/>
      <c r="O273" s="308"/>
      <c r="P273" s="308"/>
      <c r="Q273" s="308"/>
      <c r="R273" s="308"/>
      <c r="S273" s="308"/>
      <c r="T273" s="308"/>
      <c r="U273" s="308"/>
      <c r="V273" s="308"/>
      <c r="W273" s="308"/>
      <c r="X273" s="308"/>
      <c r="Y273" s="308"/>
      <c r="Z273" s="308"/>
    </row>
    <row r="274" ht="12.75" customHeight="1">
      <c r="A274" s="308"/>
      <c r="B274" s="308"/>
      <c r="C274" s="308"/>
      <c r="D274" s="308"/>
      <c r="E274" s="308"/>
      <c r="F274" s="308"/>
      <c r="G274" s="308"/>
      <c r="H274" s="308"/>
      <c r="I274" s="308"/>
      <c r="J274" s="308"/>
      <c r="K274" s="308"/>
      <c r="L274" s="308"/>
      <c r="M274" s="308"/>
      <c r="N274" s="308"/>
      <c r="O274" s="308"/>
      <c r="P274" s="308"/>
      <c r="Q274" s="308"/>
      <c r="R274" s="308"/>
      <c r="S274" s="308"/>
      <c r="T274" s="308"/>
      <c r="U274" s="308"/>
      <c r="V274" s="308"/>
      <c r="W274" s="308"/>
      <c r="X274" s="308"/>
      <c r="Y274" s="308"/>
      <c r="Z274" s="308"/>
    </row>
    <row r="275" ht="12.75" customHeight="1">
      <c r="A275" s="308"/>
      <c r="B275" s="308"/>
      <c r="C275" s="308"/>
      <c r="D275" s="308"/>
      <c r="E275" s="308"/>
      <c r="F275" s="308"/>
      <c r="G275" s="308"/>
      <c r="H275" s="308"/>
      <c r="I275" s="308"/>
      <c r="J275" s="308"/>
      <c r="K275" s="308"/>
      <c r="L275" s="308"/>
      <c r="M275" s="308"/>
      <c r="N275" s="308"/>
      <c r="O275" s="308"/>
      <c r="P275" s="308"/>
      <c r="Q275" s="308"/>
      <c r="R275" s="308"/>
      <c r="S275" s="308"/>
      <c r="T275" s="308"/>
      <c r="U275" s="308"/>
      <c r="V275" s="308"/>
      <c r="W275" s="308"/>
      <c r="X275" s="308"/>
      <c r="Y275" s="308"/>
      <c r="Z275" s="308"/>
    </row>
    <row r="276" ht="12.75" customHeight="1">
      <c r="A276" s="308"/>
      <c r="B276" s="308"/>
      <c r="C276" s="308"/>
      <c r="D276" s="308"/>
      <c r="E276" s="308"/>
      <c r="F276" s="308"/>
      <c r="G276" s="308"/>
      <c r="H276" s="308"/>
      <c r="I276" s="308"/>
      <c r="J276" s="308"/>
      <c r="K276" s="308"/>
      <c r="L276" s="308"/>
      <c r="M276" s="308"/>
      <c r="N276" s="308"/>
      <c r="O276" s="308"/>
      <c r="P276" s="308"/>
      <c r="Q276" s="308"/>
      <c r="R276" s="308"/>
      <c r="S276" s="308"/>
      <c r="T276" s="308"/>
      <c r="U276" s="308"/>
      <c r="V276" s="308"/>
      <c r="W276" s="308"/>
      <c r="X276" s="308"/>
      <c r="Y276" s="308"/>
      <c r="Z276" s="308"/>
    </row>
    <row r="277" ht="12.75" customHeight="1">
      <c r="A277" s="308"/>
      <c r="B277" s="308"/>
      <c r="C277" s="308"/>
      <c r="D277" s="308"/>
      <c r="E277" s="308"/>
      <c r="F277" s="308"/>
      <c r="G277" s="308"/>
      <c r="H277" s="308"/>
      <c r="I277" s="308"/>
      <c r="J277" s="308"/>
      <c r="K277" s="308"/>
      <c r="L277" s="308"/>
      <c r="M277" s="308"/>
      <c r="N277" s="308"/>
      <c r="O277" s="308"/>
      <c r="P277" s="308"/>
      <c r="Q277" s="308"/>
      <c r="R277" s="308"/>
      <c r="S277" s="308"/>
      <c r="T277" s="308"/>
      <c r="U277" s="308"/>
      <c r="V277" s="308"/>
      <c r="W277" s="308"/>
      <c r="X277" s="308"/>
      <c r="Y277" s="308"/>
      <c r="Z277" s="308"/>
    </row>
    <row r="278" ht="12.75" customHeight="1">
      <c r="A278" s="308"/>
      <c r="B278" s="308"/>
      <c r="C278" s="308"/>
      <c r="D278" s="308"/>
      <c r="E278" s="308"/>
      <c r="F278" s="308"/>
      <c r="G278" s="308"/>
      <c r="H278" s="308"/>
      <c r="I278" s="308"/>
      <c r="J278" s="308"/>
      <c r="K278" s="308"/>
      <c r="L278" s="308"/>
      <c r="M278" s="308"/>
      <c r="N278" s="308"/>
      <c r="O278" s="308"/>
      <c r="P278" s="308"/>
      <c r="Q278" s="308"/>
      <c r="R278" s="308"/>
      <c r="S278" s="308"/>
      <c r="T278" s="308"/>
      <c r="U278" s="308"/>
      <c r="V278" s="308"/>
      <c r="W278" s="308"/>
      <c r="X278" s="308"/>
      <c r="Y278" s="308"/>
      <c r="Z278" s="308"/>
    </row>
    <row r="279" ht="12.75" customHeight="1">
      <c r="A279" s="308"/>
      <c r="B279" s="308"/>
      <c r="C279" s="308"/>
      <c r="D279" s="308"/>
      <c r="E279" s="308"/>
      <c r="F279" s="308"/>
      <c r="G279" s="308"/>
      <c r="H279" s="308"/>
      <c r="I279" s="308"/>
      <c r="J279" s="308"/>
      <c r="K279" s="308"/>
      <c r="L279" s="308"/>
      <c r="M279" s="308"/>
      <c r="N279" s="308"/>
      <c r="O279" s="308"/>
      <c r="P279" s="308"/>
      <c r="Q279" s="308"/>
      <c r="R279" s="308"/>
      <c r="S279" s="308"/>
      <c r="T279" s="308"/>
      <c r="U279" s="308"/>
      <c r="V279" s="308"/>
      <c r="W279" s="308"/>
      <c r="X279" s="308"/>
      <c r="Y279" s="308"/>
      <c r="Z279" s="308"/>
    </row>
    <row r="280" ht="12.75" customHeight="1">
      <c r="A280" s="308"/>
      <c r="B280" s="308"/>
      <c r="C280" s="308"/>
      <c r="D280" s="308"/>
      <c r="E280" s="308"/>
      <c r="F280" s="308"/>
      <c r="G280" s="308"/>
      <c r="H280" s="308"/>
      <c r="I280" s="308"/>
      <c r="J280" s="308"/>
      <c r="K280" s="308"/>
      <c r="L280" s="308"/>
      <c r="M280" s="308"/>
      <c r="N280" s="308"/>
      <c r="O280" s="308"/>
      <c r="P280" s="308"/>
      <c r="Q280" s="308"/>
      <c r="R280" s="308"/>
      <c r="S280" s="308"/>
      <c r="T280" s="308"/>
      <c r="U280" s="308"/>
      <c r="V280" s="308"/>
      <c r="W280" s="308"/>
      <c r="X280" s="308"/>
      <c r="Y280" s="308"/>
      <c r="Z280" s="308"/>
    </row>
    <row r="281" ht="12.75" customHeight="1">
      <c r="A281" s="308"/>
      <c r="B281" s="308"/>
      <c r="C281" s="308"/>
      <c r="D281" s="308"/>
      <c r="E281" s="308"/>
      <c r="F281" s="308"/>
      <c r="G281" s="308"/>
      <c r="H281" s="308"/>
      <c r="I281" s="308"/>
      <c r="J281" s="308"/>
      <c r="K281" s="308"/>
      <c r="L281" s="308"/>
      <c r="M281" s="308"/>
      <c r="N281" s="308"/>
      <c r="O281" s="308"/>
      <c r="P281" s="308"/>
      <c r="Q281" s="308"/>
      <c r="R281" s="308"/>
      <c r="S281" s="308"/>
      <c r="T281" s="308"/>
      <c r="U281" s="308"/>
      <c r="V281" s="308"/>
      <c r="W281" s="308"/>
      <c r="X281" s="308"/>
      <c r="Y281" s="308"/>
      <c r="Z281" s="308"/>
    </row>
    <row r="282" ht="12.75" customHeight="1">
      <c r="A282" s="308"/>
      <c r="B282" s="308"/>
      <c r="C282" s="308"/>
      <c r="D282" s="308"/>
      <c r="E282" s="308"/>
      <c r="F282" s="308"/>
      <c r="G282" s="308"/>
      <c r="H282" s="308"/>
      <c r="I282" s="308"/>
      <c r="J282" s="308"/>
      <c r="K282" s="308"/>
      <c r="L282" s="308"/>
      <c r="M282" s="308"/>
      <c r="N282" s="308"/>
      <c r="O282" s="308"/>
      <c r="P282" s="308"/>
      <c r="Q282" s="308"/>
      <c r="R282" s="308"/>
      <c r="S282" s="308"/>
      <c r="T282" s="308"/>
      <c r="U282" s="308"/>
      <c r="V282" s="308"/>
      <c r="W282" s="308"/>
      <c r="X282" s="308"/>
      <c r="Y282" s="308"/>
      <c r="Z282" s="308"/>
    </row>
    <row r="283" ht="12.75" customHeight="1">
      <c r="A283" s="308"/>
      <c r="B283" s="308"/>
      <c r="C283" s="308"/>
      <c r="D283" s="308"/>
      <c r="E283" s="308"/>
      <c r="F283" s="308"/>
      <c r="G283" s="308"/>
      <c r="H283" s="308"/>
      <c r="I283" s="308"/>
      <c r="J283" s="308"/>
      <c r="K283" s="308"/>
      <c r="L283" s="308"/>
      <c r="M283" s="308"/>
      <c r="N283" s="308"/>
      <c r="O283" s="308"/>
      <c r="P283" s="308"/>
      <c r="Q283" s="308"/>
      <c r="R283" s="308"/>
      <c r="S283" s="308"/>
      <c r="T283" s="308"/>
      <c r="U283" s="308"/>
      <c r="V283" s="308"/>
      <c r="W283" s="308"/>
      <c r="X283" s="308"/>
      <c r="Y283" s="308"/>
      <c r="Z283" s="308"/>
    </row>
    <row r="284" ht="12.75" customHeight="1">
      <c r="A284" s="308"/>
      <c r="B284" s="308"/>
      <c r="C284" s="308"/>
      <c r="D284" s="308"/>
      <c r="E284" s="308"/>
      <c r="F284" s="308"/>
      <c r="G284" s="308"/>
      <c r="H284" s="308"/>
      <c r="I284" s="308"/>
      <c r="J284" s="308"/>
      <c r="K284" s="308"/>
      <c r="L284" s="308"/>
      <c r="M284" s="308"/>
      <c r="N284" s="308"/>
      <c r="O284" s="308"/>
      <c r="P284" s="308"/>
      <c r="Q284" s="308"/>
      <c r="R284" s="308"/>
      <c r="S284" s="308"/>
      <c r="T284" s="308"/>
      <c r="U284" s="308"/>
      <c r="V284" s="308"/>
      <c r="W284" s="308"/>
      <c r="X284" s="308"/>
      <c r="Y284" s="308"/>
      <c r="Z284" s="308"/>
    </row>
    <row r="285" ht="12.75" customHeight="1">
      <c r="A285" s="308"/>
      <c r="B285" s="308"/>
      <c r="C285" s="308"/>
      <c r="D285" s="308"/>
      <c r="E285" s="308"/>
      <c r="F285" s="308"/>
      <c r="G285" s="308"/>
      <c r="H285" s="308"/>
      <c r="I285" s="308"/>
      <c r="J285" s="308"/>
      <c r="K285" s="308"/>
      <c r="L285" s="308"/>
      <c r="M285" s="308"/>
      <c r="N285" s="308"/>
      <c r="O285" s="308"/>
      <c r="P285" s="308"/>
      <c r="Q285" s="308"/>
      <c r="R285" s="308"/>
      <c r="S285" s="308"/>
      <c r="T285" s="308"/>
      <c r="U285" s="308"/>
      <c r="V285" s="308"/>
      <c r="W285" s="308"/>
      <c r="X285" s="308"/>
      <c r="Y285" s="308"/>
      <c r="Z285" s="308"/>
    </row>
    <row r="286" ht="12.75" customHeight="1">
      <c r="A286" s="308"/>
      <c r="B286" s="308"/>
      <c r="C286" s="308"/>
      <c r="D286" s="308"/>
      <c r="E286" s="308"/>
      <c r="F286" s="308"/>
      <c r="G286" s="308"/>
      <c r="H286" s="308"/>
      <c r="I286" s="308"/>
      <c r="J286" s="308"/>
      <c r="K286" s="308"/>
      <c r="L286" s="308"/>
      <c r="M286" s="308"/>
      <c r="N286" s="308"/>
      <c r="O286" s="308"/>
      <c r="P286" s="308"/>
      <c r="Q286" s="308"/>
      <c r="R286" s="308"/>
      <c r="S286" s="308"/>
      <c r="T286" s="308"/>
      <c r="U286" s="308"/>
      <c r="V286" s="308"/>
      <c r="W286" s="308"/>
      <c r="X286" s="308"/>
      <c r="Y286" s="308"/>
      <c r="Z286" s="308"/>
    </row>
    <row r="287" ht="12.75" customHeight="1">
      <c r="A287" s="308"/>
      <c r="B287" s="308"/>
      <c r="C287" s="308"/>
      <c r="D287" s="308"/>
      <c r="E287" s="308"/>
      <c r="F287" s="308"/>
      <c r="G287" s="308"/>
      <c r="H287" s="308"/>
      <c r="I287" s="308"/>
      <c r="J287" s="308"/>
      <c r="K287" s="308"/>
      <c r="L287" s="308"/>
      <c r="M287" s="308"/>
      <c r="N287" s="308"/>
      <c r="O287" s="308"/>
      <c r="P287" s="308"/>
      <c r="Q287" s="308"/>
      <c r="R287" s="308"/>
      <c r="S287" s="308"/>
      <c r="T287" s="308"/>
      <c r="U287" s="308"/>
      <c r="V287" s="308"/>
      <c r="W287" s="308"/>
      <c r="X287" s="308"/>
      <c r="Y287" s="308"/>
      <c r="Z287" s="308"/>
    </row>
    <row r="288" ht="12.75" customHeight="1">
      <c r="A288" s="308"/>
      <c r="B288" s="308"/>
      <c r="C288" s="308"/>
      <c r="D288" s="308"/>
      <c r="E288" s="308"/>
      <c r="F288" s="308"/>
      <c r="G288" s="308"/>
      <c r="H288" s="308"/>
      <c r="I288" s="308"/>
      <c r="J288" s="308"/>
      <c r="K288" s="308"/>
      <c r="L288" s="308"/>
      <c r="M288" s="308"/>
      <c r="N288" s="308"/>
      <c r="O288" s="308"/>
      <c r="P288" s="308"/>
      <c r="Q288" s="308"/>
      <c r="R288" s="308"/>
      <c r="S288" s="308"/>
      <c r="T288" s="308"/>
      <c r="U288" s="308"/>
      <c r="V288" s="308"/>
      <c r="W288" s="308"/>
      <c r="X288" s="308"/>
      <c r="Y288" s="308"/>
      <c r="Z288" s="308"/>
    </row>
    <row r="289" ht="12.75" customHeight="1">
      <c r="A289" s="308"/>
      <c r="B289" s="308"/>
      <c r="C289" s="308"/>
      <c r="D289" s="308"/>
      <c r="E289" s="308"/>
      <c r="F289" s="308"/>
      <c r="G289" s="308"/>
      <c r="H289" s="308"/>
      <c r="I289" s="308"/>
      <c r="J289" s="308"/>
      <c r="K289" s="308"/>
      <c r="L289" s="308"/>
      <c r="M289" s="308"/>
      <c r="N289" s="308"/>
      <c r="O289" s="308"/>
      <c r="P289" s="308"/>
      <c r="Q289" s="308"/>
      <c r="R289" s="308"/>
      <c r="S289" s="308"/>
      <c r="T289" s="308"/>
      <c r="U289" s="308"/>
      <c r="V289" s="308"/>
      <c r="W289" s="308"/>
      <c r="X289" s="308"/>
      <c r="Y289" s="308"/>
      <c r="Z289" s="308"/>
    </row>
    <row r="290" ht="12.75" customHeight="1">
      <c r="A290" s="308"/>
      <c r="B290" s="308"/>
      <c r="C290" s="308"/>
      <c r="D290" s="308"/>
      <c r="E290" s="308"/>
      <c r="F290" s="308"/>
      <c r="G290" s="308"/>
      <c r="H290" s="308"/>
      <c r="I290" s="308"/>
      <c r="J290" s="308"/>
      <c r="K290" s="308"/>
      <c r="L290" s="308"/>
      <c r="M290" s="308"/>
      <c r="N290" s="308"/>
      <c r="O290" s="308"/>
      <c r="P290" s="308"/>
      <c r="Q290" s="308"/>
      <c r="R290" s="308"/>
      <c r="S290" s="308"/>
      <c r="T290" s="308"/>
      <c r="U290" s="308"/>
      <c r="V290" s="308"/>
      <c r="W290" s="308"/>
      <c r="X290" s="308"/>
      <c r="Y290" s="308"/>
      <c r="Z290" s="308"/>
    </row>
    <row r="291" ht="12.75" customHeight="1">
      <c r="A291" s="308"/>
      <c r="B291" s="308"/>
      <c r="C291" s="308"/>
      <c r="D291" s="308"/>
      <c r="E291" s="308"/>
      <c r="F291" s="308"/>
      <c r="G291" s="308"/>
      <c r="H291" s="308"/>
      <c r="I291" s="308"/>
      <c r="J291" s="308"/>
      <c r="K291" s="308"/>
      <c r="L291" s="308"/>
      <c r="M291" s="308"/>
      <c r="N291" s="308"/>
      <c r="O291" s="308"/>
      <c r="P291" s="308"/>
      <c r="Q291" s="308"/>
      <c r="R291" s="308"/>
      <c r="S291" s="308"/>
      <c r="T291" s="308"/>
      <c r="U291" s="308"/>
      <c r="V291" s="308"/>
      <c r="W291" s="308"/>
      <c r="X291" s="308"/>
      <c r="Y291" s="308"/>
      <c r="Z291" s="308"/>
    </row>
    <row r="292" ht="12.75" customHeight="1">
      <c r="A292" s="308"/>
      <c r="B292" s="308"/>
      <c r="C292" s="308"/>
      <c r="D292" s="308"/>
      <c r="E292" s="308"/>
      <c r="F292" s="308"/>
      <c r="G292" s="308"/>
      <c r="H292" s="308"/>
      <c r="I292" s="308"/>
      <c r="J292" s="308"/>
      <c r="K292" s="308"/>
      <c r="L292" s="308"/>
      <c r="M292" s="308"/>
      <c r="N292" s="308"/>
      <c r="O292" s="308"/>
      <c r="P292" s="308"/>
      <c r="Q292" s="308"/>
      <c r="R292" s="308"/>
      <c r="S292" s="308"/>
      <c r="T292" s="308"/>
      <c r="U292" s="308"/>
      <c r="V292" s="308"/>
      <c r="W292" s="308"/>
      <c r="X292" s="308"/>
      <c r="Y292" s="308"/>
      <c r="Z292" s="308"/>
    </row>
    <row r="293" ht="12.75" customHeight="1">
      <c r="A293" s="308"/>
      <c r="B293" s="308"/>
      <c r="C293" s="308"/>
      <c r="D293" s="308"/>
      <c r="E293" s="308"/>
      <c r="F293" s="308"/>
      <c r="G293" s="308"/>
      <c r="H293" s="308"/>
      <c r="I293" s="308"/>
      <c r="J293" s="308"/>
      <c r="K293" s="308"/>
      <c r="L293" s="308"/>
      <c r="M293" s="308"/>
      <c r="N293" s="308"/>
      <c r="O293" s="308"/>
      <c r="P293" s="308"/>
      <c r="Q293" s="308"/>
      <c r="R293" s="308"/>
      <c r="S293" s="308"/>
      <c r="T293" s="308"/>
      <c r="U293" s="308"/>
      <c r="V293" s="308"/>
      <c r="W293" s="308"/>
      <c r="X293" s="308"/>
      <c r="Y293" s="308"/>
      <c r="Z293" s="308"/>
    </row>
    <row r="294" ht="12.75" customHeight="1">
      <c r="A294" s="308"/>
      <c r="B294" s="308"/>
      <c r="C294" s="308"/>
      <c r="D294" s="308"/>
      <c r="E294" s="308"/>
      <c r="F294" s="308"/>
      <c r="G294" s="308"/>
      <c r="H294" s="308"/>
      <c r="I294" s="308"/>
      <c r="J294" s="308"/>
      <c r="K294" s="308"/>
      <c r="L294" s="308"/>
      <c r="M294" s="308"/>
      <c r="N294" s="308"/>
      <c r="O294" s="308"/>
      <c r="P294" s="308"/>
      <c r="Q294" s="308"/>
      <c r="R294" s="308"/>
      <c r="S294" s="308"/>
      <c r="T294" s="308"/>
      <c r="U294" s="308"/>
      <c r="V294" s="308"/>
      <c r="W294" s="308"/>
      <c r="X294" s="308"/>
      <c r="Y294" s="308"/>
      <c r="Z294" s="308"/>
    </row>
    <row r="295" ht="12.75" customHeight="1">
      <c r="A295" s="308"/>
      <c r="B295" s="308"/>
      <c r="C295" s="308"/>
      <c r="D295" s="308"/>
      <c r="E295" s="308"/>
      <c r="F295" s="308"/>
      <c r="G295" s="308"/>
      <c r="H295" s="308"/>
      <c r="I295" s="308"/>
      <c r="J295" s="308"/>
      <c r="K295" s="308"/>
      <c r="L295" s="308"/>
      <c r="M295" s="308"/>
      <c r="N295" s="308"/>
      <c r="O295" s="308"/>
      <c r="P295" s="308"/>
      <c r="Q295" s="308"/>
      <c r="R295" s="308"/>
      <c r="S295" s="308"/>
      <c r="T295" s="308"/>
      <c r="U295" s="308"/>
      <c r="V295" s="308"/>
      <c r="W295" s="308"/>
      <c r="X295" s="308"/>
      <c r="Y295" s="308"/>
      <c r="Z295" s="308"/>
    </row>
    <row r="296" ht="12.75" customHeight="1">
      <c r="A296" s="308"/>
      <c r="B296" s="308"/>
      <c r="C296" s="308"/>
      <c r="D296" s="308"/>
      <c r="E296" s="308"/>
      <c r="F296" s="308"/>
      <c r="G296" s="308"/>
      <c r="H296" s="308"/>
      <c r="I296" s="308"/>
      <c r="J296" s="308"/>
      <c r="K296" s="308"/>
      <c r="L296" s="308"/>
      <c r="M296" s="308"/>
      <c r="N296" s="308"/>
      <c r="O296" s="308"/>
      <c r="P296" s="308"/>
      <c r="Q296" s="308"/>
      <c r="R296" s="308"/>
      <c r="S296" s="308"/>
      <c r="T296" s="308"/>
      <c r="U296" s="308"/>
      <c r="V296" s="308"/>
      <c r="W296" s="308"/>
      <c r="X296" s="308"/>
      <c r="Y296" s="308"/>
      <c r="Z296" s="308"/>
    </row>
    <row r="297" ht="12.75" customHeight="1">
      <c r="A297" s="308"/>
      <c r="B297" s="308"/>
      <c r="C297" s="308"/>
      <c r="D297" s="308"/>
      <c r="E297" s="308"/>
      <c r="F297" s="308"/>
      <c r="G297" s="308"/>
      <c r="H297" s="308"/>
      <c r="I297" s="308"/>
      <c r="J297" s="308"/>
      <c r="K297" s="308"/>
      <c r="L297" s="308"/>
      <c r="M297" s="308"/>
      <c r="N297" s="308"/>
      <c r="O297" s="308"/>
      <c r="P297" s="308"/>
      <c r="Q297" s="308"/>
      <c r="R297" s="308"/>
      <c r="S297" s="308"/>
      <c r="T297" s="308"/>
      <c r="U297" s="308"/>
      <c r="V297" s="308"/>
      <c r="W297" s="308"/>
      <c r="X297" s="308"/>
      <c r="Y297" s="308"/>
      <c r="Z297" s="308"/>
    </row>
    <row r="298" ht="12.75" customHeight="1">
      <c r="A298" s="308"/>
      <c r="B298" s="308"/>
      <c r="C298" s="308"/>
      <c r="D298" s="308"/>
      <c r="E298" s="308"/>
      <c r="F298" s="308"/>
      <c r="G298" s="308"/>
      <c r="H298" s="308"/>
      <c r="I298" s="308"/>
      <c r="J298" s="308"/>
      <c r="K298" s="308"/>
      <c r="L298" s="308"/>
      <c r="M298" s="308"/>
      <c r="N298" s="308"/>
      <c r="O298" s="308"/>
      <c r="P298" s="308"/>
      <c r="Q298" s="308"/>
      <c r="R298" s="308"/>
      <c r="S298" s="308"/>
      <c r="T298" s="308"/>
      <c r="U298" s="308"/>
      <c r="V298" s="308"/>
      <c r="W298" s="308"/>
      <c r="X298" s="308"/>
      <c r="Y298" s="308"/>
      <c r="Z298" s="308"/>
    </row>
    <row r="299" ht="12.75" customHeight="1">
      <c r="A299" s="308"/>
      <c r="B299" s="308"/>
      <c r="C299" s="308"/>
      <c r="D299" s="308"/>
      <c r="E299" s="308"/>
      <c r="F299" s="308"/>
      <c r="G299" s="308"/>
      <c r="H299" s="308"/>
      <c r="I299" s="308"/>
      <c r="J299" s="308"/>
      <c r="K299" s="308"/>
      <c r="L299" s="308"/>
      <c r="M299" s="308"/>
      <c r="N299" s="308"/>
      <c r="O299" s="308"/>
      <c r="P299" s="308"/>
      <c r="Q299" s="308"/>
      <c r="R299" s="308"/>
      <c r="S299" s="308"/>
      <c r="T299" s="308"/>
      <c r="U299" s="308"/>
      <c r="V299" s="308"/>
      <c r="W299" s="308"/>
      <c r="X299" s="308"/>
      <c r="Y299" s="308"/>
      <c r="Z299" s="308"/>
    </row>
    <row r="300" ht="12.75" customHeight="1">
      <c r="A300" s="308"/>
      <c r="B300" s="308"/>
      <c r="C300" s="308"/>
      <c r="D300" s="308"/>
      <c r="E300" s="308"/>
      <c r="F300" s="308"/>
      <c r="G300" s="308"/>
      <c r="H300" s="308"/>
      <c r="I300" s="308"/>
      <c r="J300" s="308"/>
      <c r="K300" s="308"/>
      <c r="L300" s="308"/>
      <c r="M300" s="308"/>
      <c r="N300" s="308"/>
      <c r="O300" s="308"/>
      <c r="P300" s="308"/>
      <c r="Q300" s="308"/>
      <c r="R300" s="308"/>
      <c r="S300" s="308"/>
      <c r="T300" s="308"/>
      <c r="U300" s="308"/>
      <c r="V300" s="308"/>
      <c r="W300" s="308"/>
      <c r="X300" s="308"/>
      <c r="Y300" s="308"/>
      <c r="Z300" s="308"/>
    </row>
    <row r="301" ht="12.75" customHeight="1">
      <c r="A301" s="308"/>
      <c r="B301" s="308"/>
      <c r="C301" s="308"/>
      <c r="D301" s="308"/>
      <c r="E301" s="308"/>
      <c r="F301" s="308"/>
      <c r="G301" s="308"/>
      <c r="H301" s="308"/>
      <c r="I301" s="308"/>
      <c r="J301" s="308"/>
      <c r="K301" s="308"/>
      <c r="L301" s="308"/>
      <c r="M301" s="308"/>
      <c r="N301" s="308"/>
      <c r="O301" s="308"/>
      <c r="P301" s="308"/>
      <c r="Q301" s="308"/>
      <c r="R301" s="308"/>
      <c r="S301" s="308"/>
      <c r="T301" s="308"/>
      <c r="U301" s="308"/>
      <c r="V301" s="308"/>
      <c r="W301" s="308"/>
      <c r="X301" s="308"/>
      <c r="Y301" s="308"/>
      <c r="Z301" s="308"/>
    </row>
    <row r="302" ht="12.75" customHeight="1">
      <c r="A302" s="308"/>
      <c r="B302" s="308"/>
      <c r="C302" s="308"/>
      <c r="D302" s="308"/>
      <c r="E302" s="308"/>
      <c r="F302" s="308"/>
      <c r="G302" s="308"/>
      <c r="H302" s="308"/>
      <c r="I302" s="308"/>
      <c r="J302" s="308"/>
      <c r="K302" s="308"/>
      <c r="L302" s="308"/>
      <c r="M302" s="308"/>
      <c r="N302" s="308"/>
      <c r="O302" s="308"/>
      <c r="P302" s="308"/>
      <c r="Q302" s="308"/>
      <c r="R302" s="308"/>
      <c r="S302" s="308"/>
      <c r="T302" s="308"/>
      <c r="U302" s="308"/>
      <c r="V302" s="308"/>
      <c r="W302" s="308"/>
      <c r="X302" s="308"/>
      <c r="Y302" s="308"/>
      <c r="Z302" s="308"/>
    </row>
    <row r="303" ht="12.75" customHeight="1">
      <c r="A303" s="308"/>
      <c r="B303" s="308"/>
      <c r="C303" s="308"/>
      <c r="D303" s="308"/>
      <c r="E303" s="308"/>
      <c r="F303" s="308"/>
      <c r="G303" s="308"/>
      <c r="H303" s="308"/>
      <c r="I303" s="308"/>
      <c r="J303" s="308"/>
      <c r="K303" s="308"/>
      <c r="L303" s="308"/>
      <c r="M303" s="308"/>
      <c r="N303" s="308"/>
      <c r="O303" s="308"/>
      <c r="P303" s="308"/>
      <c r="Q303" s="308"/>
      <c r="R303" s="308"/>
      <c r="S303" s="308"/>
      <c r="T303" s="308"/>
      <c r="U303" s="308"/>
      <c r="V303" s="308"/>
      <c r="W303" s="308"/>
      <c r="X303" s="308"/>
      <c r="Y303" s="308"/>
      <c r="Z303" s="308"/>
    </row>
    <row r="304" ht="12.75" customHeight="1">
      <c r="A304" s="308"/>
      <c r="B304" s="308"/>
      <c r="C304" s="308"/>
      <c r="D304" s="308"/>
      <c r="E304" s="308"/>
      <c r="F304" s="308"/>
      <c r="G304" s="308"/>
      <c r="H304" s="308"/>
      <c r="I304" s="308"/>
      <c r="J304" s="308"/>
      <c r="K304" s="308"/>
      <c r="L304" s="308"/>
      <c r="M304" s="308"/>
      <c r="N304" s="308"/>
      <c r="O304" s="308"/>
      <c r="P304" s="308"/>
      <c r="Q304" s="308"/>
      <c r="R304" s="308"/>
      <c r="S304" s="308"/>
      <c r="T304" s="308"/>
      <c r="U304" s="308"/>
      <c r="V304" s="308"/>
      <c r="W304" s="308"/>
      <c r="X304" s="308"/>
      <c r="Y304" s="308"/>
      <c r="Z304" s="308"/>
    </row>
    <row r="305" ht="12.75" customHeight="1">
      <c r="A305" s="308"/>
      <c r="B305" s="308"/>
      <c r="C305" s="308"/>
      <c r="D305" s="308"/>
      <c r="E305" s="308"/>
      <c r="F305" s="308"/>
      <c r="G305" s="308"/>
      <c r="H305" s="308"/>
      <c r="I305" s="308"/>
      <c r="J305" s="308"/>
      <c r="K305" s="308"/>
      <c r="L305" s="308"/>
      <c r="M305" s="308"/>
      <c r="N305" s="308"/>
      <c r="O305" s="308"/>
      <c r="P305" s="308"/>
      <c r="Q305" s="308"/>
      <c r="R305" s="308"/>
      <c r="S305" s="308"/>
      <c r="T305" s="308"/>
      <c r="U305" s="308"/>
      <c r="V305" s="308"/>
      <c r="W305" s="308"/>
      <c r="X305" s="308"/>
      <c r="Y305" s="308"/>
      <c r="Z305" s="308"/>
    </row>
    <row r="306" ht="12.75" customHeight="1">
      <c r="A306" s="308"/>
      <c r="B306" s="308"/>
      <c r="C306" s="308"/>
      <c r="D306" s="308"/>
      <c r="E306" s="308"/>
      <c r="F306" s="308"/>
      <c r="G306" s="308"/>
      <c r="H306" s="308"/>
      <c r="I306" s="308"/>
      <c r="J306" s="308"/>
      <c r="K306" s="308"/>
      <c r="L306" s="308"/>
      <c r="M306" s="308"/>
      <c r="N306" s="308"/>
      <c r="O306" s="308"/>
      <c r="P306" s="308"/>
      <c r="Q306" s="308"/>
      <c r="R306" s="308"/>
      <c r="S306" s="308"/>
      <c r="T306" s="308"/>
      <c r="U306" s="308"/>
      <c r="V306" s="308"/>
      <c r="W306" s="308"/>
      <c r="X306" s="308"/>
      <c r="Y306" s="308"/>
      <c r="Z306" s="308"/>
    </row>
    <row r="307" ht="12.75" customHeight="1">
      <c r="A307" s="308"/>
      <c r="B307" s="308"/>
      <c r="C307" s="308"/>
      <c r="D307" s="308"/>
      <c r="E307" s="308"/>
      <c r="F307" s="308"/>
      <c r="G307" s="308"/>
      <c r="H307" s="308"/>
      <c r="I307" s="308"/>
      <c r="J307" s="308"/>
      <c r="K307" s="308"/>
      <c r="L307" s="308"/>
      <c r="M307" s="308"/>
      <c r="N307" s="308"/>
      <c r="O307" s="308"/>
      <c r="P307" s="308"/>
      <c r="Q307" s="308"/>
      <c r="R307" s="308"/>
      <c r="S307" s="308"/>
      <c r="T307" s="308"/>
      <c r="U307" s="308"/>
      <c r="V307" s="308"/>
      <c r="W307" s="308"/>
      <c r="X307" s="308"/>
      <c r="Y307" s="308"/>
      <c r="Z307" s="308"/>
    </row>
    <row r="308" ht="12.75" customHeight="1">
      <c r="A308" s="308"/>
      <c r="B308" s="308"/>
      <c r="C308" s="308"/>
      <c r="D308" s="308"/>
      <c r="E308" s="308"/>
      <c r="F308" s="308"/>
      <c r="G308" s="308"/>
      <c r="H308" s="308"/>
      <c r="I308" s="308"/>
      <c r="J308" s="308"/>
      <c r="K308" s="308"/>
      <c r="L308" s="308"/>
      <c r="M308" s="308"/>
      <c r="N308" s="308"/>
      <c r="O308" s="308"/>
      <c r="P308" s="308"/>
      <c r="Q308" s="308"/>
      <c r="R308" s="308"/>
      <c r="S308" s="308"/>
      <c r="T308" s="308"/>
      <c r="U308" s="308"/>
      <c r="V308" s="308"/>
      <c r="W308" s="308"/>
      <c r="X308" s="308"/>
      <c r="Y308" s="308"/>
      <c r="Z308" s="308"/>
    </row>
    <row r="309" ht="12.75" customHeight="1">
      <c r="A309" s="308"/>
      <c r="B309" s="308"/>
      <c r="C309" s="308"/>
      <c r="D309" s="308"/>
      <c r="E309" s="308"/>
      <c r="F309" s="308"/>
      <c r="G309" s="308"/>
      <c r="H309" s="308"/>
      <c r="I309" s="308"/>
      <c r="J309" s="308"/>
      <c r="K309" s="308"/>
      <c r="L309" s="308"/>
      <c r="M309" s="308"/>
      <c r="N309" s="308"/>
      <c r="O309" s="308"/>
      <c r="P309" s="308"/>
      <c r="Q309" s="308"/>
      <c r="R309" s="308"/>
      <c r="S309" s="308"/>
      <c r="T309" s="308"/>
      <c r="U309" s="308"/>
      <c r="V309" s="308"/>
      <c r="W309" s="308"/>
      <c r="X309" s="308"/>
      <c r="Y309" s="308"/>
      <c r="Z309" s="308"/>
    </row>
    <row r="310" ht="12.75" customHeight="1">
      <c r="A310" s="308"/>
      <c r="B310" s="308"/>
      <c r="C310" s="308"/>
      <c r="D310" s="308"/>
      <c r="E310" s="308"/>
      <c r="F310" s="308"/>
      <c r="G310" s="308"/>
      <c r="H310" s="308"/>
      <c r="I310" s="308"/>
      <c r="J310" s="308"/>
      <c r="K310" s="308"/>
      <c r="L310" s="308"/>
      <c r="M310" s="308"/>
      <c r="N310" s="308"/>
      <c r="O310" s="308"/>
      <c r="P310" s="308"/>
      <c r="Q310" s="308"/>
      <c r="R310" s="308"/>
      <c r="S310" s="308"/>
      <c r="T310" s="308"/>
      <c r="U310" s="308"/>
      <c r="V310" s="308"/>
      <c r="W310" s="308"/>
      <c r="X310" s="308"/>
      <c r="Y310" s="308"/>
      <c r="Z310" s="308"/>
    </row>
    <row r="311" ht="12.75" customHeight="1">
      <c r="A311" s="308"/>
      <c r="B311" s="308"/>
      <c r="C311" s="308"/>
      <c r="D311" s="308"/>
      <c r="E311" s="308"/>
      <c r="F311" s="308"/>
      <c r="G311" s="308"/>
      <c r="H311" s="308"/>
      <c r="I311" s="308"/>
      <c r="J311" s="308"/>
      <c r="K311" s="308"/>
      <c r="L311" s="308"/>
      <c r="M311" s="308"/>
      <c r="N311" s="308"/>
      <c r="O311" s="308"/>
      <c r="P311" s="308"/>
      <c r="Q311" s="308"/>
      <c r="R311" s="308"/>
      <c r="S311" s="308"/>
      <c r="T311" s="308"/>
      <c r="U311" s="308"/>
      <c r="V311" s="308"/>
      <c r="W311" s="308"/>
      <c r="X311" s="308"/>
      <c r="Y311" s="308"/>
      <c r="Z311" s="308"/>
    </row>
    <row r="312" ht="12.75" customHeight="1">
      <c r="A312" s="308"/>
      <c r="B312" s="308"/>
      <c r="C312" s="308"/>
      <c r="D312" s="308"/>
      <c r="E312" s="308"/>
      <c r="F312" s="308"/>
      <c r="G312" s="308"/>
      <c r="H312" s="308"/>
      <c r="I312" s="308"/>
      <c r="J312" s="308"/>
      <c r="K312" s="308"/>
      <c r="L312" s="308"/>
      <c r="M312" s="308"/>
      <c r="N312" s="308"/>
      <c r="O312" s="308"/>
      <c r="P312" s="308"/>
      <c r="Q312" s="308"/>
      <c r="R312" s="308"/>
      <c r="S312" s="308"/>
      <c r="T312" s="308"/>
      <c r="U312" s="308"/>
      <c r="V312" s="308"/>
      <c r="W312" s="308"/>
      <c r="X312" s="308"/>
      <c r="Y312" s="308"/>
      <c r="Z312" s="308"/>
    </row>
    <row r="313" ht="12.75" customHeight="1">
      <c r="A313" s="308"/>
      <c r="B313" s="308"/>
      <c r="C313" s="308"/>
      <c r="D313" s="308"/>
      <c r="E313" s="308"/>
      <c r="F313" s="308"/>
      <c r="G313" s="308"/>
      <c r="H313" s="308"/>
      <c r="I313" s="308"/>
      <c r="J313" s="308"/>
      <c r="K313" s="308"/>
      <c r="L313" s="308"/>
      <c r="M313" s="308"/>
      <c r="N313" s="308"/>
      <c r="O313" s="308"/>
      <c r="P313" s="308"/>
      <c r="Q313" s="308"/>
      <c r="R313" s="308"/>
      <c r="S313" s="308"/>
      <c r="T313" s="308"/>
      <c r="U313" s="308"/>
      <c r="V313" s="308"/>
      <c r="W313" s="308"/>
      <c r="X313" s="308"/>
      <c r="Y313" s="308"/>
      <c r="Z313" s="308"/>
    </row>
    <row r="314" ht="12.75" customHeight="1">
      <c r="A314" s="308"/>
      <c r="B314" s="308"/>
      <c r="C314" s="308"/>
      <c r="D314" s="308"/>
      <c r="E314" s="308"/>
      <c r="F314" s="308"/>
      <c r="G314" s="308"/>
      <c r="H314" s="308"/>
      <c r="I314" s="308"/>
      <c r="J314" s="308"/>
      <c r="K314" s="308"/>
      <c r="L314" s="308"/>
      <c r="M314" s="308"/>
      <c r="N314" s="308"/>
      <c r="O314" s="308"/>
      <c r="P314" s="308"/>
      <c r="Q314" s="308"/>
      <c r="R314" s="308"/>
      <c r="S314" s="308"/>
      <c r="T314" s="308"/>
      <c r="U314" s="308"/>
      <c r="V314" s="308"/>
      <c r="W314" s="308"/>
      <c r="X314" s="308"/>
      <c r="Y314" s="308"/>
      <c r="Z314" s="308"/>
    </row>
    <row r="315" ht="12.75" customHeight="1">
      <c r="A315" s="308"/>
      <c r="B315" s="308"/>
      <c r="C315" s="308"/>
      <c r="D315" s="308"/>
      <c r="E315" s="308"/>
      <c r="F315" s="308"/>
      <c r="G315" s="308"/>
      <c r="H315" s="308"/>
      <c r="I315" s="308"/>
      <c r="J315" s="308"/>
      <c r="K315" s="308"/>
      <c r="L315" s="308"/>
      <c r="M315" s="308"/>
      <c r="N315" s="308"/>
      <c r="O315" s="308"/>
      <c r="P315" s="308"/>
      <c r="Q315" s="308"/>
      <c r="R315" s="308"/>
      <c r="S315" s="308"/>
      <c r="T315" s="308"/>
      <c r="U315" s="308"/>
      <c r="V315" s="308"/>
      <c r="W315" s="308"/>
      <c r="X315" s="308"/>
      <c r="Y315" s="308"/>
      <c r="Z315" s="308"/>
    </row>
    <row r="316" ht="12.75" customHeight="1">
      <c r="A316" s="308"/>
      <c r="B316" s="308"/>
      <c r="C316" s="308"/>
      <c r="D316" s="308"/>
      <c r="E316" s="308"/>
      <c r="F316" s="308"/>
      <c r="G316" s="308"/>
      <c r="H316" s="308"/>
      <c r="I316" s="308"/>
      <c r="J316" s="308"/>
      <c r="K316" s="308"/>
      <c r="L316" s="308"/>
      <c r="M316" s="308"/>
      <c r="N316" s="308"/>
      <c r="O316" s="308"/>
      <c r="P316" s="308"/>
      <c r="Q316" s="308"/>
      <c r="R316" s="308"/>
      <c r="S316" s="308"/>
      <c r="T316" s="308"/>
      <c r="U316" s="308"/>
      <c r="V316" s="308"/>
      <c r="W316" s="308"/>
      <c r="X316" s="308"/>
      <c r="Y316" s="308"/>
      <c r="Z316" s="308"/>
    </row>
    <row r="317" ht="12.75" customHeight="1">
      <c r="A317" s="308"/>
      <c r="B317" s="308"/>
      <c r="C317" s="308"/>
      <c r="D317" s="308"/>
      <c r="E317" s="308"/>
      <c r="F317" s="308"/>
      <c r="G317" s="308"/>
      <c r="H317" s="308"/>
      <c r="I317" s="308"/>
      <c r="J317" s="308"/>
      <c r="K317" s="308"/>
      <c r="L317" s="308"/>
      <c r="M317" s="308"/>
      <c r="N317" s="308"/>
      <c r="O317" s="308"/>
      <c r="P317" s="308"/>
      <c r="Q317" s="308"/>
      <c r="R317" s="308"/>
      <c r="S317" s="308"/>
      <c r="T317" s="308"/>
      <c r="U317" s="308"/>
      <c r="V317" s="308"/>
      <c r="W317" s="308"/>
      <c r="X317" s="308"/>
      <c r="Y317" s="308"/>
      <c r="Z317" s="308"/>
    </row>
    <row r="318" ht="12.75" customHeight="1">
      <c r="A318" s="308"/>
      <c r="B318" s="308"/>
      <c r="C318" s="308"/>
      <c r="D318" s="308"/>
      <c r="E318" s="308"/>
      <c r="F318" s="308"/>
      <c r="G318" s="308"/>
      <c r="H318" s="308"/>
      <c r="I318" s="308"/>
      <c r="J318" s="308"/>
      <c r="K318" s="308"/>
      <c r="L318" s="308"/>
      <c r="M318" s="308"/>
      <c r="N318" s="308"/>
      <c r="O318" s="308"/>
      <c r="P318" s="308"/>
      <c r="Q318" s="308"/>
      <c r="R318" s="308"/>
      <c r="S318" s="308"/>
      <c r="T318" s="308"/>
      <c r="U318" s="308"/>
      <c r="V318" s="308"/>
      <c r="W318" s="308"/>
      <c r="X318" s="308"/>
      <c r="Y318" s="308"/>
      <c r="Z318" s="308"/>
    </row>
    <row r="319" ht="12.75" customHeight="1">
      <c r="A319" s="308"/>
      <c r="B319" s="308"/>
      <c r="C319" s="308"/>
      <c r="D319" s="308"/>
      <c r="E319" s="308"/>
      <c r="F319" s="308"/>
      <c r="G319" s="308"/>
      <c r="H319" s="308"/>
      <c r="I319" s="308"/>
      <c r="J319" s="308"/>
      <c r="K319" s="308"/>
      <c r="L319" s="308"/>
      <c r="M319" s="308"/>
      <c r="N319" s="308"/>
      <c r="O319" s="308"/>
      <c r="P319" s="308"/>
      <c r="Q319" s="308"/>
      <c r="R319" s="308"/>
      <c r="S319" s="308"/>
      <c r="T319" s="308"/>
      <c r="U319" s="308"/>
      <c r="V319" s="308"/>
      <c r="W319" s="308"/>
      <c r="X319" s="308"/>
      <c r="Y319" s="308"/>
      <c r="Z319" s="308"/>
    </row>
    <row r="320" ht="12.75" customHeight="1">
      <c r="A320" s="308"/>
      <c r="B320" s="308"/>
      <c r="C320" s="308"/>
      <c r="D320" s="308"/>
      <c r="E320" s="308"/>
      <c r="F320" s="308"/>
      <c r="G320" s="308"/>
      <c r="H320" s="308"/>
      <c r="I320" s="308"/>
      <c r="J320" s="308"/>
      <c r="K320" s="308"/>
      <c r="L320" s="308"/>
      <c r="M320" s="308"/>
      <c r="N320" s="308"/>
      <c r="O320" s="308"/>
      <c r="P320" s="308"/>
      <c r="Q320" s="308"/>
      <c r="R320" s="308"/>
      <c r="S320" s="308"/>
      <c r="T320" s="308"/>
      <c r="U320" s="308"/>
      <c r="V320" s="308"/>
      <c r="W320" s="308"/>
      <c r="X320" s="308"/>
      <c r="Y320" s="308"/>
      <c r="Z320" s="308"/>
    </row>
    <row r="321" ht="12.75" customHeight="1">
      <c r="A321" s="308"/>
      <c r="B321" s="308"/>
      <c r="C321" s="308"/>
      <c r="D321" s="308"/>
      <c r="E321" s="308"/>
      <c r="F321" s="308"/>
      <c r="G321" s="308"/>
      <c r="H321" s="308"/>
      <c r="I321" s="308"/>
      <c r="J321" s="308"/>
      <c r="K321" s="308"/>
      <c r="L321" s="308"/>
      <c r="M321" s="308"/>
      <c r="N321" s="308"/>
      <c r="O321" s="308"/>
      <c r="P321" s="308"/>
      <c r="Q321" s="308"/>
      <c r="R321" s="308"/>
      <c r="S321" s="308"/>
      <c r="T321" s="308"/>
      <c r="U321" s="308"/>
      <c r="V321" s="308"/>
      <c r="W321" s="308"/>
      <c r="X321" s="308"/>
      <c r="Y321" s="308"/>
      <c r="Z321" s="308"/>
    </row>
    <row r="322" ht="12.75" customHeight="1">
      <c r="A322" s="308"/>
      <c r="B322" s="308"/>
      <c r="C322" s="308"/>
      <c r="D322" s="308"/>
      <c r="E322" s="308"/>
      <c r="F322" s="308"/>
      <c r="G322" s="308"/>
      <c r="H322" s="308"/>
      <c r="I322" s="308"/>
      <c r="J322" s="308"/>
      <c r="K322" s="308"/>
      <c r="L322" s="308"/>
      <c r="M322" s="308"/>
      <c r="N322" s="308"/>
      <c r="O322" s="308"/>
      <c r="P322" s="308"/>
      <c r="Q322" s="308"/>
      <c r="R322" s="308"/>
      <c r="S322" s="308"/>
      <c r="T322" s="308"/>
      <c r="U322" s="308"/>
      <c r="V322" s="308"/>
      <c r="W322" s="308"/>
      <c r="X322" s="308"/>
      <c r="Y322" s="308"/>
      <c r="Z322" s="308"/>
    </row>
    <row r="323" ht="12.75" customHeight="1">
      <c r="A323" s="308"/>
      <c r="B323" s="308"/>
      <c r="C323" s="308"/>
      <c r="D323" s="308"/>
      <c r="E323" s="308"/>
      <c r="F323" s="308"/>
      <c r="G323" s="308"/>
      <c r="H323" s="308"/>
      <c r="I323" s="308"/>
      <c r="J323" s="308"/>
      <c r="K323" s="308"/>
      <c r="L323" s="308"/>
      <c r="M323" s="308"/>
      <c r="N323" s="308"/>
      <c r="O323" s="308"/>
      <c r="P323" s="308"/>
      <c r="Q323" s="308"/>
      <c r="R323" s="308"/>
      <c r="S323" s="308"/>
      <c r="T323" s="308"/>
      <c r="U323" s="308"/>
      <c r="V323" s="308"/>
      <c r="W323" s="308"/>
      <c r="X323" s="308"/>
      <c r="Y323" s="308"/>
      <c r="Z323" s="308"/>
    </row>
    <row r="324" ht="12.75" customHeight="1">
      <c r="A324" s="308"/>
      <c r="B324" s="308"/>
      <c r="C324" s="308"/>
      <c r="D324" s="308"/>
      <c r="E324" s="308"/>
      <c r="F324" s="308"/>
      <c r="G324" s="308"/>
      <c r="H324" s="308"/>
      <c r="I324" s="308"/>
      <c r="J324" s="308"/>
      <c r="K324" s="308"/>
      <c r="L324" s="308"/>
      <c r="M324" s="308"/>
      <c r="N324" s="308"/>
      <c r="O324" s="308"/>
      <c r="P324" s="308"/>
      <c r="Q324" s="308"/>
      <c r="R324" s="308"/>
      <c r="S324" s="308"/>
      <c r="T324" s="308"/>
      <c r="U324" s="308"/>
      <c r="V324" s="308"/>
      <c r="W324" s="308"/>
      <c r="X324" s="308"/>
      <c r="Y324" s="308"/>
      <c r="Z324" s="308"/>
    </row>
    <row r="325" ht="12.75" customHeight="1">
      <c r="A325" s="308"/>
      <c r="B325" s="308"/>
      <c r="C325" s="308"/>
      <c r="D325" s="308"/>
      <c r="E325" s="308"/>
      <c r="F325" s="308"/>
      <c r="G325" s="308"/>
      <c r="H325" s="308"/>
      <c r="I325" s="308"/>
      <c r="J325" s="308"/>
      <c r="K325" s="308"/>
      <c r="L325" s="308"/>
      <c r="M325" s="308"/>
      <c r="N325" s="308"/>
      <c r="O325" s="308"/>
      <c r="P325" s="308"/>
      <c r="Q325" s="308"/>
      <c r="R325" s="308"/>
      <c r="S325" s="308"/>
      <c r="T325" s="308"/>
      <c r="U325" s="308"/>
      <c r="V325" s="308"/>
      <c r="W325" s="308"/>
      <c r="X325" s="308"/>
      <c r="Y325" s="308"/>
      <c r="Z325" s="308"/>
    </row>
    <row r="326" ht="12.75" customHeight="1">
      <c r="A326" s="308"/>
      <c r="B326" s="308"/>
      <c r="C326" s="308"/>
      <c r="D326" s="308"/>
      <c r="E326" s="308"/>
      <c r="F326" s="308"/>
      <c r="G326" s="308"/>
      <c r="H326" s="308"/>
      <c r="I326" s="308"/>
      <c r="J326" s="308"/>
      <c r="K326" s="308"/>
      <c r="L326" s="308"/>
      <c r="M326" s="308"/>
      <c r="N326" s="308"/>
      <c r="O326" s="308"/>
      <c r="P326" s="308"/>
      <c r="Q326" s="308"/>
      <c r="R326" s="308"/>
      <c r="S326" s="308"/>
      <c r="T326" s="308"/>
      <c r="U326" s="308"/>
      <c r="V326" s="308"/>
      <c r="W326" s="308"/>
      <c r="X326" s="308"/>
      <c r="Y326" s="308"/>
      <c r="Z326" s="308"/>
    </row>
    <row r="327" ht="12.75" customHeight="1">
      <c r="A327" s="308"/>
      <c r="B327" s="308"/>
      <c r="C327" s="308"/>
      <c r="D327" s="308"/>
      <c r="E327" s="308"/>
      <c r="F327" s="308"/>
      <c r="G327" s="308"/>
      <c r="H327" s="308"/>
      <c r="I327" s="308"/>
      <c r="J327" s="308"/>
      <c r="K327" s="308"/>
      <c r="L327" s="308"/>
      <c r="M327" s="308"/>
      <c r="N327" s="308"/>
      <c r="O327" s="308"/>
      <c r="P327" s="308"/>
      <c r="Q327" s="308"/>
      <c r="R327" s="308"/>
      <c r="S327" s="308"/>
      <c r="T327" s="308"/>
      <c r="U327" s="308"/>
      <c r="V327" s="308"/>
      <c r="W327" s="308"/>
      <c r="X327" s="308"/>
      <c r="Y327" s="308"/>
      <c r="Z327" s="308"/>
    </row>
    <row r="328" ht="12.75" customHeight="1">
      <c r="A328" s="308"/>
      <c r="B328" s="308"/>
      <c r="C328" s="308"/>
      <c r="D328" s="308"/>
      <c r="E328" s="308"/>
      <c r="F328" s="308"/>
      <c r="G328" s="308"/>
      <c r="H328" s="308"/>
      <c r="I328" s="308"/>
      <c r="J328" s="308"/>
      <c r="K328" s="308"/>
      <c r="L328" s="308"/>
      <c r="M328" s="308"/>
      <c r="N328" s="308"/>
      <c r="O328" s="308"/>
      <c r="P328" s="308"/>
      <c r="Q328" s="308"/>
      <c r="R328" s="308"/>
      <c r="S328" s="308"/>
      <c r="T328" s="308"/>
      <c r="U328" s="308"/>
      <c r="V328" s="308"/>
      <c r="W328" s="308"/>
      <c r="X328" s="308"/>
      <c r="Y328" s="308"/>
      <c r="Z328" s="308"/>
    </row>
    <row r="329" ht="12.75" customHeight="1">
      <c r="A329" s="308"/>
      <c r="B329" s="308"/>
      <c r="C329" s="308"/>
      <c r="D329" s="308"/>
      <c r="E329" s="308"/>
      <c r="F329" s="308"/>
      <c r="G329" s="308"/>
      <c r="H329" s="308"/>
      <c r="I329" s="308"/>
      <c r="J329" s="308"/>
      <c r="K329" s="308"/>
      <c r="L329" s="308"/>
      <c r="M329" s="308"/>
      <c r="N329" s="308"/>
      <c r="O329" s="308"/>
      <c r="P329" s="308"/>
      <c r="Q329" s="308"/>
      <c r="R329" s="308"/>
      <c r="S329" s="308"/>
      <c r="T329" s="308"/>
      <c r="U329" s="308"/>
      <c r="V329" s="308"/>
      <c r="W329" s="308"/>
      <c r="X329" s="308"/>
      <c r="Y329" s="308"/>
      <c r="Z329" s="308"/>
    </row>
    <row r="330" ht="12.75" customHeight="1">
      <c r="A330" s="308"/>
      <c r="B330" s="308"/>
      <c r="C330" s="308"/>
      <c r="D330" s="308"/>
      <c r="E330" s="308"/>
      <c r="F330" s="308"/>
      <c r="G330" s="308"/>
      <c r="H330" s="308"/>
      <c r="I330" s="308"/>
      <c r="J330" s="308"/>
      <c r="K330" s="308"/>
      <c r="L330" s="308"/>
      <c r="M330" s="308"/>
      <c r="N330" s="308"/>
      <c r="O330" s="308"/>
      <c r="P330" s="308"/>
      <c r="Q330" s="308"/>
      <c r="R330" s="308"/>
      <c r="S330" s="308"/>
      <c r="T330" s="308"/>
      <c r="U330" s="308"/>
      <c r="V330" s="308"/>
      <c r="W330" s="308"/>
      <c r="X330" s="308"/>
      <c r="Y330" s="308"/>
      <c r="Z330" s="308"/>
    </row>
    <row r="331" ht="12.75" customHeight="1">
      <c r="A331" s="308"/>
      <c r="B331" s="308"/>
      <c r="C331" s="308"/>
      <c r="D331" s="308"/>
      <c r="E331" s="308"/>
      <c r="F331" s="308"/>
      <c r="G331" s="308"/>
      <c r="H331" s="308"/>
      <c r="I331" s="308"/>
      <c r="J331" s="308"/>
      <c r="K331" s="308"/>
      <c r="L331" s="308"/>
      <c r="M331" s="308"/>
      <c r="N331" s="308"/>
      <c r="O331" s="308"/>
      <c r="P331" s="308"/>
      <c r="Q331" s="308"/>
      <c r="R331" s="308"/>
      <c r="S331" s="308"/>
      <c r="T331" s="308"/>
      <c r="U331" s="308"/>
      <c r="V331" s="308"/>
      <c r="W331" s="308"/>
      <c r="X331" s="308"/>
      <c r="Y331" s="308"/>
      <c r="Z331" s="308"/>
    </row>
    <row r="332" ht="12.75" customHeight="1">
      <c r="A332" s="308"/>
      <c r="B332" s="308"/>
      <c r="C332" s="308"/>
      <c r="D332" s="308"/>
      <c r="E332" s="308"/>
      <c r="F332" s="308"/>
      <c r="G332" s="308"/>
      <c r="H332" s="308"/>
      <c r="I332" s="308"/>
      <c r="J332" s="308"/>
      <c r="K332" s="308"/>
      <c r="L332" s="308"/>
      <c r="M332" s="308"/>
      <c r="N332" s="308"/>
      <c r="O332" s="308"/>
      <c r="P332" s="308"/>
      <c r="Q332" s="308"/>
      <c r="R332" s="308"/>
      <c r="S332" s="308"/>
      <c r="T332" s="308"/>
      <c r="U332" s="308"/>
      <c r="V332" s="308"/>
      <c r="W332" s="308"/>
      <c r="X332" s="308"/>
      <c r="Y332" s="308"/>
      <c r="Z332" s="308"/>
    </row>
    <row r="333" ht="12.75" customHeight="1">
      <c r="A333" s="308"/>
      <c r="B333" s="308"/>
      <c r="C333" s="308"/>
      <c r="D333" s="308"/>
      <c r="E333" s="308"/>
      <c r="F333" s="308"/>
      <c r="G333" s="308"/>
      <c r="H333" s="308"/>
      <c r="I333" s="308"/>
      <c r="J333" s="308"/>
      <c r="K333" s="308"/>
      <c r="L333" s="308"/>
      <c r="M333" s="308"/>
      <c r="N333" s="308"/>
      <c r="O333" s="308"/>
      <c r="P333" s="308"/>
      <c r="Q333" s="308"/>
      <c r="R333" s="308"/>
      <c r="S333" s="308"/>
      <c r="T333" s="308"/>
      <c r="U333" s="308"/>
      <c r="V333" s="308"/>
      <c r="W333" s="308"/>
      <c r="X333" s="308"/>
      <c r="Y333" s="308"/>
      <c r="Z333" s="308"/>
    </row>
    <row r="334" ht="12.75" customHeight="1">
      <c r="A334" s="308"/>
      <c r="B334" s="308"/>
      <c r="C334" s="308"/>
      <c r="D334" s="308"/>
      <c r="E334" s="308"/>
      <c r="F334" s="308"/>
      <c r="G334" s="308"/>
      <c r="H334" s="308"/>
      <c r="I334" s="308"/>
      <c r="J334" s="308"/>
      <c r="K334" s="308"/>
      <c r="L334" s="308"/>
      <c r="M334" s="308"/>
      <c r="N334" s="308"/>
      <c r="O334" s="308"/>
      <c r="P334" s="308"/>
      <c r="Q334" s="308"/>
      <c r="R334" s="308"/>
      <c r="S334" s="308"/>
      <c r="T334" s="308"/>
      <c r="U334" s="308"/>
      <c r="V334" s="308"/>
      <c r="W334" s="308"/>
      <c r="X334" s="308"/>
      <c r="Y334" s="308"/>
      <c r="Z334" s="308"/>
    </row>
    <row r="335" ht="12.75" customHeight="1">
      <c r="A335" s="308"/>
      <c r="B335" s="308"/>
      <c r="C335" s="308"/>
      <c r="D335" s="308"/>
      <c r="E335" s="308"/>
      <c r="F335" s="308"/>
      <c r="G335" s="308"/>
      <c r="H335" s="308"/>
      <c r="I335" s="308"/>
      <c r="J335" s="308"/>
      <c r="K335" s="308"/>
      <c r="L335" s="308"/>
      <c r="M335" s="308"/>
      <c r="N335" s="308"/>
      <c r="O335" s="308"/>
      <c r="P335" s="308"/>
      <c r="Q335" s="308"/>
      <c r="R335" s="308"/>
      <c r="S335" s="308"/>
      <c r="T335" s="308"/>
      <c r="U335" s="308"/>
      <c r="V335" s="308"/>
      <c r="W335" s="308"/>
      <c r="X335" s="308"/>
      <c r="Y335" s="308"/>
      <c r="Z335" s="308"/>
    </row>
    <row r="336" ht="12.75" customHeight="1">
      <c r="A336" s="308"/>
      <c r="B336" s="308"/>
      <c r="C336" s="308"/>
      <c r="D336" s="308"/>
      <c r="E336" s="308"/>
      <c r="F336" s="308"/>
      <c r="G336" s="308"/>
      <c r="H336" s="308"/>
      <c r="I336" s="308"/>
      <c r="J336" s="308"/>
      <c r="K336" s="308"/>
      <c r="L336" s="308"/>
      <c r="M336" s="308"/>
      <c r="N336" s="308"/>
      <c r="O336" s="308"/>
      <c r="P336" s="308"/>
      <c r="Q336" s="308"/>
      <c r="R336" s="308"/>
      <c r="S336" s="308"/>
      <c r="T336" s="308"/>
      <c r="U336" s="308"/>
      <c r="V336" s="308"/>
      <c r="W336" s="308"/>
      <c r="X336" s="308"/>
      <c r="Y336" s="308"/>
      <c r="Z336" s="308"/>
    </row>
    <row r="337" ht="12.75" customHeight="1">
      <c r="A337" s="308"/>
      <c r="B337" s="308"/>
      <c r="C337" s="308"/>
      <c r="D337" s="308"/>
      <c r="E337" s="308"/>
      <c r="F337" s="308"/>
      <c r="G337" s="308"/>
      <c r="H337" s="308"/>
      <c r="I337" s="308"/>
      <c r="J337" s="308"/>
      <c r="K337" s="308"/>
      <c r="L337" s="308"/>
      <c r="M337" s="308"/>
      <c r="N337" s="308"/>
      <c r="O337" s="308"/>
      <c r="P337" s="308"/>
      <c r="Q337" s="308"/>
      <c r="R337" s="308"/>
      <c r="S337" s="308"/>
      <c r="T337" s="308"/>
      <c r="U337" s="308"/>
      <c r="V337" s="308"/>
      <c r="W337" s="308"/>
      <c r="X337" s="308"/>
      <c r="Y337" s="308"/>
      <c r="Z337" s="308"/>
    </row>
    <row r="338" ht="12.75" customHeight="1">
      <c r="A338" s="308"/>
      <c r="B338" s="308"/>
      <c r="C338" s="308"/>
      <c r="D338" s="308"/>
      <c r="E338" s="308"/>
      <c r="F338" s="308"/>
      <c r="G338" s="308"/>
      <c r="H338" s="308"/>
      <c r="I338" s="308"/>
      <c r="J338" s="308"/>
      <c r="K338" s="308"/>
      <c r="L338" s="308"/>
      <c r="M338" s="308"/>
      <c r="N338" s="308"/>
      <c r="O338" s="308"/>
      <c r="P338" s="308"/>
      <c r="Q338" s="308"/>
      <c r="R338" s="308"/>
      <c r="S338" s="308"/>
      <c r="T338" s="308"/>
      <c r="U338" s="308"/>
      <c r="V338" s="308"/>
      <c r="W338" s="308"/>
      <c r="X338" s="308"/>
      <c r="Y338" s="308"/>
      <c r="Z338" s="308"/>
    </row>
    <row r="339" ht="12.75" customHeight="1">
      <c r="A339" s="308"/>
      <c r="B339" s="308"/>
      <c r="C339" s="308"/>
      <c r="D339" s="308"/>
      <c r="E339" s="308"/>
      <c r="F339" s="308"/>
      <c r="G339" s="308"/>
      <c r="H339" s="308"/>
      <c r="I339" s="308"/>
      <c r="J339" s="308"/>
      <c r="K339" s="308"/>
      <c r="L339" s="308"/>
      <c r="M339" s="308"/>
      <c r="N339" s="308"/>
      <c r="O339" s="308"/>
      <c r="P339" s="308"/>
      <c r="Q339" s="308"/>
      <c r="R339" s="308"/>
      <c r="S339" s="308"/>
      <c r="T339" s="308"/>
      <c r="U339" s="308"/>
      <c r="V339" s="308"/>
      <c r="W339" s="308"/>
      <c r="X339" s="308"/>
      <c r="Y339" s="308"/>
      <c r="Z339" s="308"/>
    </row>
    <row r="340" ht="12.75" customHeight="1">
      <c r="A340" s="308"/>
      <c r="B340" s="308"/>
      <c r="C340" s="308"/>
      <c r="D340" s="308"/>
      <c r="E340" s="308"/>
      <c r="F340" s="308"/>
      <c r="G340" s="308"/>
      <c r="H340" s="308"/>
      <c r="I340" s="308"/>
      <c r="J340" s="308"/>
      <c r="K340" s="308"/>
      <c r="L340" s="308"/>
      <c r="M340" s="308"/>
      <c r="N340" s="308"/>
      <c r="O340" s="308"/>
      <c r="P340" s="308"/>
      <c r="Q340" s="308"/>
      <c r="R340" s="308"/>
      <c r="S340" s="308"/>
      <c r="T340" s="308"/>
      <c r="U340" s="308"/>
      <c r="V340" s="308"/>
      <c r="W340" s="308"/>
      <c r="X340" s="308"/>
      <c r="Y340" s="308"/>
      <c r="Z340" s="308"/>
    </row>
    <row r="341" ht="12.75" customHeight="1">
      <c r="A341" s="308"/>
      <c r="B341" s="308"/>
      <c r="C341" s="308"/>
      <c r="D341" s="308"/>
      <c r="E341" s="308"/>
      <c r="F341" s="308"/>
      <c r="G341" s="308"/>
      <c r="H341" s="308"/>
      <c r="I341" s="308"/>
      <c r="J341" s="308"/>
      <c r="K341" s="308"/>
      <c r="L341" s="308"/>
      <c r="M341" s="308"/>
      <c r="N341" s="308"/>
      <c r="O341" s="308"/>
      <c r="P341" s="308"/>
      <c r="Q341" s="308"/>
      <c r="R341" s="308"/>
      <c r="S341" s="308"/>
      <c r="T341" s="308"/>
      <c r="U341" s="308"/>
      <c r="V341" s="308"/>
      <c r="W341" s="308"/>
      <c r="X341" s="308"/>
      <c r="Y341" s="308"/>
      <c r="Z341" s="308"/>
    </row>
    <row r="342" ht="12.75" customHeight="1">
      <c r="A342" s="308"/>
      <c r="B342" s="308"/>
      <c r="C342" s="308"/>
      <c r="D342" s="308"/>
      <c r="E342" s="308"/>
      <c r="F342" s="308"/>
      <c r="G342" s="308"/>
      <c r="H342" s="308"/>
      <c r="I342" s="308"/>
      <c r="J342" s="308"/>
      <c r="K342" s="308"/>
      <c r="L342" s="308"/>
      <c r="M342" s="308"/>
      <c r="N342" s="308"/>
      <c r="O342" s="308"/>
      <c r="P342" s="308"/>
      <c r="Q342" s="308"/>
      <c r="R342" s="308"/>
      <c r="S342" s="308"/>
      <c r="T342" s="308"/>
      <c r="U342" s="308"/>
      <c r="V342" s="308"/>
      <c r="W342" s="308"/>
      <c r="X342" s="308"/>
      <c r="Y342" s="308"/>
      <c r="Z342" s="308"/>
    </row>
    <row r="343" ht="12.75" customHeight="1">
      <c r="A343" s="308"/>
      <c r="B343" s="308"/>
      <c r="C343" s="308"/>
      <c r="D343" s="308"/>
      <c r="E343" s="308"/>
      <c r="F343" s="308"/>
      <c r="G343" s="308"/>
      <c r="H343" s="308"/>
      <c r="I343" s="308"/>
      <c r="J343" s="308"/>
      <c r="K343" s="308"/>
      <c r="L343" s="308"/>
      <c r="M343" s="308"/>
      <c r="N343" s="308"/>
      <c r="O343" s="308"/>
      <c r="P343" s="308"/>
      <c r="Q343" s="308"/>
      <c r="R343" s="308"/>
      <c r="S343" s="308"/>
      <c r="T343" s="308"/>
      <c r="U343" s="308"/>
      <c r="V343" s="308"/>
      <c r="W343" s="308"/>
      <c r="X343" s="308"/>
      <c r="Y343" s="308"/>
      <c r="Z343" s="308"/>
    </row>
    <row r="344" ht="12.75" customHeight="1">
      <c r="A344" s="308"/>
      <c r="B344" s="308"/>
      <c r="C344" s="308"/>
      <c r="D344" s="308"/>
      <c r="E344" s="308"/>
      <c r="F344" s="308"/>
      <c r="G344" s="308"/>
      <c r="H344" s="308"/>
      <c r="I344" s="308"/>
      <c r="J344" s="308"/>
      <c r="K344" s="308"/>
      <c r="L344" s="308"/>
      <c r="M344" s="308"/>
      <c r="N344" s="308"/>
      <c r="O344" s="308"/>
      <c r="P344" s="308"/>
      <c r="Q344" s="308"/>
      <c r="R344" s="308"/>
      <c r="S344" s="308"/>
      <c r="T344" s="308"/>
      <c r="U344" s="308"/>
      <c r="V344" s="308"/>
      <c r="W344" s="308"/>
      <c r="X344" s="308"/>
      <c r="Y344" s="308"/>
      <c r="Z344" s="308"/>
    </row>
    <row r="345" ht="12.75" customHeight="1">
      <c r="A345" s="308"/>
      <c r="B345" s="308"/>
      <c r="C345" s="308"/>
      <c r="D345" s="308"/>
      <c r="E345" s="308"/>
      <c r="F345" s="308"/>
      <c r="G345" s="308"/>
      <c r="H345" s="308"/>
      <c r="I345" s="308"/>
      <c r="J345" s="308"/>
      <c r="K345" s="308"/>
      <c r="L345" s="308"/>
      <c r="M345" s="308"/>
      <c r="N345" s="308"/>
      <c r="O345" s="308"/>
      <c r="P345" s="308"/>
      <c r="Q345" s="308"/>
      <c r="R345" s="308"/>
      <c r="S345" s="308"/>
      <c r="T345" s="308"/>
      <c r="U345" s="308"/>
      <c r="V345" s="308"/>
      <c r="W345" s="308"/>
      <c r="X345" s="308"/>
      <c r="Y345" s="308"/>
      <c r="Z345" s="308"/>
    </row>
    <row r="346" ht="12.75" customHeight="1">
      <c r="A346" s="308"/>
      <c r="B346" s="308"/>
      <c r="C346" s="308"/>
      <c r="D346" s="308"/>
      <c r="E346" s="308"/>
      <c r="F346" s="308"/>
      <c r="G346" s="308"/>
      <c r="H346" s="308"/>
      <c r="I346" s="308"/>
      <c r="J346" s="308"/>
      <c r="K346" s="308"/>
      <c r="L346" s="308"/>
      <c r="M346" s="308"/>
      <c r="N346" s="308"/>
      <c r="O346" s="308"/>
      <c r="P346" s="308"/>
      <c r="Q346" s="308"/>
      <c r="R346" s="308"/>
      <c r="S346" s="308"/>
      <c r="T346" s="308"/>
      <c r="U346" s="308"/>
      <c r="V346" s="308"/>
      <c r="W346" s="308"/>
      <c r="X346" s="308"/>
      <c r="Y346" s="308"/>
      <c r="Z346" s="308"/>
    </row>
    <row r="347" ht="12.75" customHeight="1">
      <c r="A347" s="308"/>
      <c r="B347" s="308"/>
      <c r="C347" s="308"/>
      <c r="D347" s="308"/>
      <c r="E347" s="308"/>
      <c r="F347" s="308"/>
      <c r="G347" s="308"/>
      <c r="H347" s="308"/>
      <c r="I347" s="308"/>
      <c r="J347" s="308"/>
      <c r="K347" s="308"/>
      <c r="L347" s="308"/>
      <c r="M347" s="308"/>
      <c r="N347" s="308"/>
      <c r="O347" s="308"/>
      <c r="P347" s="308"/>
      <c r="Q347" s="308"/>
      <c r="R347" s="308"/>
      <c r="S347" s="308"/>
      <c r="T347" s="308"/>
      <c r="U347" s="308"/>
      <c r="V347" s="308"/>
      <c r="W347" s="308"/>
      <c r="X347" s="308"/>
      <c r="Y347" s="308"/>
      <c r="Z347" s="308"/>
    </row>
    <row r="348" ht="12.75" customHeight="1">
      <c r="A348" s="308"/>
      <c r="B348" s="308"/>
      <c r="C348" s="308"/>
      <c r="D348" s="308"/>
      <c r="E348" s="308"/>
      <c r="F348" s="308"/>
      <c r="G348" s="308"/>
      <c r="H348" s="308"/>
      <c r="I348" s="308"/>
      <c r="J348" s="308"/>
      <c r="K348" s="308"/>
      <c r="L348" s="308"/>
      <c r="M348" s="308"/>
      <c r="N348" s="308"/>
      <c r="O348" s="308"/>
      <c r="P348" s="308"/>
      <c r="Q348" s="308"/>
      <c r="R348" s="308"/>
      <c r="S348" s="308"/>
      <c r="T348" s="308"/>
      <c r="U348" s="308"/>
      <c r="V348" s="308"/>
      <c r="W348" s="308"/>
      <c r="X348" s="308"/>
      <c r="Y348" s="308"/>
      <c r="Z348" s="308"/>
    </row>
    <row r="349" ht="12.75" customHeight="1">
      <c r="A349" s="308"/>
      <c r="B349" s="308"/>
      <c r="C349" s="308"/>
      <c r="D349" s="308"/>
      <c r="E349" s="308"/>
      <c r="F349" s="308"/>
      <c r="G349" s="308"/>
      <c r="H349" s="308"/>
      <c r="I349" s="308"/>
      <c r="J349" s="308"/>
      <c r="K349" s="308"/>
      <c r="L349" s="308"/>
      <c r="M349" s="308"/>
      <c r="N349" s="308"/>
      <c r="O349" s="308"/>
      <c r="P349" s="308"/>
      <c r="Q349" s="308"/>
      <c r="R349" s="308"/>
      <c r="S349" s="308"/>
      <c r="T349" s="308"/>
      <c r="U349" s="308"/>
      <c r="V349" s="308"/>
      <c r="W349" s="308"/>
      <c r="X349" s="308"/>
      <c r="Y349" s="308"/>
      <c r="Z349" s="308"/>
    </row>
    <row r="350" ht="12.75" customHeight="1">
      <c r="A350" s="308"/>
      <c r="B350" s="308"/>
      <c r="C350" s="308"/>
      <c r="D350" s="308"/>
      <c r="E350" s="308"/>
      <c r="F350" s="308"/>
      <c r="G350" s="308"/>
      <c r="H350" s="308"/>
      <c r="I350" s="308"/>
      <c r="J350" s="308"/>
      <c r="K350" s="308"/>
      <c r="L350" s="308"/>
      <c r="M350" s="308"/>
      <c r="N350" s="308"/>
      <c r="O350" s="308"/>
      <c r="P350" s="308"/>
      <c r="Q350" s="308"/>
      <c r="R350" s="308"/>
      <c r="S350" s="308"/>
      <c r="T350" s="308"/>
      <c r="U350" s="308"/>
      <c r="V350" s="308"/>
      <c r="W350" s="308"/>
      <c r="X350" s="308"/>
      <c r="Y350" s="308"/>
      <c r="Z350" s="308"/>
    </row>
    <row r="351" ht="12.75" customHeight="1">
      <c r="A351" s="308"/>
      <c r="B351" s="308"/>
      <c r="C351" s="308"/>
      <c r="D351" s="308"/>
      <c r="E351" s="308"/>
      <c r="F351" s="308"/>
      <c r="G351" s="308"/>
      <c r="H351" s="308"/>
      <c r="I351" s="308"/>
      <c r="J351" s="308"/>
      <c r="K351" s="308"/>
      <c r="L351" s="308"/>
      <c r="M351" s="308"/>
      <c r="N351" s="308"/>
      <c r="O351" s="308"/>
      <c r="P351" s="308"/>
      <c r="Q351" s="308"/>
      <c r="R351" s="308"/>
      <c r="S351" s="308"/>
      <c r="T351" s="308"/>
      <c r="U351" s="308"/>
      <c r="V351" s="308"/>
      <c r="W351" s="308"/>
      <c r="X351" s="308"/>
      <c r="Y351" s="308"/>
      <c r="Z351" s="308"/>
    </row>
    <row r="352" ht="12.75" customHeight="1">
      <c r="A352" s="308"/>
      <c r="B352" s="308"/>
      <c r="C352" s="308"/>
      <c r="D352" s="308"/>
      <c r="E352" s="308"/>
      <c r="F352" s="308"/>
      <c r="G352" s="308"/>
      <c r="H352" s="308"/>
      <c r="I352" s="308"/>
      <c r="J352" s="308"/>
      <c r="K352" s="308"/>
      <c r="L352" s="308"/>
      <c r="M352" s="308"/>
      <c r="N352" s="308"/>
      <c r="O352" s="308"/>
      <c r="P352" s="308"/>
      <c r="Q352" s="308"/>
      <c r="R352" s="308"/>
      <c r="S352" s="308"/>
      <c r="T352" s="308"/>
      <c r="U352" s="308"/>
      <c r="V352" s="308"/>
      <c r="W352" s="308"/>
      <c r="X352" s="308"/>
      <c r="Y352" s="308"/>
      <c r="Z352" s="308"/>
    </row>
    <row r="353" ht="12.75" customHeight="1">
      <c r="A353" s="308"/>
      <c r="B353" s="308"/>
      <c r="C353" s="308"/>
      <c r="D353" s="308"/>
      <c r="E353" s="308"/>
      <c r="F353" s="308"/>
      <c r="G353" s="308"/>
      <c r="H353" s="308"/>
      <c r="I353" s="308"/>
      <c r="J353" s="308"/>
      <c r="K353" s="308"/>
      <c r="L353" s="308"/>
      <c r="M353" s="308"/>
      <c r="N353" s="308"/>
      <c r="O353" s="308"/>
      <c r="P353" s="308"/>
      <c r="Q353" s="308"/>
      <c r="R353" s="308"/>
      <c r="S353" s="308"/>
      <c r="T353" s="308"/>
      <c r="U353" s="308"/>
      <c r="V353" s="308"/>
      <c r="W353" s="308"/>
      <c r="X353" s="308"/>
      <c r="Y353" s="308"/>
      <c r="Z353" s="308"/>
    </row>
    <row r="354" ht="12.75" customHeight="1">
      <c r="A354" s="308"/>
      <c r="B354" s="308"/>
      <c r="C354" s="308"/>
      <c r="D354" s="308"/>
      <c r="E354" s="308"/>
      <c r="F354" s="308"/>
      <c r="G354" s="308"/>
      <c r="H354" s="308"/>
      <c r="I354" s="308"/>
      <c r="J354" s="308"/>
      <c r="K354" s="308"/>
      <c r="L354" s="308"/>
      <c r="M354" s="308"/>
      <c r="N354" s="308"/>
      <c r="O354" s="308"/>
      <c r="P354" s="308"/>
      <c r="Q354" s="308"/>
      <c r="R354" s="308"/>
      <c r="S354" s="308"/>
      <c r="T354" s="308"/>
      <c r="U354" s="308"/>
      <c r="V354" s="308"/>
      <c r="W354" s="308"/>
      <c r="X354" s="308"/>
      <c r="Y354" s="308"/>
      <c r="Z354" s="308"/>
    </row>
    <row r="355" ht="12.75" customHeight="1">
      <c r="A355" s="308"/>
      <c r="B355" s="308"/>
      <c r="C355" s="308"/>
      <c r="D355" s="308"/>
      <c r="E355" s="308"/>
      <c r="F355" s="308"/>
      <c r="G355" s="308"/>
      <c r="H355" s="308"/>
      <c r="I355" s="308"/>
      <c r="J355" s="308"/>
      <c r="K355" s="308"/>
      <c r="L355" s="308"/>
      <c r="M355" s="308"/>
      <c r="N355" s="308"/>
      <c r="O355" s="308"/>
      <c r="P355" s="308"/>
      <c r="Q355" s="308"/>
      <c r="R355" s="308"/>
      <c r="S355" s="308"/>
      <c r="T355" s="308"/>
      <c r="U355" s="308"/>
      <c r="V355" s="308"/>
      <c r="W355" s="308"/>
      <c r="X355" s="308"/>
      <c r="Y355" s="308"/>
      <c r="Z355" s="308"/>
    </row>
    <row r="356" ht="12.75" customHeight="1">
      <c r="A356" s="308"/>
      <c r="B356" s="308"/>
      <c r="C356" s="308"/>
      <c r="D356" s="308"/>
      <c r="E356" s="308"/>
      <c r="F356" s="308"/>
      <c r="G356" s="308"/>
      <c r="H356" s="308"/>
      <c r="I356" s="308"/>
      <c r="J356" s="308"/>
      <c r="K356" s="308"/>
      <c r="L356" s="308"/>
      <c r="M356" s="308"/>
      <c r="N356" s="308"/>
      <c r="O356" s="308"/>
      <c r="P356" s="308"/>
      <c r="Q356" s="308"/>
      <c r="R356" s="308"/>
      <c r="S356" s="308"/>
      <c r="T356" s="308"/>
      <c r="U356" s="308"/>
      <c r="V356" s="308"/>
      <c r="W356" s="308"/>
      <c r="X356" s="308"/>
      <c r="Y356" s="308"/>
      <c r="Z356" s="308"/>
    </row>
    <row r="357" ht="12.75" customHeight="1">
      <c r="A357" s="308"/>
      <c r="B357" s="308"/>
      <c r="C357" s="308"/>
      <c r="D357" s="308"/>
      <c r="E357" s="308"/>
      <c r="F357" s="308"/>
      <c r="G357" s="308"/>
      <c r="H357" s="308"/>
      <c r="I357" s="308"/>
      <c r="J357" s="308"/>
      <c r="K357" s="308"/>
      <c r="L357" s="308"/>
      <c r="M357" s="308"/>
      <c r="N357" s="308"/>
      <c r="O357" s="308"/>
      <c r="P357" s="308"/>
      <c r="Q357" s="308"/>
      <c r="R357" s="308"/>
      <c r="S357" s="308"/>
      <c r="T357" s="308"/>
      <c r="U357" s="308"/>
      <c r="V357" s="308"/>
      <c r="W357" s="308"/>
      <c r="X357" s="308"/>
      <c r="Y357" s="308"/>
      <c r="Z357" s="308"/>
    </row>
    <row r="358" ht="12.75" customHeight="1">
      <c r="A358" s="308"/>
      <c r="B358" s="308"/>
      <c r="C358" s="308"/>
      <c r="D358" s="308"/>
      <c r="E358" s="308"/>
      <c r="F358" s="308"/>
      <c r="G358" s="308"/>
      <c r="H358" s="308"/>
      <c r="I358" s="308"/>
      <c r="J358" s="308"/>
      <c r="K358" s="308"/>
      <c r="L358" s="308"/>
      <c r="M358" s="308"/>
      <c r="N358" s="308"/>
      <c r="O358" s="308"/>
      <c r="P358" s="308"/>
      <c r="Q358" s="308"/>
      <c r="R358" s="308"/>
      <c r="S358" s="308"/>
      <c r="T358" s="308"/>
      <c r="U358" s="308"/>
      <c r="V358" s="308"/>
      <c r="W358" s="308"/>
      <c r="X358" s="308"/>
      <c r="Y358" s="308"/>
      <c r="Z358" s="308"/>
    </row>
    <row r="359" ht="12.75" customHeight="1">
      <c r="A359" s="308"/>
      <c r="B359" s="308"/>
      <c r="C359" s="308"/>
      <c r="D359" s="308"/>
      <c r="E359" s="308"/>
      <c r="F359" s="308"/>
      <c r="G359" s="308"/>
      <c r="H359" s="308"/>
      <c r="I359" s="308"/>
      <c r="J359" s="308"/>
      <c r="K359" s="308"/>
      <c r="L359" s="308"/>
      <c r="M359" s="308"/>
      <c r="N359" s="308"/>
      <c r="O359" s="308"/>
      <c r="P359" s="308"/>
      <c r="Q359" s="308"/>
      <c r="R359" s="308"/>
      <c r="S359" s="308"/>
      <c r="T359" s="308"/>
      <c r="U359" s="308"/>
      <c r="V359" s="308"/>
      <c r="W359" s="308"/>
      <c r="X359" s="308"/>
      <c r="Y359" s="308"/>
      <c r="Z359" s="308"/>
    </row>
    <row r="360" ht="12.75" customHeight="1">
      <c r="A360" s="308"/>
      <c r="B360" s="308"/>
      <c r="C360" s="308"/>
      <c r="D360" s="308"/>
      <c r="E360" s="308"/>
      <c r="F360" s="308"/>
      <c r="G360" s="308"/>
      <c r="H360" s="308"/>
      <c r="I360" s="308"/>
      <c r="J360" s="308"/>
      <c r="K360" s="308"/>
      <c r="L360" s="308"/>
      <c r="M360" s="308"/>
      <c r="N360" s="308"/>
      <c r="O360" s="308"/>
      <c r="P360" s="308"/>
      <c r="Q360" s="308"/>
      <c r="R360" s="308"/>
      <c r="S360" s="308"/>
      <c r="T360" s="308"/>
      <c r="U360" s="308"/>
      <c r="V360" s="308"/>
      <c r="W360" s="308"/>
      <c r="X360" s="308"/>
      <c r="Y360" s="308"/>
      <c r="Z360" s="308"/>
    </row>
    <row r="361" ht="12.75" customHeight="1">
      <c r="A361" s="308"/>
      <c r="B361" s="308"/>
      <c r="C361" s="308"/>
      <c r="D361" s="308"/>
      <c r="E361" s="308"/>
      <c r="F361" s="308"/>
      <c r="G361" s="308"/>
      <c r="H361" s="308"/>
      <c r="I361" s="308"/>
      <c r="J361" s="308"/>
      <c r="K361" s="308"/>
      <c r="L361" s="308"/>
      <c r="M361" s="308"/>
      <c r="N361" s="308"/>
      <c r="O361" s="308"/>
      <c r="P361" s="308"/>
      <c r="Q361" s="308"/>
      <c r="R361" s="308"/>
      <c r="S361" s="308"/>
      <c r="T361" s="308"/>
      <c r="U361" s="308"/>
      <c r="V361" s="308"/>
      <c r="W361" s="308"/>
      <c r="X361" s="308"/>
      <c r="Y361" s="308"/>
      <c r="Z361" s="308"/>
    </row>
    <row r="362" ht="12.75" customHeight="1">
      <c r="A362" s="308"/>
      <c r="B362" s="308"/>
      <c r="C362" s="308"/>
      <c r="D362" s="308"/>
      <c r="E362" s="308"/>
      <c r="F362" s="308"/>
      <c r="G362" s="308"/>
      <c r="H362" s="308"/>
      <c r="I362" s="308"/>
      <c r="J362" s="308"/>
      <c r="K362" s="308"/>
      <c r="L362" s="308"/>
      <c r="M362" s="308"/>
      <c r="N362" s="308"/>
      <c r="O362" s="308"/>
      <c r="P362" s="308"/>
      <c r="Q362" s="308"/>
      <c r="R362" s="308"/>
      <c r="S362" s="308"/>
      <c r="T362" s="308"/>
      <c r="U362" s="308"/>
      <c r="V362" s="308"/>
      <c r="W362" s="308"/>
      <c r="X362" s="308"/>
      <c r="Y362" s="308"/>
      <c r="Z362" s="308"/>
    </row>
    <row r="363" ht="12.75" customHeight="1">
      <c r="A363" s="308"/>
      <c r="B363" s="308"/>
      <c r="C363" s="308"/>
      <c r="D363" s="308"/>
      <c r="E363" s="308"/>
      <c r="F363" s="308"/>
      <c r="G363" s="308"/>
      <c r="H363" s="308"/>
      <c r="I363" s="308"/>
      <c r="J363" s="308"/>
      <c r="K363" s="308"/>
      <c r="L363" s="308"/>
      <c r="M363" s="308"/>
      <c r="N363" s="308"/>
      <c r="O363" s="308"/>
      <c r="P363" s="308"/>
      <c r="Q363" s="308"/>
      <c r="R363" s="308"/>
      <c r="S363" s="308"/>
      <c r="T363" s="308"/>
      <c r="U363" s="308"/>
      <c r="V363" s="308"/>
      <c r="W363" s="308"/>
      <c r="X363" s="308"/>
      <c r="Y363" s="308"/>
      <c r="Z363" s="308"/>
    </row>
    <row r="364" ht="12.75" customHeight="1">
      <c r="A364" s="308"/>
      <c r="B364" s="308"/>
      <c r="C364" s="308"/>
      <c r="D364" s="308"/>
      <c r="E364" s="308"/>
      <c r="F364" s="308"/>
      <c r="G364" s="308"/>
      <c r="H364" s="308"/>
      <c r="I364" s="308"/>
      <c r="J364" s="308"/>
      <c r="K364" s="308"/>
      <c r="L364" s="308"/>
      <c r="M364" s="308"/>
      <c r="N364" s="308"/>
      <c r="O364" s="308"/>
      <c r="P364" s="308"/>
      <c r="Q364" s="308"/>
      <c r="R364" s="308"/>
      <c r="S364" s="308"/>
      <c r="T364" s="308"/>
      <c r="U364" s="308"/>
      <c r="V364" s="308"/>
      <c r="W364" s="308"/>
      <c r="X364" s="308"/>
      <c r="Y364" s="308"/>
      <c r="Z364" s="308"/>
    </row>
    <row r="365" ht="12.75" customHeight="1">
      <c r="A365" s="308"/>
      <c r="B365" s="308"/>
      <c r="C365" s="308"/>
      <c r="D365" s="308"/>
      <c r="E365" s="308"/>
      <c r="F365" s="308"/>
      <c r="G365" s="308"/>
      <c r="H365" s="308"/>
      <c r="I365" s="308"/>
      <c r="J365" s="308"/>
      <c r="K365" s="308"/>
      <c r="L365" s="308"/>
      <c r="M365" s="308"/>
      <c r="N365" s="308"/>
      <c r="O365" s="308"/>
      <c r="P365" s="308"/>
      <c r="Q365" s="308"/>
      <c r="R365" s="308"/>
      <c r="S365" s="308"/>
      <c r="T365" s="308"/>
      <c r="U365" s="308"/>
      <c r="V365" s="308"/>
      <c r="W365" s="308"/>
      <c r="X365" s="308"/>
      <c r="Y365" s="308"/>
      <c r="Z365" s="308"/>
    </row>
    <row r="366" ht="12.75" customHeight="1">
      <c r="A366" s="308"/>
      <c r="B366" s="308"/>
      <c r="C366" s="308"/>
      <c r="D366" s="308"/>
      <c r="E366" s="308"/>
      <c r="F366" s="308"/>
      <c r="G366" s="308"/>
      <c r="H366" s="308"/>
      <c r="I366" s="308"/>
      <c r="J366" s="308"/>
      <c r="K366" s="308"/>
      <c r="L366" s="308"/>
      <c r="M366" s="308"/>
      <c r="N366" s="308"/>
      <c r="O366" s="308"/>
      <c r="P366" s="308"/>
      <c r="Q366" s="308"/>
      <c r="R366" s="308"/>
      <c r="S366" s="308"/>
      <c r="T366" s="308"/>
      <c r="U366" s="308"/>
      <c r="V366" s="308"/>
      <c r="W366" s="308"/>
      <c r="X366" s="308"/>
      <c r="Y366" s="308"/>
      <c r="Z366" s="308"/>
    </row>
    <row r="367" ht="12.75" customHeight="1">
      <c r="A367" s="308"/>
      <c r="B367" s="308"/>
      <c r="C367" s="308"/>
      <c r="D367" s="308"/>
      <c r="E367" s="308"/>
      <c r="F367" s="308"/>
      <c r="G367" s="308"/>
      <c r="H367" s="308"/>
      <c r="I367" s="308"/>
      <c r="J367" s="308"/>
      <c r="K367" s="308"/>
      <c r="L367" s="308"/>
      <c r="M367" s="308"/>
      <c r="N367" s="308"/>
      <c r="O367" s="308"/>
      <c r="P367" s="308"/>
      <c r="Q367" s="308"/>
      <c r="R367" s="308"/>
      <c r="S367" s="308"/>
      <c r="T367" s="308"/>
      <c r="U367" s="308"/>
      <c r="V367" s="308"/>
      <c r="W367" s="308"/>
      <c r="X367" s="308"/>
      <c r="Y367" s="308"/>
      <c r="Z367" s="308"/>
    </row>
    <row r="368" ht="12.75" customHeight="1">
      <c r="A368" s="308"/>
      <c r="B368" s="308"/>
      <c r="C368" s="308"/>
      <c r="D368" s="308"/>
      <c r="E368" s="308"/>
      <c r="F368" s="308"/>
      <c r="G368" s="308"/>
      <c r="H368" s="308"/>
      <c r="I368" s="308"/>
      <c r="J368" s="308"/>
      <c r="K368" s="308"/>
      <c r="L368" s="308"/>
      <c r="M368" s="308"/>
      <c r="N368" s="308"/>
      <c r="O368" s="308"/>
      <c r="P368" s="308"/>
      <c r="Q368" s="308"/>
      <c r="R368" s="308"/>
      <c r="S368" s="308"/>
      <c r="T368" s="308"/>
      <c r="U368" s="308"/>
      <c r="V368" s="308"/>
      <c r="W368" s="308"/>
      <c r="X368" s="308"/>
      <c r="Y368" s="308"/>
      <c r="Z368" s="308"/>
    </row>
    <row r="369" ht="12.75" customHeight="1">
      <c r="A369" s="308"/>
      <c r="B369" s="308"/>
      <c r="C369" s="308"/>
      <c r="D369" s="308"/>
      <c r="E369" s="308"/>
      <c r="F369" s="308"/>
      <c r="G369" s="308"/>
      <c r="H369" s="308"/>
      <c r="I369" s="308"/>
      <c r="J369" s="308"/>
      <c r="K369" s="308"/>
      <c r="L369" s="308"/>
      <c r="M369" s="308"/>
      <c r="N369" s="308"/>
      <c r="O369" s="308"/>
      <c r="P369" s="308"/>
      <c r="Q369" s="308"/>
      <c r="R369" s="308"/>
      <c r="S369" s="308"/>
      <c r="T369" s="308"/>
      <c r="U369" s="308"/>
      <c r="V369" s="308"/>
      <c r="W369" s="308"/>
      <c r="X369" s="308"/>
      <c r="Y369" s="308"/>
      <c r="Z369" s="308"/>
    </row>
    <row r="370" ht="12.75" customHeight="1">
      <c r="A370" s="308"/>
      <c r="B370" s="308"/>
      <c r="C370" s="308"/>
      <c r="D370" s="308"/>
      <c r="E370" s="308"/>
      <c r="F370" s="308"/>
      <c r="G370" s="308"/>
      <c r="H370" s="308"/>
      <c r="I370" s="308"/>
      <c r="J370" s="308"/>
      <c r="K370" s="308"/>
      <c r="L370" s="308"/>
      <c r="M370" s="308"/>
      <c r="N370" s="308"/>
      <c r="O370" s="308"/>
      <c r="P370" s="308"/>
      <c r="Q370" s="308"/>
      <c r="R370" s="308"/>
      <c r="S370" s="308"/>
      <c r="T370" s="308"/>
      <c r="U370" s="308"/>
      <c r="V370" s="308"/>
      <c r="W370" s="308"/>
      <c r="X370" s="308"/>
      <c r="Y370" s="308"/>
      <c r="Z370" s="308"/>
    </row>
    <row r="371" ht="12.75" customHeight="1">
      <c r="A371" s="308"/>
      <c r="B371" s="308"/>
      <c r="C371" s="308"/>
      <c r="D371" s="308"/>
      <c r="E371" s="308"/>
      <c r="F371" s="308"/>
      <c r="G371" s="308"/>
      <c r="H371" s="308"/>
      <c r="I371" s="308"/>
      <c r="J371" s="308"/>
      <c r="K371" s="308"/>
      <c r="L371" s="308"/>
      <c r="M371" s="308"/>
      <c r="N371" s="308"/>
      <c r="O371" s="308"/>
      <c r="P371" s="308"/>
      <c r="Q371" s="308"/>
      <c r="R371" s="308"/>
      <c r="S371" s="308"/>
      <c r="T371" s="308"/>
      <c r="U371" s="308"/>
      <c r="V371" s="308"/>
      <c r="W371" s="308"/>
      <c r="X371" s="308"/>
      <c r="Y371" s="308"/>
      <c r="Z371" s="308"/>
    </row>
    <row r="372" ht="12.75" customHeight="1">
      <c r="A372" s="308"/>
      <c r="B372" s="308"/>
      <c r="C372" s="308"/>
      <c r="D372" s="308"/>
      <c r="E372" s="308"/>
      <c r="F372" s="308"/>
      <c r="G372" s="308"/>
      <c r="H372" s="308"/>
      <c r="I372" s="308"/>
      <c r="J372" s="308"/>
      <c r="K372" s="308"/>
      <c r="L372" s="308"/>
      <c r="M372" s="308"/>
      <c r="N372" s="308"/>
      <c r="O372" s="308"/>
      <c r="P372" s="308"/>
      <c r="Q372" s="308"/>
      <c r="R372" s="308"/>
      <c r="S372" s="308"/>
      <c r="T372" s="308"/>
      <c r="U372" s="308"/>
      <c r="V372" s="308"/>
      <c r="W372" s="308"/>
      <c r="X372" s="308"/>
      <c r="Y372" s="308"/>
      <c r="Z372" s="308"/>
    </row>
    <row r="373" ht="12.75" customHeight="1">
      <c r="A373" s="308"/>
      <c r="B373" s="308"/>
      <c r="C373" s="308"/>
      <c r="D373" s="308"/>
      <c r="E373" s="308"/>
      <c r="F373" s="308"/>
      <c r="G373" s="308"/>
      <c r="H373" s="308"/>
      <c r="I373" s="308"/>
      <c r="J373" s="308"/>
      <c r="K373" s="308"/>
      <c r="L373" s="308"/>
      <c r="M373" s="308"/>
      <c r="N373" s="308"/>
      <c r="O373" s="308"/>
      <c r="P373" s="308"/>
      <c r="Q373" s="308"/>
      <c r="R373" s="308"/>
      <c r="S373" s="308"/>
      <c r="T373" s="308"/>
      <c r="U373" s="308"/>
      <c r="V373" s="308"/>
      <c r="W373" s="308"/>
      <c r="X373" s="308"/>
      <c r="Y373" s="308"/>
      <c r="Z373" s="308"/>
    </row>
    <row r="374" ht="12.75" customHeight="1">
      <c r="A374" s="308"/>
      <c r="B374" s="308"/>
      <c r="C374" s="308"/>
      <c r="D374" s="308"/>
      <c r="E374" s="308"/>
      <c r="F374" s="308"/>
      <c r="G374" s="308"/>
      <c r="H374" s="308"/>
      <c r="I374" s="308"/>
      <c r="J374" s="308"/>
      <c r="K374" s="308"/>
      <c r="L374" s="308"/>
      <c r="M374" s="308"/>
      <c r="N374" s="308"/>
      <c r="O374" s="308"/>
      <c r="P374" s="308"/>
      <c r="Q374" s="308"/>
      <c r="R374" s="308"/>
      <c r="S374" s="308"/>
      <c r="T374" s="308"/>
      <c r="U374" s="308"/>
      <c r="V374" s="308"/>
      <c r="W374" s="308"/>
      <c r="X374" s="308"/>
      <c r="Y374" s="308"/>
      <c r="Z374" s="308"/>
    </row>
    <row r="375" ht="12.75" customHeight="1">
      <c r="A375" s="308"/>
      <c r="B375" s="308"/>
      <c r="C375" s="308"/>
      <c r="D375" s="308"/>
      <c r="E375" s="308"/>
      <c r="F375" s="308"/>
      <c r="G375" s="308"/>
      <c r="H375" s="308"/>
      <c r="I375" s="308"/>
      <c r="J375" s="308"/>
      <c r="K375" s="308"/>
      <c r="L375" s="308"/>
      <c r="M375" s="308"/>
      <c r="N375" s="308"/>
      <c r="O375" s="308"/>
      <c r="P375" s="308"/>
      <c r="Q375" s="308"/>
      <c r="R375" s="308"/>
      <c r="S375" s="308"/>
      <c r="T375" s="308"/>
      <c r="U375" s="308"/>
      <c r="V375" s="308"/>
      <c r="W375" s="308"/>
      <c r="X375" s="308"/>
      <c r="Y375" s="308"/>
      <c r="Z375" s="308"/>
    </row>
    <row r="376" ht="12.75" customHeight="1">
      <c r="A376" s="308"/>
      <c r="B376" s="308"/>
      <c r="C376" s="308"/>
      <c r="D376" s="308"/>
      <c r="E376" s="308"/>
      <c r="F376" s="308"/>
      <c r="G376" s="308"/>
      <c r="H376" s="308"/>
      <c r="I376" s="308"/>
      <c r="J376" s="308"/>
      <c r="K376" s="308"/>
      <c r="L376" s="308"/>
      <c r="M376" s="308"/>
      <c r="N376" s="308"/>
      <c r="O376" s="308"/>
      <c r="P376" s="308"/>
      <c r="Q376" s="308"/>
      <c r="R376" s="308"/>
      <c r="S376" s="308"/>
      <c r="T376" s="308"/>
      <c r="U376" s="308"/>
      <c r="V376" s="308"/>
      <c r="W376" s="308"/>
      <c r="X376" s="308"/>
      <c r="Y376" s="308"/>
      <c r="Z376" s="308"/>
    </row>
    <row r="377" ht="12.75" customHeight="1">
      <c r="A377" s="308"/>
      <c r="B377" s="308"/>
      <c r="C377" s="308"/>
      <c r="D377" s="308"/>
      <c r="E377" s="308"/>
      <c r="F377" s="308"/>
      <c r="G377" s="308"/>
      <c r="H377" s="308"/>
      <c r="I377" s="308"/>
      <c r="J377" s="308"/>
      <c r="K377" s="308"/>
      <c r="L377" s="308"/>
      <c r="M377" s="308"/>
      <c r="N377" s="308"/>
      <c r="O377" s="308"/>
      <c r="P377" s="308"/>
      <c r="Q377" s="308"/>
      <c r="R377" s="308"/>
      <c r="S377" s="308"/>
      <c r="T377" s="308"/>
      <c r="U377" s="308"/>
      <c r="V377" s="308"/>
      <c r="W377" s="308"/>
      <c r="X377" s="308"/>
      <c r="Y377" s="308"/>
      <c r="Z377" s="308"/>
    </row>
    <row r="378" ht="12.75" customHeight="1">
      <c r="A378" s="308"/>
      <c r="B378" s="308"/>
      <c r="C378" s="308"/>
      <c r="D378" s="308"/>
      <c r="E378" s="308"/>
      <c r="F378" s="308"/>
      <c r="G378" s="308"/>
      <c r="H378" s="308"/>
      <c r="I378" s="308"/>
      <c r="J378" s="308"/>
      <c r="K378" s="308"/>
      <c r="L378" s="308"/>
      <c r="M378" s="308"/>
      <c r="N378" s="308"/>
      <c r="O378" s="308"/>
      <c r="P378" s="308"/>
      <c r="Q378" s="308"/>
      <c r="R378" s="308"/>
      <c r="S378" s="308"/>
      <c r="T378" s="308"/>
      <c r="U378" s="308"/>
      <c r="V378" s="308"/>
      <c r="W378" s="308"/>
      <c r="X378" s="308"/>
      <c r="Y378" s="308"/>
      <c r="Z378" s="308"/>
    </row>
    <row r="379" ht="12.75" customHeight="1">
      <c r="A379" s="308"/>
      <c r="B379" s="308"/>
      <c r="C379" s="308"/>
      <c r="D379" s="308"/>
      <c r="E379" s="308"/>
      <c r="F379" s="308"/>
      <c r="G379" s="308"/>
      <c r="H379" s="308"/>
      <c r="I379" s="308"/>
      <c r="J379" s="308"/>
      <c r="K379" s="308"/>
      <c r="L379" s="308"/>
      <c r="M379" s="308"/>
      <c r="N379" s="308"/>
      <c r="O379" s="308"/>
      <c r="P379" s="308"/>
      <c r="Q379" s="308"/>
      <c r="R379" s="308"/>
      <c r="S379" s="308"/>
      <c r="T379" s="308"/>
      <c r="U379" s="308"/>
      <c r="V379" s="308"/>
      <c r="W379" s="308"/>
      <c r="X379" s="308"/>
      <c r="Y379" s="308"/>
      <c r="Z379" s="308"/>
    </row>
    <row r="380" ht="12.75" customHeight="1">
      <c r="A380" s="308"/>
      <c r="B380" s="308"/>
      <c r="C380" s="308"/>
      <c r="D380" s="308"/>
      <c r="E380" s="308"/>
      <c r="F380" s="308"/>
      <c r="G380" s="308"/>
      <c r="H380" s="308"/>
      <c r="I380" s="308"/>
      <c r="J380" s="308"/>
      <c r="K380" s="308"/>
      <c r="L380" s="308"/>
      <c r="M380" s="308"/>
      <c r="N380" s="308"/>
      <c r="O380" s="308"/>
      <c r="P380" s="308"/>
      <c r="Q380" s="308"/>
      <c r="R380" s="308"/>
      <c r="S380" s="308"/>
      <c r="T380" s="308"/>
      <c r="U380" s="308"/>
      <c r="V380" s="308"/>
      <c r="W380" s="308"/>
      <c r="X380" s="308"/>
      <c r="Y380" s="308"/>
      <c r="Z380" s="308"/>
    </row>
    <row r="381" ht="12.75" customHeight="1">
      <c r="A381" s="308"/>
      <c r="B381" s="308"/>
      <c r="C381" s="308"/>
      <c r="D381" s="308"/>
      <c r="E381" s="308"/>
      <c r="F381" s="308"/>
      <c r="G381" s="308"/>
      <c r="H381" s="308"/>
      <c r="I381" s="308"/>
      <c r="J381" s="308"/>
      <c r="K381" s="308"/>
      <c r="L381" s="308"/>
      <c r="M381" s="308"/>
      <c r="N381" s="308"/>
      <c r="O381" s="308"/>
      <c r="P381" s="308"/>
      <c r="Q381" s="308"/>
      <c r="R381" s="308"/>
      <c r="S381" s="308"/>
      <c r="T381" s="308"/>
      <c r="U381" s="308"/>
      <c r="V381" s="308"/>
      <c r="W381" s="308"/>
      <c r="X381" s="308"/>
      <c r="Y381" s="308"/>
      <c r="Z381" s="308"/>
    </row>
    <row r="382" ht="12.75" customHeight="1">
      <c r="A382" s="308"/>
      <c r="B382" s="308"/>
      <c r="C382" s="308"/>
      <c r="D382" s="308"/>
      <c r="E382" s="308"/>
      <c r="F382" s="308"/>
      <c r="G382" s="308"/>
      <c r="H382" s="308"/>
      <c r="I382" s="308"/>
      <c r="J382" s="308"/>
      <c r="K382" s="308"/>
      <c r="L382" s="308"/>
      <c r="M382" s="308"/>
      <c r="N382" s="308"/>
      <c r="O382" s="308"/>
      <c r="P382" s="308"/>
      <c r="Q382" s="308"/>
      <c r="R382" s="308"/>
      <c r="S382" s="308"/>
      <c r="T382" s="308"/>
      <c r="U382" s="308"/>
      <c r="V382" s="308"/>
      <c r="W382" s="308"/>
      <c r="X382" s="308"/>
      <c r="Y382" s="308"/>
      <c r="Z382" s="308"/>
    </row>
    <row r="383" ht="12.75" customHeight="1">
      <c r="A383" s="308"/>
      <c r="B383" s="308"/>
      <c r="C383" s="308"/>
      <c r="D383" s="308"/>
      <c r="E383" s="308"/>
      <c r="F383" s="308"/>
      <c r="G383" s="308"/>
      <c r="H383" s="308"/>
      <c r="I383" s="308"/>
      <c r="J383" s="308"/>
      <c r="K383" s="308"/>
      <c r="L383" s="308"/>
      <c r="M383" s="308"/>
      <c r="N383" s="308"/>
      <c r="O383" s="308"/>
      <c r="P383" s="308"/>
      <c r="Q383" s="308"/>
      <c r="R383" s="308"/>
      <c r="S383" s="308"/>
      <c r="T383" s="308"/>
      <c r="U383" s="308"/>
      <c r="V383" s="308"/>
      <c r="W383" s="308"/>
      <c r="X383" s="308"/>
      <c r="Y383" s="308"/>
      <c r="Z383" s="308"/>
    </row>
    <row r="384" ht="12.75" customHeight="1">
      <c r="A384" s="308"/>
      <c r="B384" s="308"/>
      <c r="C384" s="308"/>
      <c r="D384" s="308"/>
      <c r="E384" s="308"/>
      <c r="F384" s="308"/>
      <c r="G384" s="308"/>
      <c r="H384" s="308"/>
      <c r="I384" s="308"/>
      <c r="J384" s="308"/>
      <c r="K384" s="308"/>
      <c r="L384" s="308"/>
      <c r="M384" s="308"/>
      <c r="N384" s="308"/>
      <c r="O384" s="308"/>
      <c r="P384" s="308"/>
      <c r="Q384" s="308"/>
      <c r="R384" s="308"/>
      <c r="S384" s="308"/>
      <c r="T384" s="308"/>
      <c r="U384" s="308"/>
      <c r="V384" s="308"/>
      <c r="W384" s="308"/>
      <c r="X384" s="308"/>
      <c r="Y384" s="308"/>
      <c r="Z384" s="308"/>
    </row>
    <row r="385" ht="12.75" customHeight="1">
      <c r="A385" s="308"/>
      <c r="B385" s="308"/>
      <c r="C385" s="308"/>
      <c r="D385" s="308"/>
      <c r="E385" s="308"/>
      <c r="F385" s="308"/>
      <c r="G385" s="308"/>
      <c r="H385" s="308"/>
      <c r="I385" s="308"/>
      <c r="J385" s="308"/>
      <c r="K385" s="308"/>
      <c r="L385" s="308"/>
      <c r="M385" s="308"/>
      <c r="N385" s="308"/>
      <c r="O385" s="308"/>
      <c r="P385" s="308"/>
      <c r="Q385" s="308"/>
      <c r="R385" s="308"/>
      <c r="S385" s="308"/>
      <c r="T385" s="308"/>
      <c r="U385" s="308"/>
      <c r="V385" s="308"/>
      <c r="W385" s="308"/>
      <c r="X385" s="308"/>
      <c r="Y385" s="308"/>
      <c r="Z385" s="308"/>
    </row>
    <row r="386" ht="12.75" customHeight="1">
      <c r="A386" s="308"/>
      <c r="B386" s="308"/>
      <c r="C386" s="308"/>
      <c r="D386" s="308"/>
      <c r="E386" s="308"/>
      <c r="F386" s="308"/>
      <c r="G386" s="308"/>
      <c r="H386" s="308"/>
      <c r="I386" s="308"/>
      <c r="J386" s="308"/>
      <c r="K386" s="308"/>
      <c r="L386" s="308"/>
      <c r="M386" s="308"/>
      <c r="N386" s="308"/>
      <c r="O386" s="308"/>
      <c r="P386" s="308"/>
      <c r="Q386" s="308"/>
      <c r="R386" s="308"/>
      <c r="S386" s="308"/>
      <c r="T386" s="308"/>
      <c r="U386" s="308"/>
      <c r="V386" s="308"/>
      <c r="W386" s="308"/>
      <c r="X386" s="308"/>
      <c r="Y386" s="308"/>
      <c r="Z386" s="308"/>
    </row>
    <row r="387" ht="12.75" customHeight="1">
      <c r="A387" s="308"/>
      <c r="B387" s="308"/>
      <c r="C387" s="308"/>
      <c r="D387" s="308"/>
      <c r="E387" s="308"/>
      <c r="F387" s="308"/>
      <c r="G387" s="308"/>
      <c r="H387" s="308"/>
      <c r="I387" s="308"/>
      <c r="J387" s="308"/>
      <c r="K387" s="308"/>
      <c r="L387" s="308"/>
      <c r="M387" s="308"/>
      <c r="N387" s="308"/>
      <c r="O387" s="308"/>
      <c r="P387" s="308"/>
      <c r="Q387" s="308"/>
      <c r="R387" s="308"/>
      <c r="S387" s="308"/>
      <c r="T387" s="308"/>
      <c r="U387" s="308"/>
      <c r="V387" s="308"/>
      <c r="W387" s="308"/>
      <c r="X387" s="308"/>
      <c r="Y387" s="308"/>
      <c r="Z387" s="308"/>
    </row>
    <row r="388" ht="12.75" customHeight="1">
      <c r="A388" s="308"/>
      <c r="B388" s="308"/>
      <c r="C388" s="308"/>
      <c r="D388" s="308"/>
      <c r="E388" s="308"/>
      <c r="F388" s="308"/>
      <c r="G388" s="308"/>
      <c r="H388" s="308"/>
      <c r="I388" s="308"/>
      <c r="J388" s="308"/>
      <c r="K388" s="308"/>
      <c r="L388" s="308"/>
      <c r="M388" s="308"/>
      <c r="N388" s="308"/>
      <c r="O388" s="308"/>
      <c r="P388" s="308"/>
      <c r="Q388" s="308"/>
      <c r="R388" s="308"/>
      <c r="S388" s="308"/>
      <c r="T388" s="308"/>
      <c r="U388" s="308"/>
      <c r="V388" s="308"/>
      <c r="W388" s="308"/>
      <c r="X388" s="308"/>
      <c r="Y388" s="308"/>
      <c r="Z388" s="308"/>
    </row>
    <row r="389" ht="12.75" customHeight="1">
      <c r="A389" s="308"/>
      <c r="B389" s="308"/>
      <c r="C389" s="308"/>
      <c r="D389" s="308"/>
      <c r="E389" s="308"/>
      <c r="F389" s="308"/>
      <c r="G389" s="308"/>
      <c r="H389" s="308"/>
      <c r="I389" s="308"/>
      <c r="J389" s="308"/>
      <c r="K389" s="308"/>
      <c r="L389" s="308"/>
      <c r="M389" s="308"/>
      <c r="N389" s="308"/>
      <c r="O389" s="308"/>
      <c r="P389" s="308"/>
      <c r="Q389" s="308"/>
      <c r="R389" s="308"/>
      <c r="S389" s="308"/>
      <c r="T389" s="308"/>
      <c r="U389" s="308"/>
      <c r="V389" s="308"/>
      <c r="W389" s="308"/>
      <c r="X389" s="308"/>
      <c r="Y389" s="308"/>
      <c r="Z389" s="308"/>
    </row>
    <row r="390" ht="12.75" customHeight="1">
      <c r="A390" s="308"/>
      <c r="B390" s="308"/>
      <c r="C390" s="308"/>
      <c r="D390" s="308"/>
      <c r="E390" s="308"/>
      <c r="F390" s="308"/>
      <c r="G390" s="308"/>
      <c r="H390" s="308"/>
      <c r="I390" s="308"/>
      <c r="J390" s="308"/>
      <c r="K390" s="308"/>
      <c r="L390" s="308"/>
      <c r="M390" s="308"/>
      <c r="N390" s="308"/>
      <c r="O390" s="308"/>
      <c r="P390" s="308"/>
      <c r="Q390" s="308"/>
      <c r="R390" s="308"/>
      <c r="S390" s="308"/>
      <c r="T390" s="308"/>
      <c r="U390" s="308"/>
      <c r="V390" s="308"/>
      <c r="W390" s="308"/>
      <c r="X390" s="308"/>
      <c r="Y390" s="308"/>
      <c r="Z390" s="308"/>
    </row>
    <row r="391" ht="12.75" customHeight="1">
      <c r="A391" s="308"/>
      <c r="B391" s="308"/>
      <c r="C391" s="308"/>
      <c r="D391" s="308"/>
      <c r="E391" s="308"/>
      <c r="F391" s="308"/>
      <c r="G391" s="308"/>
      <c r="H391" s="308"/>
      <c r="I391" s="308"/>
      <c r="J391" s="308"/>
      <c r="K391" s="308"/>
      <c r="L391" s="308"/>
      <c r="M391" s="308"/>
      <c r="N391" s="308"/>
      <c r="O391" s="308"/>
      <c r="P391" s="308"/>
      <c r="Q391" s="308"/>
      <c r="R391" s="308"/>
      <c r="S391" s="308"/>
      <c r="T391" s="308"/>
      <c r="U391" s="308"/>
      <c r="V391" s="308"/>
      <c r="W391" s="308"/>
      <c r="X391" s="308"/>
      <c r="Y391" s="308"/>
      <c r="Z391" s="308"/>
    </row>
    <row r="392" ht="12.75" customHeight="1">
      <c r="A392" s="308"/>
      <c r="B392" s="308"/>
      <c r="C392" s="308"/>
      <c r="D392" s="308"/>
      <c r="E392" s="308"/>
      <c r="F392" s="308"/>
      <c r="G392" s="308"/>
      <c r="H392" s="308"/>
      <c r="I392" s="308"/>
      <c r="J392" s="308"/>
      <c r="K392" s="308"/>
      <c r="L392" s="308"/>
      <c r="M392" s="308"/>
      <c r="N392" s="308"/>
      <c r="O392" s="308"/>
      <c r="P392" s="308"/>
      <c r="Q392" s="308"/>
      <c r="R392" s="308"/>
      <c r="S392" s="308"/>
      <c r="T392" s="308"/>
      <c r="U392" s="308"/>
      <c r="V392" s="308"/>
      <c r="W392" s="308"/>
      <c r="X392" s="308"/>
      <c r="Y392" s="308"/>
      <c r="Z392" s="308"/>
    </row>
    <row r="393" ht="12.75" customHeight="1">
      <c r="A393" s="308"/>
      <c r="B393" s="308"/>
      <c r="C393" s="308"/>
      <c r="D393" s="308"/>
      <c r="E393" s="308"/>
      <c r="F393" s="308"/>
      <c r="G393" s="308"/>
      <c r="H393" s="308"/>
      <c r="I393" s="308"/>
      <c r="J393" s="308"/>
      <c r="K393" s="308"/>
      <c r="L393" s="308"/>
      <c r="M393" s="308"/>
      <c r="N393" s="308"/>
      <c r="O393" s="308"/>
      <c r="P393" s="308"/>
      <c r="Q393" s="308"/>
      <c r="R393" s="308"/>
      <c r="S393" s="308"/>
      <c r="T393" s="308"/>
      <c r="U393" s="308"/>
      <c r="V393" s="308"/>
      <c r="W393" s="308"/>
      <c r="X393" s="308"/>
      <c r="Y393" s="308"/>
      <c r="Z393" s="308"/>
    </row>
    <row r="394" ht="12.75" customHeight="1">
      <c r="A394" s="308"/>
      <c r="B394" s="308"/>
      <c r="C394" s="308"/>
      <c r="D394" s="308"/>
      <c r="E394" s="308"/>
      <c r="F394" s="308"/>
      <c r="G394" s="308"/>
      <c r="H394" s="308"/>
      <c r="I394" s="308"/>
      <c r="J394" s="308"/>
      <c r="K394" s="308"/>
      <c r="L394" s="308"/>
      <c r="M394" s="308"/>
      <c r="N394" s="308"/>
      <c r="O394" s="308"/>
      <c r="P394" s="308"/>
      <c r="Q394" s="308"/>
      <c r="R394" s="308"/>
      <c r="S394" s="308"/>
      <c r="T394" s="308"/>
      <c r="U394" s="308"/>
      <c r="V394" s="308"/>
      <c r="W394" s="308"/>
      <c r="X394" s="308"/>
      <c r="Y394" s="308"/>
      <c r="Z394" s="308"/>
    </row>
    <row r="395" ht="12.75" customHeight="1">
      <c r="A395" s="308"/>
      <c r="B395" s="308"/>
      <c r="C395" s="308"/>
      <c r="D395" s="308"/>
      <c r="E395" s="308"/>
      <c r="F395" s="308"/>
      <c r="G395" s="308"/>
      <c r="H395" s="308"/>
      <c r="I395" s="308"/>
      <c r="J395" s="308"/>
      <c r="K395" s="308"/>
      <c r="L395" s="308"/>
      <c r="M395" s="308"/>
      <c r="N395" s="308"/>
      <c r="O395" s="308"/>
      <c r="P395" s="308"/>
      <c r="Q395" s="308"/>
      <c r="R395" s="308"/>
      <c r="S395" s="308"/>
      <c r="T395" s="308"/>
      <c r="U395" s="308"/>
      <c r="V395" s="308"/>
      <c r="W395" s="308"/>
      <c r="X395" s="308"/>
      <c r="Y395" s="308"/>
      <c r="Z395" s="308"/>
    </row>
    <row r="396" ht="12.75" customHeight="1">
      <c r="A396" s="308"/>
      <c r="B396" s="308"/>
      <c r="C396" s="308"/>
      <c r="D396" s="308"/>
      <c r="E396" s="308"/>
      <c r="F396" s="308"/>
      <c r="G396" s="308"/>
      <c r="H396" s="308"/>
      <c r="I396" s="308"/>
      <c r="J396" s="308"/>
      <c r="K396" s="308"/>
      <c r="L396" s="308"/>
      <c r="M396" s="308"/>
      <c r="N396" s="308"/>
      <c r="O396" s="308"/>
      <c r="P396" s="308"/>
      <c r="Q396" s="308"/>
      <c r="R396" s="308"/>
      <c r="S396" s="308"/>
      <c r="T396" s="308"/>
      <c r="U396" s="308"/>
      <c r="V396" s="308"/>
      <c r="W396" s="308"/>
      <c r="X396" s="308"/>
      <c r="Y396" s="308"/>
      <c r="Z396" s="308"/>
    </row>
    <row r="397" ht="12.75" customHeight="1">
      <c r="A397" s="308"/>
      <c r="B397" s="308"/>
      <c r="C397" s="308"/>
      <c r="D397" s="308"/>
      <c r="E397" s="308"/>
      <c r="F397" s="308"/>
      <c r="G397" s="308"/>
      <c r="H397" s="308"/>
      <c r="I397" s="308"/>
      <c r="J397" s="308"/>
      <c r="K397" s="308"/>
      <c r="L397" s="308"/>
      <c r="M397" s="308"/>
      <c r="N397" s="308"/>
      <c r="O397" s="308"/>
      <c r="P397" s="308"/>
      <c r="Q397" s="308"/>
      <c r="R397" s="308"/>
      <c r="S397" s="308"/>
      <c r="T397" s="308"/>
      <c r="U397" s="308"/>
      <c r="V397" s="308"/>
      <c r="W397" s="308"/>
      <c r="X397" s="308"/>
      <c r="Y397" s="308"/>
      <c r="Z397" s="308"/>
    </row>
    <row r="398" ht="12.75" customHeight="1">
      <c r="A398" s="308"/>
      <c r="B398" s="308"/>
      <c r="C398" s="308"/>
      <c r="D398" s="308"/>
      <c r="E398" s="308"/>
      <c r="F398" s="308"/>
      <c r="G398" s="308"/>
      <c r="H398" s="308"/>
      <c r="I398" s="308"/>
      <c r="J398" s="308"/>
      <c r="K398" s="308"/>
      <c r="L398" s="308"/>
      <c r="M398" s="308"/>
      <c r="N398" s="308"/>
      <c r="O398" s="308"/>
      <c r="P398" s="308"/>
      <c r="Q398" s="308"/>
      <c r="R398" s="308"/>
      <c r="S398" s="308"/>
      <c r="T398" s="308"/>
      <c r="U398" s="308"/>
      <c r="V398" s="308"/>
      <c r="W398" s="308"/>
      <c r="X398" s="308"/>
      <c r="Y398" s="308"/>
      <c r="Z398" s="308"/>
    </row>
    <row r="399" ht="12.75" customHeight="1">
      <c r="A399" s="308"/>
      <c r="B399" s="308"/>
      <c r="C399" s="308"/>
      <c r="D399" s="308"/>
      <c r="E399" s="308"/>
      <c r="F399" s="308"/>
      <c r="G399" s="308"/>
      <c r="H399" s="308"/>
      <c r="I399" s="308"/>
      <c r="J399" s="308"/>
      <c r="K399" s="308"/>
      <c r="L399" s="308"/>
      <c r="M399" s="308"/>
      <c r="N399" s="308"/>
      <c r="O399" s="308"/>
      <c r="P399" s="308"/>
      <c r="Q399" s="308"/>
      <c r="R399" s="308"/>
      <c r="S399" s="308"/>
      <c r="T399" s="308"/>
      <c r="U399" s="308"/>
      <c r="V399" s="308"/>
      <c r="W399" s="308"/>
      <c r="X399" s="308"/>
      <c r="Y399" s="308"/>
      <c r="Z399" s="308"/>
    </row>
    <row r="400" ht="12.75" customHeight="1">
      <c r="A400" s="308"/>
      <c r="B400" s="308"/>
      <c r="C400" s="308"/>
      <c r="D400" s="308"/>
      <c r="E400" s="308"/>
      <c r="F400" s="308"/>
      <c r="G400" s="308"/>
      <c r="H400" s="308"/>
      <c r="I400" s="308"/>
      <c r="J400" s="308"/>
      <c r="K400" s="308"/>
      <c r="L400" s="308"/>
      <c r="M400" s="308"/>
      <c r="N400" s="308"/>
      <c r="O400" s="308"/>
      <c r="P400" s="308"/>
      <c r="Q400" s="308"/>
      <c r="R400" s="308"/>
      <c r="S400" s="308"/>
      <c r="T400" s="308"/>
      <c r="U400" s="308"/>
      <c r="V400" s="308"/>
      <c r="W400" s="308"/>
      <c r="X400" s="308"/>
      <c r="Y400" s="308"/>
      <c r="Z400" s="308"/>
    </row>
    <row r="401" ht="12.75" customHeight="1">
      <c r="A401" s="308"/>
      <c r="B401" s="308"/>
      <c r="C401" s="308"/>
      <c r="D401" s="308"/>
      <c r="E401" s="308"/>
      <c r="F401" s="308"/>
      <c r="G401" s="308"/>
      <c r="H401" s="308"/>
      <c r="I401" s="308"/>
      <c r="J401" s="308"/>
      <c r="K401" s="308"/>
      <c r="L401" s="308"/>
      <c r="M401" s="308"/>
      <c r="N401" s="308"/>
      <c r="O401" s="308"/>
      <c r="P401" s="308"/>
      <c r="Q401" s="308"/>
      <c r="R401" s="308"/>
      <c r="S401" s="308"/>
      <c r="T401" s="308"/>
      <c r="U401" s="308"/>
      <c r="V401" s="308"/>
      <c r="W401" s="308"/>
      <c r="X401" s="308"/>
      <c r="Y401" s="308"/>
      <c r="Z401" s="308"/>
    </row>
    <row r="402" ht="12.75" customHeight="1">
      <c r="A402" s="308"/>
      <c r="B402" s="308"/>
      <c r="C402" s="308"/>
      <c r="D402" s="308"/>
      <c r="E402" s="308"/>
      <c r="F402" s="308"/>
      <c r="G402" s="308"/>
      <c r="H402" s="308"/>
      <c r="I402" s="308"/>
      <c r="J402" s="308"/>
      <c r="K402" s="308"/>
      <c r="L402" s="308"/>
      <c r="M402" s="308"/>
      <c r="N402" s="308"/>
      <c r="O402" s="308"/>
      <c r="P402" s="308"/>
      <c r="Q402" s="308"/>
      <c r="R402" s="308"/>
      <c r="S402" s="308"/>
      <c r="T402" s="308"/>
      <c r="U402" s="308"/>
      <c r="V402" s="308"/>
      <c r="W402" s="308"/>
      <c r="X402" s="308"/>
      <c r="Y402" s="308"/>
      <c r="Z402" s="308"/>
    </row>
    <row r="403" ht="12.75" customHeight="1">
      <c r="A403" s="308"/>
      <c r="B403" s="308"/>
      <c r="C403" s="308"/>
      <c r="D403" s="308"/>
      <c r="E403" s="308"/>
      <c r="F403" s="308"/>
      <c r="G403" s="308"/>
      <c r="H403" s="308"/>
      <c r="I403" s="308"/>
      <c r="J403" s="308"/>
      <c r="K403" s="308"/>
      <c r="L403" s="308"/>
      <c r="M403" s="308"/>
      <c r="N403" s="308"/>
      <c r="O403" s="308"/>
      <c r="P403" s="308"/>
      <c r="Q403" s="308"/>
      <c r="R403" s="308"/>
      <c r="S403" s="308"/>
      <c r="T403" s="308"/>
      <c r="U403" s="308"/>
      <c r="V403" s="308"/>
      <c r="W403" s="308"/>
      <c r="X403" s="308"/>
      <c r="Y403" s="308"/>
      <c r="Z403" s="308"/>
    </row>
    <row r="404" ht="12.75" customHeight="1">
      <c r="A404" s="308"/>
      <c r="B404" s="308"/>
      <c r="C404" s="308"/>
      <c r="D404" s="308"/>
      <c r="E404" s="308"/>
      <c r="F404" s="308"/>
      <c r="G404" s="308"/>
      <c r="H404" s="308"/>
      <c r="I404" s="308"/>
      <c r="J404" s="308"/>
      <c r="K404" s="308"/>
      <c r="L404" s="308"/>
      <c r="M404" s="308"/>
      <c r="N404" s="308"/>
      <c r="O404" s="308"/>
      <c r="P404" s="308"/>
      <c r="Q404" s="308"/>
      <c r="R404" s="308"/>
      <c r="S404" s="308"/>
      <c r="T404" s="308"/>
      <c r="U404" s="308"/>
      <c r="V404" s="308"/>
      <c r="W404" s="308"/>
      <c r="X404" s="308"/>
      <c r="Y404" s="308"/>
      <c r="Z404" s="308"/>
    </row>
    <row r="405" ht="12.75" customHeight="1">
      <c r="A405" s="308"/>
      <c r="B405" s="308"/>
      <c r="C405" s="308"/>
      <c r="D405" s="308"/>
      <c r="E405" s="308"/>
      <c r="F405" s="308"/>
      <c r="G405" s="308"/>
      <c r="H405" s="308"/>
      <c r="I405" s="308"/>
      <c r="J405" s="308"/>
      <c r="K405" s="308"/>
      <c r="L405" s="308"/>
      <c r="M405" s="308"/>
      <c r="N405" s="308"/>
      <c r="O405" s="308"/>
      <c r="P405" s="308"/>
      <c r="Q405" s="308"/>
      <c r="R405" s="308"/>
      <c r="S405" s="308"/>
      <c r="T405" s="308"/>
      <c r="U405" s="308"/>
      <c r="V405" s="308"/>
      <c r="W405" s="308"/>
      <c r="X405" s="308"/>
      <c r="Y405" s="308"/>
      <c r="Z405" s="308"/>
    </row>
    <row r="406" ht="12.75" customHeight="1">
      <c r="A406" s="308"/>
      <c r="B406" s="308"/>
      <c r="C406" s="308"/>
      <c r="D406" s="308"/>
      <c r="E406" s="308"/>
      <c r="F406" s="308"/>
      <c r="G406" s="308"/>
      <c r="H406" s="308"/>
      <c r="I406" s="308"/>
      <c r="J406" s="308"/>
      <c r="K406" s="308"/>
      <c r="L406" s="308"/>
      <c r="M406" s="308"/>
      <c r="N406" s="308"/>
      <c r="O406" s="308"/>
      <c r="P406" s="308"/>
      <c r="Q406" s="308"/>
      <c r="R406" s="308"/>
      <c r="S406" s="308"/>
      <c r="T406" s="308"/>
      <c r="U406" s="308"/>
      <c r="V406" s="308"/>
      <c r="W406" s="308"/>
      <c r="X406" s="308"/>
      <c r="Y406" s="308"/>
      <c r="Z406" s="308"/>
    </row>
    <row r="407" ht="12.75" customHeight="1">
      <c r="A407" s="308"/>
      <c r="B407" s="308"/>
      <c r="C407" s="308"/>
      <c r="D407" s="308"/>
      <c r="E407" s="308"/>
      <c r="F407" s="308"/>
      <c r="G407" s="308"/>
      <c r="H407" s="308"/>
      <c r="I407" s="308"/>
      <c r="J407" s="308"/>
      <c r="K407" s="308"/>
      <c r="L407" s="308"/>
      <c r="M407" s="308"/>
      <c r="N407" s="308"/>
      <c r="O407" s="308"/>
      <c r="P407" s="308"/>
      <c r="Q407" s="308"/>
      <c r="R407" s="308"/>
      <c r="S407" s="308"/>
      <c r="T407" s="308"/>
      <c r="U407" s="308"/>
      <c r="V407" s="308"/>
      <c r="W407" s="308"/>
      <c r="X407" s="308"/>
      <c r="Y407" s="308"/>
      <c r="Z407" s="308"/>
    </row>
    <row r="408" ht="12.75" customHeight="1">
      <c r="A408" s="308"/>
      <c r="B408" s="308"/>
      <c r="C408" s="308"/>
      <c r="D408" s="308"/>
      <c r="E408" s="308"/>
      <c r="F408" s="308"/>
      <c r="G408" s="308"/>
      <c r="H408" s="308"/>
      <c r="I408" s="308"/>
      <c r="J408" s="308"/>
      <c r="K408" s="308"/>
      <c r="L408" s="308"/>
      <c r="M408" s="308"/>
      <c r="N408" s="308"/>
      <c r="O408" s="308"/>
      <c r="P408" s="308"/>
      <c r="Q408" s="308"/>
      <c r="R408" s="308"/>
      <c r="S408" s="308"/>
      <c r="T408" s="308"/>
      <c r="U408" s="308"/>
      <c r="V408" s="308"/>
      <c r="W408" s="308"/>
      <c r="X408" s="308"/>
      <c r="Y408" s="308"/>
      <c r="Z408" s="308"/>
    </row>
    <row r="409" ht="12.75" customHeight="1">
      <c r="A409" s="308"/>
      <c r="B409" s="308"/>
      <c r="C409" s="308"/>
      <c r="D409" s="308"/>
      <c r="E409" s="308"/>
      <c r="F409" s="308"/>
      <c r="G409" s="308"/>
      <c r="H409" s="308"/>
      <c r="I409" s="308"/>
      <c r="J409" s="308"/>
      <c r="K409" s="308"/>
      <c r="L409" s="308"/>
      <c r="M409" s="308"/>
      <c r="N409" s="308"/>
      <c r="O409" s="308"/>
      <c r="P409" s="308"/>
      <c r="Q409" s="308"/>
      <c r="R409" s="308"/>
      <c r="S409" s="308"/>
      <c r="T409" s="308"/>
      <c r="U409" s="308"/>
      <c r="V409" s="308"/>
      <c r="W409" s="308"/>
      <c r="X409" s="308"/>
      <c r="Y409" s="308"/>
      <c r="Z409" s="308"/>
    </row>
    <row r="410" ht="12.75" customHeight="1">
      <c r="A410" s="308"/>
      <c r="B410" s="308"/>
      <c r="C410" s="308"/>
      <c r="D410" s="308"/>
      <c r="E410" s="308"/>
      <c r="F410" s="308"/>
      <c r="G410" s="308"/>
      <c r="H410" s="308"/>
      <c r="I410" s="308"/>
      <c r="J410" s="308"/>
      <c r="K410" s="308"/>
      <c r="L410" s="308"/>
      <c r="M410" s="308"/>
      <c r="N410" s="308"/>
      <c r="O410" s="308"/>
      <c r="P410" s="308"/>
      <c r="Q410" s="308"/>
      <c r="R410" s="308"/>
      <c r="S410" s="308"/>
      <c r="T410" s="308"/>
      <c r="U410" s="308"/>
      <c r="V410" s="308"/>
      <c r="W410" s="308"/>
      <c r="X410" s="308"/>
      <c r="Y410" s="308"/>
      <c r="Z410" s="308"/>
    </row>
    <row r="411" ht="12.75" customHeight="1">
      <c r="A411" s="308"/>
      <c r="B411" s="308"/>
      <c r="C411" s="308"/>
      <c r="D411" s="308"/>
      <c r="E411" s="308"/>
      <c r="F411" s="308"/>
      <c r="G411" s="308"/>
      <c r="H411" s="308"/>
      <c r="I411" s="308"/>
      <c r="J411" s="308"/>
      <c r="K411" s="308"/>
      <c r="L411" s="308"/>
      <c r="M411" s="308"/>
      <c r="N411" s="308"/>
      <c r="O411" s="308"/>
      <c r="P411" s="308"/>
      <c r="Q411" s="308"/>
      <c r="R411" s="308"/>
      <c r="S411" s="308"/>
      <c r="T411" s="308"/>
      <c r="U411" s="308"/>
      <c r="V411" s="308"/>
      <c r="W411" s="308"/>
      <c r="X411" s="308"/>
      <c r="Y411" s="308"/>
      <c r="Z411" s="308"/>
    </row>
    <row r="412" ht="12.75" customHeight="1">
      <c r="A412" s="308"/>
      <c r="B412" s="308"/>
      <c r="C412" s="308"/>
      <c r="D412" s="308"/>
      <c r="E412" s="308"/>
      <c r="F412" s="308"/>
      <c r="G412" s="308"/>
      <c r="H412" s="308"/>
      <c r="I412" s="308"/>
      <c r="J412" s="308"/>
      <c r="K412" s="308"/>
      <c r="L412" s="308"/>
      <c r="M412" s="308"/>
      <c r="N412" s="308"/>
      <c r="O412" s="308"/>
      <c r="P412" s="308"/>
      <c r="Q412" s="308"/>
      <c r="R412" s="308"/>
      <c r="S412" s="308"/>
      <c r="T412" s="308"/>
      <c r="U412" s="308"/>
      <c r="V412" s="308"/>
      <c r="W412" s="308"/>
      <c r="X412" s="308"/>
      <c r="Y412" s="308"/>
      <c r="Z412" s="308"/>
    </row>
    <row r="413" ht="12.75" customHeight="1">
      <c r="A413" s="308"/>
      <c r="B413" s="308"/>
      <c r="C413" s="308"/>
      <c r="D413" s="308"/>
      <c r="E413" s="308"/>
      <c r="F413" s="308"/>
      <c r="G413" s="308"/>
      <c r="H413" s="308"/>
      <c r="I413" s="308"/>
      <c r="J413" s="308"/>
      <c r="K413" s="308"/>
      <c r="L413" s="308"/>
      <c r="M413" s="308"/>
      <c r="N413" s="308"/>
      <c r="O413" s="308"/>
      <c r="P413" s="308"/>
      <c r="Q413" s="308"/>
      <c r="R413" s="308"/>
      <c r="S413" s="308"/>
      <c r="T413" s="308"/>
      <c r="U413" s="308"/>
      <c r="V413" s="308"/>
      <c r="W413" s="308"/>
      <c r="X413" s="308"/>
      <c r="Y413" s="308"/>
      <c r="Z413" s="308"/>
    </row>
    <row r="414" ht="12.75" customHeight="1">
      <c r="A414" s="308"/>
      <c r="B414" s="308"/>
      <c r="C414" s="308"/>
      <c r="D414" s="308"/>
      <c r="E414" s="308"/>
      <c r="F414" s="308"/>
      <c r="G414" s="308"/>
      <c r="H414" s="308"/>
      <c r="I414" s="308"/>
      <c r="J414" s="308"/>
      <c r="K414" s="308"/>
      <c r="L414" s="308"/>
      <c r="M414" s="308"/>
      <c r="N414" s="308"/>
      <c r="O414" s="308"/>
      <c r="P414" s="308"/>
      <c r="Q414" s="308"/>
      <c r="R414" s="308"/>
      <c r="S414" s="308"/>
      <c r="T414" s="308"/>
      <c r="U414" s="308"/>
      <c r="V414" s="308"/>
      <c r="W414" s="308"/>
      <c r="X414" s="308"/>
      <c r="Y414" s="308"/>
      <c r="Z414" s="308"/>
    </row>
    <row r="415" ht="12.75" customHeight="1">
      <c r="A415" s="308"/>
      <c r="B415" s="308"/>
      <c r="C415" s="308"/>
      <c r="D415" s="308"/>
      <c r="E415" s="308"/>
      <c r="F415" s="308"/>
      <c r="G415" s="308"/>
      <c r="H415" s="308"/>
      <c r="I415" s="308"/>
      <c r="J415" s="308"/>
      <c r="K415" s="308"/>
      <c r="L415" s="308"/>
      <c r="M415" s="308"/>
      <c r="N415" s="308"/>
      <c r="O415" s="308"/>
      <c r="P415" s="308"/>
      <c r="Q415" s="308"/>
      <c r="R415" s="308"/>
      <c r="S415" s="308"/>
      <c r="T415" s="308"/>
      <c r="U415" s="308"/>
      <c r="V415" s="308"/>
      <c r="W415" s="308"/>
      <c r="X415" s="308"/>
      <c r="Y415" s="308"/>
      <c r="Z415" s="308"/>
    </row>
    <row r="416" ht="12.75" customHeight="1">
      <c r="A416" s="308"/>
      <c r="B416" s="308"/>
      <c r="C416" s="308"/>
      <c r="D416" s="308"/>
      <c r="E416" s="308"/>
      <c r="F416" s="308"/>
      <c r="G416" s="308"/>
      <c r="H416" s="308"/>
      <c r="I416" s="308"/>
      <c r="J416" s="308"/>
      <c r="K416" s="308"/>
      <c r="L416" s="308"/>
      <c r="M416" s="308"/>
      <c r="N416" s="308"/>
      <c r="O416" s="308"/>
      <c r="P416" s="308"/>
      <c r="Q416" s="308"/>
      <c r="R416" s="308"/>
      <c r="S416" s="308"/>
      <c r="T416" s="308"/>
      <c r="U416" s="308"/>
      <c r="V416" s="308"/>
      <c r="W416" s="308"/>
      <c r="X416" s="308"/>
      <c r="Y416" s="308"/>
      <c r="Z416" s="308"/>
    </row>
    <row r="417" ht="12.75" customHeight="1">
      <c r="A417" s="308"/>
      <c r="B417" s="308"/>
      <c r="C417" s="308"/>
      <c r="D417" s="308"/>
      <c r="E417" s="308"/>
      <c r="F417" s="308"/>
      <c r="G417" s="308"/>
      <c r="H417" s="308"/>
      <c r="I417" s="308"/>
      <c r="J417" s="308"/>
      <c r="K417" s="308"/>
      <c r="L417" s="308"/>
      <c r="M417" s="308"/>
      <c r="N417" s="308"/>
      <c r="O417" s="308"/>
      <c r="P417" s="308"/>
      <c r="Q417" s="308"/>
      <c r="R417" s="308"/>
      <c r="S417" s="308"/>
      <c r="T417" s="308"/>
      <c r="U417" s="308"/>
      <c r="V417" s="308"/>
      <c r="W417" s="308"/>
      <c r="X417" s="308"/>
      <c r="Y417" s="308"/>
      <c r="Z417" s="308"/>
    </row>
    <row r="418" ht="12.75" customHeight="1">
      <c r="A418" s="308"/>
      <c r="B418" s="308"/>
      <c r="C418" s="308"/>
      <c r="D418" s="308"/>
      <c r="E418" s="308"/>
      <c r="F418" s="308"/>
      <c r="G418" s="308"/>
      <c r="H418" s="308"/>
      <c r="I418" s="308"/>
      <c r="J418" s="308"/>
      <c r="K418" s="308"/>
      <c r="L418" s="308"/>
      <c r="M418" s="308"/>
      <c r="N418" s="308"/>
      <c r="O418" s="308"/>
      <c r="P418" s="308"/>
      <c r="Q418" s="308"/>
      <c r="R418" s="308"/>
      <c r="S418" s="308"/>
      <c r="T418" s="308"/>
      <c r="U418" s="308"/>
      <c r="V418" s="308"/>
      <c r="W418" s="308"/>
      <c r="X418" s="308"/>
      <c r="Y418" s="308"/>
      <c r="Z418" s="308"/>
    </row>
    <row r="419" ht="12.75" customHeight="1">
      <c r="A419" s="308"/>
      <c r="B419" s="308"/>
      <c r="C419" s="308"/>
      <c r="D419" s="308"/>
      <c r="E419" s="308"/>
      <c r="F419" s="308"/>
      <c r="G419" s="308"/>
      <c r="H419" s="308"/>
      <c r="I419" s="308"/>
      <c r="J419" s="308"/>
      <c r="K419" s="308"/>
      <c r="L419" s="308"/>
      <c r="M419" s="308"/>
      <c r="N419" s="308"/>
      <c r="O419" s="308"/>
      <c r="P419" s="308"/>
      <c r="Q419" s="308"/>
      <c r="R419" s="308"/>
      <c r="S419" s="308"/>
      <c r="T419" s="308"/>
      <c r="U419" s="308"/>
      <c r="V419" s="308"/>
      <c r="W419" s="308"/>
      <c r="X419" s="308"/>
      <c r="Y419" s="308"/>
      <c r="Z419" s="308"/>
    </row>
    <row r="420" ht="12.75" customHeight="1">
      <c r="A420" s="308"/>
      <c r="B420" s="308"/>
      <c r="C420" s="308"/>
      <c r="D420" s="308"/>
      <c r="E420" s="308"/>
      <c r="F420" s="308"/>
      <c r="G420" s="308"/>
      <c r="H420" s="308"/>
      <c r="I420" s="308"/>
      <c r="J420" s="308"/>
      <c r="K420" s="308"/>
      <c r="L420" s="308"/>
      <c r="M420" s="308"/>
      <c r="N420" s="308"/>
      <c r="O420" s="308"/>
      <c r="P420" s="308"/>
      <c r="Q420" s="308"/>
      <c r="R420" s="308"/>
      <c r="S420" s="308"/>
      <c r="T420" s="308"/>
      <c r="U420" s="308"/>
      <c r="V420" s="308"/>
      <c r="W420" s="308"/>
      <c r="X420" s="308"/>
      <c r="Y420" s="308"/>
      <c r="Z420" s="308"/>
    </row>
    <row r="421" ht="12.75" customHeight="1">
      <c r="A421" s="308"/>
      <c r="B421" s="308"/>
      <c r="C421" s="308"/>
      <c r="D421" s="308"/>
      <c r="E421" s="308"/>
      <c r="F421" s="308"/>
      <c r="G421" s="308"/>
      <c r="H421" s="308"/>
      <c r="I421" s="308"/>
      <c r="J421" s="308"/>
      <c r="K421" s="308"/>
      <c r="L421" s="308"/>
      <c r="M421" s="308"/>
      <c r="N421" s="308"/>
      <c r="O421" s="308"/>
      <c r="P421" s="308"/>
      <c r="Q421" s="308"/>
      <c r="R421" s="308"/>
      <c r="S421" s="308"/>
      <c r="T421" s="308"/>
      <c r="U421" s="308"/>
      <c r="V421" s="308"/>
      <c r="W421" s="308"/>
      <c r="X421" s="308"/>
      <c r="Y421" s="308"/>
      <c r="Z421" s="308"/>
    </row>
    <row r="422" ht="12.75" customHeight="1">
      <c r="A422" s="308"/>
      <c r="B422" s="308"/>
      <c r="C422" s="308"/>
      <c r="D422" s="308"/>
      <c r="E422" s="308"/>
      <c r="F422" s="308"/>
      <c r="G422" s="308"/>
      <c r="H422" s="308"/>
      <c r="I422" s="308"/>
      <c r="J422" s="308"/>
      <c r="K422" s="308"/>
      <c r="L422" s="308"/>
      <c r="M422" s="308"/>
      <c r="N422" s="308"/>
      <c r="O422" s="308"/>
      <c r="P422" s="308"/>
      <c r="Q422" s="308"/>
      <c r="R422" s="308"/>
      <c r="S422" s="308"/>
      <c r="T422" s="308"/>
      <c r="U422" s="308"/>
      <c r="V422" s="308"/>
      <c r="W422" s="308"/>
      <c r="X422" s="308"/>
      <c r="Y422" s="308"/>
      <c r="Z422" s="308"/>
    </row>
    <row r="423" ht="12.75" customHeight="1">
      <c r="A423" s="308"/>
      <c r="B423" s="308"/>
      <c r="C423" s="308"/>
      <c r="D423" s="308"/>
      <c r="E423" s="308"/>
      <c r="F423" s="308"/>
      <c r="G423" s="308"/>
      <c r="H423" s="308"/>
      <c r="I423" s="308"/>
      <c r="J423" s="308"/>
      <c r="K423" s="308"/>
      <c r="L423" s="308"/>
      <c r="M423" s="308"/>
      <c r="N423" s="308"/>
      <c r="O423" s="308"/>
      <c r="P423" s="308"/>
      <c r="Q423" s="308"/>
      <c r="R423" s="308"/>
      <c r="S423" s="308"/>
      <c r="T423" s="308"/>
      <c r="U423" s="308"/>
      <c r="V423" s="308"/>
      <c r="W423" s="308"/>
      <c r="X423" s="308"/>
      <c r="Y423" s="308"/>
      <c r="Z423" s="308"/>
    </row>
    <row r="424" ht="12.75" customHeight="1">
      <c r="A424" s="308"/>
      <c r="B424" s="308"/>
      <c r="C424" s="308"/>
      <c r="D424" s="308"/>
      <c r="E424" s="308"/>
      <c r="F424" s="308"/>
      <c r="G424" s="308"/>
      <c r="H424" s="308"/>
      <c r="I424" s="308"/>
      <c r="J424" s="308"/>
      <c r="K424" s="308"/>
      <c r="L424" s="308"/>
      <c r="M424" s="308"/>
      <c r="N424" s="308"/>
      <c r="O424" s="308"/>
      <c r="P424" s="308"/>
      <c r="Q424" s="308"/>
      <c r="R424" s="308"/>
      <c r="S424" s="308"/>
      <c r="T424" s="308"/>
      <c r="U424" s="308"/>
      <c r="V424" s="308"/>
      <c r="W424" s="308"/>
      <c r="X424" s="308"/>
      <c r="Y424" s="308"/>
      <c r="Z424" s="308"/>
    </row>
    <row r="425" ht="12.75" customHeight="1">
      <c r="A425" s="308"/>
      <c r="B425" s="308"/>
      <c r="C425" s="308"/>
      <c r="D425" s="308"/>
      <c r="E425" s="308"/>
      <c r="F425" s="308"/>
      <c r="G425" s="308"/>
      <c r="H425" s="308"/>
      <c r="I425" s="308"/>
      <c r="J425" s="308"/>
      <c r="K425" s="308"/>
      <c r="L425" s="308"/>
      <c r="M425" s="308"/>
      <c r="N425" s="308"/>
      <c r="O425" s="308"/>
      <c r="P425" s="308"/>
      <c r="Q425" s="308"/>
      <c r="R425" s="308"/>
      <c r="S425" s="308"/>
      <c r="T425" s="308"/>
      <c r="U425" s="308"/>
      <c r="V425" s="308"/>
      <c r="W425" s="308"/>
      <c r="X425" s="308"/>
      <c r="Y425" s="308"/>
      <c r="Z425" s="308"/>
    </row>
    <row r="426" ht="12.75" customHeight="1">
      <c r="A426" s="308"/>
      <c r="B426" s="308"/>
      <c r="C426" s="308"/>
      <c r="D426" s="308"/>
      <c r="E426" s="308"/>
      <c r="F426" s="308"/>
      <c r="G426" s="308"/>
      <c r="H426" s="308"/>
      <c r="I426" s="308"/>
      <c r="J426" s="308"/>
      <c r="K426" s="308"/>
      <c r="L426" s="308"/>
      <c r="M426" s="308"/>
      <c r="N426" s="308"/>
      <c r="O426" s="308"/>
      <c r="P426" s="308"/>
      <c r="Q426" s="308"/>
      <c r="R426" s="308"/>
      <c r="S426" s="308"/>
      <c r="T426" s="308"/>
      <c r="U426" s="308"/>
      <c r="V426" s="308"/>
      <c r="W426" s="308"/>
      <c r="X426" s="308"/>
      <c r="Y426" s="308"/>
      <c r="Z426" s="308"/>
    </row>
    <row r="427" ht="12.75" customHeight="1">
      <c r="A427" s="308"/>
      <c r="B427" s="308"/>
      <c r="C427" s="308"/>
      <c r="D427" s="308"/>
      <c r="E427" s="308"/>
      <c r="F427" s="308"/>
      <c r="G427" s="308"/>
      <c r="H427" s="308"/>
      <c r="I427" s="308"/>
      <c r="J427" s="308"/>
      <c r="K427" s="308"/>
      <c r="L427" s="308"/>
      <c r="M427" s="308"/>
      <c r="N427" s="308"/>
      <c r="O427" s="308"/>
      <c r="P427" s="308"/>
      <c r="Q427" s="308"/>
      <c r="R427" s="308"/>
      <c r="S427" s="308"/>
      <c r="T427" s="308"/>
      <c r="U427" s="308"/>
      <c r="V427" s="308"/>
      <c r="W427" s="308"/>
      <c r="X427" s="308"/>
      <c r="Y427" s="308"/>
      <c r="Z427" s="308"/>
    </row>
    <row r="428" ht="12.75" customHeight="1">
      <c r="A428" s="308"/>
      <c r="B428" s="308"/>
      <c r="C428" s="308"/>
      <c r="D428" s="308"/>
      <c r="E428" s="308"/>
      <c r="F428" s="308"/>
      <c r="G428" s="308"/>
      <c r="H428" s="308"/>
      <c r="I428" s="308"/>
      <c r="J428" s="308"/>
      <c r="K428" s="308"/>
      <c r="L428" s="308"/>
      <c r="M428" s="308"/>
      <c r="N428" s="308"/>
      <c r="O428" s="308"/>
      <c r="P428" s="308"/>
      <c r="Q428" s="308"/>
      <c r="R428" s="308"/>
      <c r="S428" s="308"/>
      <c r="T428" s="308"/>
      <c r="U428" s="308"/>
      <c r="V428" s="308"/>
      <c r="W428" s="308"/>
      <c r="X428" s="308"/>
      <c r="Y428" s="308"/>
      <c r="Z428" s="308"/>
    </row>
    <row r="429" ht="12.75" customHeight="1">
      <c r="A429" s="308"/>
      <c r="B429" s="308"/>
      <c r="C429" s="308"/>
      <c r="D429" s="308"/>
      <c r="E429" s="308"/>
      <c r="F429" s="308"/>
      <c r="G429" s="308"/>
      <c r="H429" s="308"/>
      <c r="I429" s="308"/>
      <c r="J429" s="308"/>
      <c r="K429" s="308"/>
      <c r="L429" s="308"/>
      <c r="M429" s="308"/>
      <c r="N429" s="308"/>
      <c r="O429" s="308"/>
      <c r="P429" s="308"/>
      <c r="Q429" s="308"/>
      <c r="R429" s="308"/>
      <c r="S429" s="308"/>
      <c r="T429" s="308"/>
      <c r="U429" s="308"/>
      <c r="V429" s="308"/>
      <c r="W429" s="308"/>
      <c r="X429" s="308"/>
      <c r="Y429" s="308"/>
      <c r="Z429" s="308"/>
    </row>
    <row r="430" ht="12.75" customHeight="1">
      <c r="A430" s="308"/>
      <c r="B430" s="308"/>
      <c r="C430" s="308"/>
      <c r="D430" s="308"/>
      <c r="E430" s="308"/>
      <c r="F430" s="308"/>
      <c r="G430" s="308"/>
      <c r="H430" s="308"/>
      <c r="I430" s="308"/>
      <c r="J430" s="308"/>
      <c r="K430" s="308"/>
      <c r="L430" s="308"/>
      <c r="M430" s="308"/>
      <c r="N430" s="308"/>
      <c r="O430" s="308"/>
      <c r="P430" s="308"/>
      <c r="Q430" s="308"/>
      <c r="R430" s="308"/>
      <c r="S430" s="308"/>
      <c r="T430" s="308"/>
      <c r="U430" s="308"/>
      <c r="V430" s="308"/>
      <c r="W430" s="308"/>
      <c r="X430" s="308"/>
      <c r="Y430" s="308"/>
      <c r="Z430" s="308"/>
    </row>
    <row r="431" ht="12.75" customHeight="1">
      <c r="A431" s="308"/>
      <c r="B431" s="308"/>
      <c r="C431" s="308"/>
      <c r="D431" s="308"/>
      <c r="E431" s="308"/>
      <c r="F431" s="308"/>
      <c r="G431" s="308"/>
      <c r="H431" s="308"/>
      <c r="I431" s="308"/>
      <c r="J431" s="308"/>
      <c r="K431" s="308"/>
      <c r="L431" s="308"/>
      <c r="M431" s="308"/>
      <c r="N431" s="308"/>
      <c r="O431" s="308"/>
      <c r="P431" s="308"/>
      <c r="Q431" s="308"/>
      <c r="R431" s="308"/>
      <c r="S431" s="308"/>
      <c r="T431" s="308"/>
      <c r="U431" s="308"/>
      <c r="V431" s="308"/>
      <c r="W431" s="308"/>
      <c r="X431" s="308"/>
      <c r="Y431" s="308"/>
      <c r="Z431" s="308"/>
    </row>
    <row r="432" ht="12.75" customHeight="1">
      <c r="A432" s="308"/>
      <c r="B432" s="308"/>
      <c r="C432" s="308"/>
      <c r="D432" s="308"/>
      <c r="E432" s="308"/>
      <c r="F432" s="308"/>
      <c r="G432" s="308"/>
      <c r="H432" s="308"/>
      <c r="I432" s="308"/>
      <c r="J432" s="308"/>
      <c r="K432" s="308"/>
      <c r="L432" s="308"/>
      <c r="M432" s="308"/>
      <c r="N432" s="308"/>
      <c r="O432" s="308"/>
      <c r="P432" s="308"/>
      <c r="Q432" s="308"/>
      <c r="R432" s="308"/>
      <c r="S432" s="308"/>
      <c r="T432" s="308"/>
      <c r="U432" s="308"/>
      <c r="V432" s="308"/>
      <c r="W432" s="308"/>
      <c r="X432" s="308"/>
      <c r="Y432" s="308"/>
      <c r="Z432" s="308"/>
    </row>
    <row r="433" ht="12.75" customHeight="1">
      <c r="A433" s="308"/>
      <c r="B433" s="308"/>
      <c r="C433" s="308"/>
      <c r="D433" s="308"/>
      <c r="E433" s="308"/>
      <c r="F433" s="308"/>
      <c r="G433" s="308"/>
      <c r="H433" s="308"/>
      <c r="I433" s="308"/>
      <c r="J433" s="308"/>
      <c r="K433" s="308"/>
      <c r="L433" s="308"/>
      <c r="M433" s="308"/>
      <c r="N433" s="308"/>
      <c r="O433" s="308"/>
      <c r="P433" s="308"/>
      <c r="Q433" s="308"/>
      <c r="R433" s="308"/>
      <c r="S433" s="308"/>
      <c r="T433" s="308"/>
      <c r="U433" s="308"/>
      <c r="V433" s="308"/>
      <c r="W433" s="308"/>
      <c r="X433" s="308"/>
      <c r="Y433" s="308"/>
      <c r="Z433" s="308"/>
    </row>
    <row r="434" ht="12.75" customHeight="1">
      <c r="A434" s="308"/>
      <c r="B434" s="308"/>
      <c r="C434" s="308"/>
      <c r="D434" s="308"/>
      <c r="E434" s="308"/>
      <c r="F434" s="308"/>
      <c r="G434" s="308"/>
      <c r="H434" s="308"/>
      <c r="I434" s="308"/>
      <c r="J434" s="308"/>
      <c r="K434" s="308"/>
      <c r="L434" s="308"/>
      <c r="M434" s="308"/>
      <c r="N434" s="308"/>
      <c r="O434" s="308"/>
      <c r="P434" s="308"/>
      <c r="Q434" s="308"/>
      <c r="R434" s="308"/>
      <c r="S434" s="308"/>
      <c r="T434" s="308"/>
      <c r="U434" s="308"/>
      <c r="V434" s="308"/>
      <c r="W434" s="308"/>
      <c r="X434" s="308"/>
      <c r="Y434" s="308"/>
      <c r="Z434" s="308"/>
    </row>
    <row r="435" ht="12.75" customHeight="1">
      <c r="A435" s="308"/>
      <c r="B435" s="308"/>
      <c r="C435" s="308"/>
      <c r="D435" s="308"/>
      <c r="E435" s="308"/>
      <c r="F435" s="308"/>
      <c r="G435" s="308"/>
      <c r="H435" s="308"/>
      <c r="I435" s="308"/>
      <c r="J435" s="308"/>
      <c r="K435" s="308"/>
      <c r="L435" s="308"/>
      <c r="M435" s="308"/>
      <c r="N435" s="308"/>
      <c r="O435" s="308"/>
      <c r="P435" s="308"/>
      <c r="Q435" s="308"/>
      <c r="R435" s="308"/>
      <c r="S435" s="308"/>
      <c r="T435" s="308"/>
      <c r="U435" s="308"/>
      <c r="V435" s="308"/>
      <c r="W435" s="308"/>
      <c r="X435" s="308"/>
      <c r="Y435" s="308"/>
      <c r="Z435" s="308"/>
    </row>
    <row r="436" ht="12.75" customHeight="1">
      <c r="A436" s="308"/>
      <c r="B436" s="308"/>
      <c r="C436" s="308"/>
      <c r="D436" s="308"/>
      <c r="E436" s="308"/>
      <c r="F436" s="308"/>
      <c r="G436" s="308"/>
      <c r="H436" s="308"/>
      <c r="I436" s="308"/>
      <c r="J436" s="308"/>
      <c r="K436" s="308"/>
      <c r="L436" s="308"/>
      <c r="M436" s="308"/>
      <c r="N436" s="308"/>
      <c r="O436" s="308"/>
      <c r="P436" s="308"/>
      <c r="Q436" s="308"/>
      <c r="R436" s="308"/>
      <c r="S436" s="308"/>
      <c r="T436" s="308"/>
      <c r="U436" s="308"/>
      <c r="V436" s="308"/>
      <c r="W436" s="308"/>
      <c r="X436" s="308"/>
      <c r="Y436" s="308"/>
      <c r="Z436" s="308"/>
    </row>
    <row r="437" ht="12.75" customHeight="1">
      <c r="A437" s="308"/>
      <c r="B437" s="308"/>
      <c r="C437" s="308"/>
      <c r="D437" s="308"/>
      <c r="E437" s="308"/>
      <c r="F437" s="308"/>
      <c r="G437" s="308"/>
      <c r="H437" s="308"/>
      <c r="I437" s="308"/>
      <c r="J437" s="308"/>
      <c r="K437" s="308"/>
      <c r="L437" s="308"/>
      <c r="M437" s="308"/>
      <c r="N437" s="308"/>
      <c r="O437" s="308"/>
      <c r="P437" s="308"/>
      <c r="Q437" s="308"/>
      <c r="R437" s="308"/>
      <c r="S437" s="308"/>
      <c r="T437" s="308"/>
      <c r="U437" s="308"/>
      <c r="V437" s="308"/>
      <c r="W437" s="308"/>
      <c r="X437" s="308"/>
      <c r="Y437" s="308"/>
      <c r="Z437" s="308"/>
    </row>
    <row r="438" ht="12.75" customHeight="1">
      <c r="A438" s="308"/>
      <c r="B438" s="308"/>
      <c r="C438" s="308"/>
      <c r="D438" s="308"/>
      <c r="E438" s="308"/>
      <c r="F438" s="308"/>
      <c r="G438" s="308"/>
      <c r="H438" s="308"/>
      <c r="I438" s="308"/>
      <c r="J438" s="308"/>
      <c r="K438" s="308"/>
      <c r="L438" s="308"/>
      <c r="M438" s="308"/>
      <c r="N438" s="308"/>
      <c r="O438" s="308"/>
      <c r="P438" s="308"/>
      <c r="Q438" s="308"/>
      <c r="R438" s="308"/>
      <c r="S438" s="308"/>
      <c r="T438" s="308"/>
      <c r="U438" s="308"/>
      <c r="V438" s="308"/>
      <c r="W438" s="308"/>
      <c r="X438" s="308"/>
      <c r="Y438" s="308"/>
      <c r="Z438" s="308"/>
    </row>
    <row r="439" ht="12.75" customHeight="1">
      <c r="A439" s="308"/>
      <c r="B439" s="308"/>
      <c r="C439" s="308"/>
      <c r="D439" s="308"/>
      <c r="E439" s="308"/>
      <c r="F439" s="308"/>
      <c r="G439" s="308"/>
      <c r="H439" s="308"/>
      <c r="I439" s="308"/>
      <c r="J439" s="308"/>
      <c r="K439" s="308"/>
      <c r="L439" s="308"/>
      <c r="M439" s="308"/>
      <c r="N439" s="308"/>
      <c r="O439" s="308"/>
      <c r="P439" s="308"/>
      <c r="Q439" s="308"/>
      <c r="R439" s="308"/>
      <c r="S439" s="308"/>
      <c r="T439" s="308"/>
      <c r="U439" s="308"/>
      <c r="V439" s="308"/>
      <c r="W439" s="308"/>
      <c r="X439" s="308"/>
      <c r="Y439" s="308"/>
      <c r="Z439" s="308"/>
    </row>
    <row r="440" ht="12.75" customHeight="1">
      <c r="A440" s="308"/>
      <c r="B440" s="308"/>
      <c r="C440" s="308"/>
      <c r="D440" s="308"/>
      <c r="E440" s="308"/>
      <c r="F440" s="308"/>
      <c r="G440" s="308"/>
      <c r="H440" s="308"/>
      <c r="I440" s="308"/>
      <c r="J440" s="308"/>
      <c r="K440" s="308"/>
      <c r="L440" s="308"/>
      <c r="M440" s="308"/>
      <c r="N440" s="308"/>
      <c r="O440" s="308"/>
      <c r="P440" s="308"/>
      <c r="Q440" s="308"/>
      <c r="R440" s="308"/>
      <c r="S440" s="308"/>
      <c r="T440" s="308"/>
      <c r="U440" s="308"/>
      <c r="V440" s="308"/>
      <c r="W440" s="308"/>
      <c r="X440" s="308"/>
      <c r="Y440" s="308"/>
      <c r="Z440" s="308"/>
    </row>
    <row r="441" ht="12.75" customHeight="1">
      <c r="A441" s="308"/>
      <c r="B441" s="308"/>
      <c r="C441" s="308"/>
      <c r="D441" s="308"/>
      <c r="E441" s="308"/>
      <c r="F441" s="308"/>
      <c r="G441" s="308"/>
      <c r="H441" s="308"/>
      <c r="I441" s="308"/>
      <c r="J441" s="308"/>
      <c r="K441" s="308"/>
      <c r="L441" s="308"/>
      <c r="M441" s="308"/>
      <c r="N441" s="308"/>
      <c r="O441" s="308"/>
      <c r="P441" s="308"/>
      <c r="Q441" s="308"/>
      <c r="R441" s="308"/>
      <c r="S441" s="308"/>
      <c r="T441" s="308"/>
      <c r="U441" s="308"/>
      <c r="V441" s="308"/>
      <c r="W441" s="308"/>
      <c r="X441" s="308"/>
      <c r="Y441" s="308"/>
      <c r="Z441" s="308"/>
    </row>
    <row r="442" ht="12.75" customHeight="1">
      <c r="A442" s="308"/>
      <c r="B442" s="308"/>
      <c r="C442" s="308"/>
      <c r="D442" s="308"/>
      <c r="E442" s="308"/>
      <c r="F442" s="308"/>
      <c r="G442" s="308"/>
      <c r="H442" s="308"/>
      <c r="I442" s="308"/>
      <c r="J442" s="308"/>
      <c r="K442" s="308"/>
      <c r="L442" s="308"/>
      <c r="M442" s="308"/>
      <c r="N442" s="308"/>
      <c r="O442" s="308"/>
      <c r="P442" s="308"/>
      <c r="Q442" s="308"/>
      <c r="R442" s="308"/>
      <c r="S442" s="308"/>
      <c r="T442" s="308"/>
      <c r="U442" s="308"/>
      <c r="V442" s="308"/>
      <c r="W442" s="308"/>
      <c r="X442" s="308"/>
      <c r="Y442" s="308"/>
      <c r="Z442" s="308"/>
    </row>
    <row r="443" ht="12.75" customHeight="1">
      <c r="A443" s="308"/>
      <c r="B443" s="308"/>
      <c r="C443" s="308"/>
      <c r="D443" s="308"/>
      <c r="E443" s="308"/>
      <c r="F443" s="308"/>
      <c r="G443" s="308"/>
      <c r="H443" s="308"/>
      <c r="I443" s="308"/>
      <c r="J443" s="308"/>
      <c r="K443" s="308"/>
      <c r="L443" s="308"/>
      <c r="M443" s="308"/>
      <c r="N443" s="308"/>
      <c r="O443" s="308"/>
      <c r="P443" s="308"/>
      <c r="Q443" s="308"/>
      <c r="R443" s="308"/>
      <c r="S443" s="308"/>
      <c r="T443" s="308"/>
      <c r="U443" s="308"/>
      <c r="V443" s="308"/>
      <c r="W443" s="308"/>
      <c r="X443" s="308"/>
      <c r="Y443" s="308"/>
      <c r="Z443" s="308"/>
    </row>
    <row r="444" ht="12.75" customHeight="1">
      <c r="A444" s="308"/>
      <c r="B444" s="308"/>
      <c r="C444" s="308"/>
      <c r="D444" s="308"/>
      <c r="E444" s="308"/>
      <c r="F444" s="308"/>
      <c r="G444" s="308"/>
      <c r="H444" s="308"/>
      <c r="I444" s="308"/>
      <c r="J444" s="308"/>
      <c r="K444" s="308"/>
      <c r="L444" s="308"/>
      <c r="M444" s="308"/>
      <c r="N444" s="308"/>
      <c r="O444" s="308"/>
      <c r="P444" s="308"/>
      <c r="Q444" s="308"/>
      <c r="R444" s="308"/>
      <c r="S444" s="308"/>
      <c r="T444" s="308"/>
      <c r="U444" s="308"/>
      <c r="V444" s="308"/>
      <c r="W444" s="308"/>
      <c r="X444" s="308"/>
      <c r="Y444" s="308"/>
      <c r="Z444" s="308"/>
    </row>
    <row r="445" ht="12.75" customHeight="1">
      <c r="A445" s="308"/>
      <c r="B445" s="308"/>
      <c r="C445" s="308"/>
      <c r="D445" s="308"/>
      <c r="E445" s="308"/>
      <c r="F445" s="308"/>
      <c r="G445" s="308"/>
      <c r="H445" s="308"/>
      <c r="I445" s="308"/>
      <c r="J445" s="308"/>
      <c r="K445" s="308"/>
      <c r="L445" s="308"/>
      <c r="M445" s="308"/>
      <c r="N445" s="308"/>
      <c r="O445" s="308"/>
      <c r="P445" s="308"/>
      <c r="Q445" s="308"/>
      <c r="R445" s="308"/>
      <c r="S445" s="308"/>
      <c r="T445" s="308"/>
      <c r="U445" s="308"/>
      <c r="V445" s="308"/>
      <c r="W445" s="308"/>
      <c r="X445" s="308"/>
      <c r="Y445" s="308"/>
      <c r="Z445" s="308"/>
    </row>
    <row r="446" ht="12.75" customHeight="1">
      <c r="A446" s="308"/>
      <c r="B446" s="308"/>
      <c r="C446" s="308"/>
      <c r="D446" s="308"/>
      <c r="E446" s="308"/>
      <c r="F446" s="308"/>
      <c r="G446" s="308"/>
      <c r="H446" s="308"/>
      <c r="I446" s="308"/>
      <c r="J446" s="308"/>
      <c r="K446" s="308"/>
      <c r="L446" s="308"/>
      <c r="M446" s="308"/>
      <c r="N446" s="308"/>
      <c r="O446" s="308"/>
      <c r="P446" s="308"/>
      <c r="Q446" s="308"/>
      <c r="R446" s="308"/>
      <c r="S446" s="308"/>
      <c r="T446" s="308"/>
      <c r="U446" s="308"/>
      <c r="V446" s="308"/>
      <c r="W446" s="308"/>
      <c r="X446" s="308"/>
      <c r="Y446" s="308"/>
      <c r="Z446" s="308"/>
    </row>
    <row r="447" ht="12.75" customHeight="1">
      <c r="A447" s="308"/>
      <c r="B447" s="308"/>
      <c r="C447" s="308"/>
      <c r="D447" s="308"/>
      <c r="E447" s="308"/>
      <c r="F447" s="308"/>
      <c r="G447" s="308"/>
      <c r="H447" s="308"/>
      <c r="I447" s="308"/>
      <c r="J447" s="308"/>
      <c r="K447" s="308"/>
      <c r="L447" s="308"/>
      <c r="M447" s="308"/>
      <c r="N447" s="308"/>
      <c r="O447" s="308"/>
      <c r="P447" s="308"/>
      <c r="Q447" s="308"/>
      <c r="R447" s="308"/>
      <c r="S447" s="308"/>
      <c r="T447" s="308"/>
      <c r="U447" s="308"/>
      <c r="V447" s="308"/>
      <c r="W447" s="308"/>
      <c r="X447" s="308"/>
      <c r="Y447" s="308"/>
      <c r="Z447" s="308"/>
    </row>
    <row r="448" ht="12.75" customHeight="1">
      <c r="A448" s="308"/>
      <c r="B448" s="308"/>
      <c r="C448" s="308"/>
      <c r="D448" s="308"/>
      <c r="E448" s="308"/>
      <c r="F448" s="308"/>
      <c r="G448" s="308"/>
      <c r="H448" s="308"/>
      <c r="I448" s="308"/>
      <c r="J448" s="308"/>
      <c r="K448" s="308"/>
      <c r="L448" s="308"/>
      <c r="M448" s="308"/>
      <c r="N448" s="308"/>
      <c r="O448" s="308"/>
      <c r="P448" s="308"/>
      <c r="Q448" s="308"/>
      <c r="R448" s="308"/>
      <c r="S448" s="308"/>
      <c r="T448" s="308"/>
      <c r="U448" s="308"/>
      <c r="V448" s="308"/>
      <c r="W448" s="308"/>
      <c r="X448" s="308"/>
      <c r="Y448" s="308"/>
      <c r="Z448" s="308"/>
    </row>
    <row r="449" ht="12.75" customHeight="1">
      <c r="A449" s="308"/>
      <c r="B449" s="308"/>
      <c r="C449" s="308"/>
      <c r="D449" s="308"/>
      <c r="E449" s="308"/>
      <c r="F449" s="308"/>
      <c r="G449" s="308"/>
      <c r="H449" s="308"/>
      <c r="I449" s="308"/>
      <c r="J449" s="308"/>
      <c r="K449" s="308"/>
      <c r="L449" s="308"/>
      <c r="M449" s="308"/>
      <c r="N449" s="308"/>
      <c r="O449" s="308"/>
      <c r="P449" s="308"/>
      <c r="Q449" s="308"/>
      <c r="R449" s="308"/>
      <c r="S449" s="308"/>
      <c r="T449" s="308"/>
      <c r="U449" s="308"/>
      <c r="V449" s="308"/>
      <c r="W449" s="308"/>
      <c r="X449" s="308"/>
      <c r="Y449" s="308"/>
      <c r="Z449" s="308"/>
    </row>
    <row r="450" ht="12.75" customHeight="1">
      <c r="A450" s="308"/>
      <c r="B450" s="308"/>
      <c r="C450" s="308"/>
      <c r="D450" s="308"/>
      <c r="E450" s="308"/>
      <c r="F450" s="308"/>
      <c r="G450" s="308"/>
      <c r="H450" s="308"/>
      <c r="I450" s="308"/>
      <c r="J450" s="308"/>
      <c r="K450" s="308"/>
      <c r="L450" s="308"/>
      <c r="M450" s="308"/>
      <c r="N450" s="308"/>
      <c r="O450" s="308"/>
      <c r="P450" s="308"/>
      <c r="Q450" s="308"/>
      <c r="R450" s="308"/>
      <c r="S450" s="308"/>
      <c r="T450" s="308"/>
      <c r="U450" s="308"/>
      <c r="V450" s="308"/>
      <c r="W450" s="308"/>
      <c r="X450" s="308"/>
      <c r="Y450" s="308"/>
      <c r="Z450" s="308"/>
    </row>
    <row r="451" ht="12.75" customHeight="1">
      <c r="A451" s="308"/>
      <c r="B451" s="308"/>
      <c r="C451" s="308"/>
      <c r="D451" s="308"/>
      <c r="E451" s="308"/>
      <c r="F451" s="308"/>
      <c r="G451" s="308"/>
      <c r="H451" s="308"/>
      <c r="I451" s="308"/>
      <c r="J451" s="308"/>
      <c r="K451" s="308"/>
      <c r="L451" s="308"/>
      <c r="M451" s="308"/>
      <c r="N451" s="308"/>
      <c r="O451" s="308"/>
      <c r="P451" s="308"/>
      <c r="Q451" s="308"/>
      <c r="R451" s="308"/>
      <c r="S451" s="308"/>
      <c r="T451" s="308"/>
      <c r="U451" s="308"/>
      <c r="V451" s="308"/>
      <c r="W451" s="308"/>
      <c r="X451" s="308"/>
      <c r="Y451" s="308"/>
      <c r="Z451" s="308"/>
    </row>
    <row r="452" ht="12.75" customHeight="1">
      <c r="A452" s="308"/>
      <c r="B452" s="308"/>
      <c r="C452" s="308"/>
      <c r="D452" s="308"/>
      <c r="E452" s="308"/>
      <c r="F452" s="308"/>
      <c r="G452" s="308"/>
      <c r="H452" s="308"/>
      <c r="I452" s="308"/>
      <c r="J452" s="308"/>
      <c r="K452" s="308"/>
      <c r="L452" s="308"/>
      <c r="M452" s="308"/>
      <c r="N452" s="308"/>
      <c r="O452" s="308"/>
      <c r="P452" s="308"/>
      <c r="Q452" s="308"/>
      <c r="R452" s="308"/>
      <c r="S452" s="308"/>
      <c r="T452" s="308"/>
      <c r="U452" s="308"/>
      <c r="V452" s="308"/>
      <c r="W452" s="308"/>
      <c r="X452" s="308"/>
      <c r="Y452" s="308"/>
      <c r="Z452" s="308"/>
    </row>
    <row r="453" ht="12.75" customHeight="1">
      <c r="A453" s="308"/>
      <c r="B453" s="308"/>
      <c r="C453" s="308"/>
      <c r="D453" s="308"/>
      <c r="E453" s="308"/>
      <c r="F453" s="308"/>
      <c r="G453" s="308"/>
      <c r="H453" s="308"/>
      <c r="I453" s="308"/>
      <c r="J453" s="308"/>
      <c r="K453" s="308"/>
      <c r="L453" s="308"/>
      <c r="M453" s="308"/>
      <c r="N453" s="308"/>
      <c r="O453" s="308"/>
      <c r="P453" s="308"/>
      <c r="Q453" s="308"/>
      <c r="R453" s="308"/>
      <c r="S453" s="308"/>
      <c r="T453" s="308"/>
      <c r="U453" s="308"/>
      <c r="V453" s="308"/>
      <c r="W453" s="308"/>
      <c r="X453" s="308"/>
      <c r="Y453" s="308"/>
      <c r="Z453" s="308"/>
    </row>
    <row r="454" ht="12.75" customHeight="1">
      <c r="A454" s="308"/>
      <c r="B454" s="308"/>
      <c r="C454" s="308"/>
      <c r="D454" s="308"/>
      <c r="E454" s="308"/>
      <c r="F454" s="308"/>
      <c r="G454" s="308"/>
      <c r="H454" s="308"/>
      <c r="I454" s="308"/>
      <c r="J454" s="308"/>
      <c r="K454" s="308"/>
      <c r="L454" s="308"/>
      <c r="M454" s="308"/>
      <c r="N454" s="308"/>
      <c r="O454" s="308"/>
      <c r="P454" s="308"/>
      <c r="Q454" s="308"/>
      <c r="R454" s="308"/>
      <c r="S454" s="308"/>
      <c r="T454" s="308"/>
      <c r="U454" s="308"/>
      <c r="V454" s="308"/>
      <c r="W454" s="308"/>
      <c r="X454" s="308"/>
      <c r="Y454" s="308"/>
      <c r="Z454" s="308"/>
    </row>
    <row r="455" ht="12.75" customHeight="1">
      <c r="A455" s="308"/>
      <c r="B455" s="308"/>
      <c r="C455" s="308"/>
      <c r="D455" s="308"/>
      <c r="E455" s="308"/>
      <c r="F455" s="308"/>
      <c r="G455" s="308"/>
      <c r="H455" s="308"/>
      <c r="I455" s="308"/>
      <c r="J455" s="308"/>
      <c r="K455" s="308"/>
      <c r="L455" s="308"/>
      <c r="M455" s="308"/>
      <c r="N455" s="308"/>
      <c r="O455" s="308"/>
      <c r="P455" s="308"/>
      <c r="Q455" s="308"/>
      <c r="R455" s="308"/>
      <c r="S455" s="308"/>
      <c r="T455" s="308"/>
      <c r="U455" s="308"/>
      <c r="V455" s="308"/>
      <c r="W455" s="308"/>
      <c r="X455" s="308"/>
      <c r="Y455" s="308"/>
      <c r="Z455" s="308"/>
    </row>
    <row r="456" ht="12.75" customHeight="1">
      <c r="A456" s="308"/>
      <c r="B456" s="308"/>
      <c r="C456" s="308"/>
      <c r="D456" s="308"/>
      <c r="E456" s="308"/>
      <c r="F456" s="308"/>
      <c r="G456" s="308"/>
      <c r="H456" s="308"/>
      <c r="I456" s="308"/>
      <c r="J456" s="308"/>
      <c r="K456" s="308"/>
      <c r="L456" s="308"/>
      <c r="M456" s="308"/>
      <c r="N456" s="308"/>
      <c r="O456" s="308"/>
      <c r="P456" s="308"/>
      <c r="Q456" s="308"/>
      <c r="R456" s="308"/>
      <c r="S456" s="308"/>
      <c r="T456" s="308"/>
      <c r="U456" s="308"/>
      <c r="V456" s="308"/>
      <c r="W456" s="308"/>
      <c r="X456" s="308"/>
      <c r="Y456" s="308"/>
      <c r="Z456" s="308"/>
    </row>
    <row r="457" ht="12.75" customHeight="1">
      <c r="A457" s="308"/>
      <c r="B457" s="308"/>
      <c r="C457" s="308"/>
      <c r="D457" s="308"/>
      <c r="E457" s="308"/>
      <c r="F457" s="308"/>
      <c r="G457" s="308"/>
      <c r="H457" s="308"/>
      <c r="I457" s="308"/>
      <c r="J457" s="308"/>
      <c r="K457" s="308"/>
      <c r="L457" s="308"/>
      <c r="M457" s="308"/>
      <c r="N457" s="308"/>
      <c r="O457" s="308"/>
      <c r="P457" s="308"/>
      <c r="Q457" s="308"/>
      <c r="R457" s="308"/>
      <c r="S457" s="308"/>
      <c r="T457" s="308"/>
      <c r="U457" s="308"/>
      <c r="V457" s="308"/>
      <c r="W457" s="308"/>
      <c r="X457" s="308"/>
      <c r="Y457" s="308"/>
      <c r="Z457" s="308"/>
    </row>
    <row r="458" ht="12.75" customHeight="1">
      <c r="A458" s="308"/>
      <c r="B458" s="308"/>
      <c r="C458" s="308"/>
      <c r="D458" s="308"/>
      <c r="E458" s="308"/>
      <c r="F458" s="308"/>
      <c r="G458" s="308"/>
      <c r="H458" s="308"/>
      <c r="I458" s="308"/>
      <c r="J458" s="308"/>
      <c r="K458" s="308"/>
      <c r="L458" s="308"/>
      <c r="M458" s="308"/>
      <c r="N458" s="308"/>
      <c r="O458" s="308"/>
      <c r="P458" s="308"/>
      <c r="Q458" s="308"/>
      <c r="R458" s="308"/>
      <c r="S458" s="308"/>
      <c r="T458" s="308"/>
      <c r="U458" s="308"/>
      <c r="V458" s="308"/>
      <c r="W458" s="308"/>
      <c r="X458" s="308"/>
      <c r="Y458" s="308"/>
      <c r="Z458" s="308"/>
    </row>
    <row r="459" ht="12.75" customHeight="1">
      <c r="A459" s="308"/>
      <c r="B459" s="308"/>
      <c r="C459" s="308"/>
      <c r="D459" s="308"/>
      <c r="E459" s="308"/>
      <c r="F459" s="308"/>
      <c r="G459" s="308"/>
      <c r="H459" s="308"/>
      <c r="I459" s="308"/>
      <c r="J459" s="308"/>
      <c r="K459" s="308"/>
      <c r="L459" s="308"/>
      <c r="M459" s="308"/>
      <c r="N459" s="308"/>
      <c r="O459" s="308"/>
      <c r="P459" s="308"/>
      <c r="Q459" s="308"/>
      <c r="R459" s="308"/>
      <c r="S459" s="308"/>
      <c r="T459" s="308"/>
      <c r="U459" s="308"/>
      <c r="V459" s="308"/>
      <c r="W459" s="308"/>
      <c r="X459" s="308"/>
      <c r="Y459" s="308"/>
      <c r="Z459" s="308"/>
    </row>
    <row r="460" ht="12.75" customHeight="1">
      <c r="A460" s="308"/>
      <c r="B460" s="308"/>
      <c r="C460" s="308"/>
      <c r="D460" s="308"/>
      <c r="E460" s="308"/>
      <c r="F460" s="308"/>
      <c r="G460" s="308"/>
      <c r="H460" s="308"/>
      <c r="I460" s="308"/>
      <c r="J460" s="308"/>
      <c r="K460" s="308"/>
      <c r="L460" s="308"/>
      <c r="M460" s="308"/>
      <c r="N460" s="308"/>
      <c r="O460" s="308"/>
      <c r="P460" s="308"/>
      <c r="Q460" s="308"/>
      <c r="R460" s="308"/>
      <c r="S460" s="308"/>
      <c r="T460" s="308"/>
      <c r="U460" s="308"/>
      <c r="V460" s="308"/>
      <c r="W460" s="308"/>
      <c r="X460" s="308"/>
      <c r="Y460" s="308"/>
      <c r="Z460" s="308"/>
    </row>
    <row r="461" ht="12.75" customHeight="1">
      <c r="A461" s="308"/>
      <c r="B461" s="308"/>
      <c r="C461" s="308"/>
      <c r="D461" s="308"/>
      <c r="E461" s="308"/>
      <c r="F461" s="308"/>
      <c r="G461" s="308"/>
      <c r="H461" s="308"/>
      <c r="I461" s="308"/>
      <c r="J461" s="308"/>
      <c r="K461" s="308"/>
      <c r="L461" s="308"/>
      <c r="M461" s="308"/>
      <c r="N461" s="308"/>
      <c r="O461" s="308"/>
      <c r="P461" s="308"/>
      <c r="Q461" s="308"/>
      <c r="R461" s="308"/>
      <c r="S461" s="308"/>
      <c r="T461" s="308"/>
      <c r="U461" s="308"/>
      <c r="V461" s="308"/>
      <c r="W461" s="308"/>
      <c r="X461" s="308"/>
      <c r="Y461" s="308"/>
      <c r="Z461" s="308"/>
    </row>
    <row r="462" ht="12.75" customHeight="1">
      <c r="A462" s="308"/>
      <c r="B462" s="308"/>
      <c r="C462" s="308"/>
      <c r="D462" s="308"/>
      <c r="E462" s="308"/>
      <c r="F462" s="308"/>
      <c r="G462" s="308"/>
      <c r="H462" s="308"/>
      <c r="I462" s="308"/>
      <c r="J462" s="308"/>
      <c r="K462" s="308"/>
      <c r="L462" s="308"/>
      <c r="M462" s="308"/>
      <c r="N462" s="308"/>
      <c r="O462" s="308"/>
      <c r="P462" s="308"/>
      <c r="Q462" s="308"/>
      <c r="R462" s="308"/>
      <c r="S462" s="308"/>
      <c r="T462" s="308"/>
      <c r="U462" s="308"/>
      <c r="V462" s="308"/>
      <c r="W462" s="308"/>
      <c r="X462" s="308"/>
      <c r="Y462" s="308"/>
      <c r="Z462" s="308"/>
    </row>
    <row r="463" ht="12.75" customHeight="1">
      <c r="A463" s="308"/>
      <c r="B463" s="308"/>
      <c r="C463" s="308"/>
      <c r="D463" s="308"/>
      <c r="E463" s="308"/>
      <c r="F463" s="308"/>
      <c r="G463" s="308"/>
      <c r="H463" s="308"/>
      <c r="I463" s="308"/>
      <c r="J463" s="308"/>
      <c r="K463" s="308"/>
      <c r="L463" s="308"/>
      <c r="M463" s="308"/>
      <c r="N463" s="308"/>
      <c r="O463" s="308"/>
      <c r="P463" s="308"/>
      <c r="Q463" s="308"/>
      <c r="R463" s="308"/>
      <c r="S463" s="308"/>
      <c r="T463" s="308"/>
      <c r="U463" s="308"/>
      <c r="V463" s="308"/>
      <c r="W463" s="308"/>
      <c r="X463" s="308"/>
      <c r="Y463" s="308"/>
      <c r="Z463" s="308"/>
    </row>
    <row r="464" ht="12.75" customHeight="1">
      <c r="A464" s="308"/>
      <c r="B464" s="308"/>
      <c r="C464" s="308"/>
      <c r="D464" s="308"/>
      <c r="E464" s="308"/>
      <c r="F464" s="308"/>
      <c r="G464" s="308"/>
      <c r="H464" s="308"/>
      <c r="I464" s="308"/>
      <c r="J464" s="308"/>
      <c r="K464" s="308"/>
      <c r="L464" s="308"/>
      <c r="M464" s="308"/>
      <c r="N464" s="308"/>
      <c r="O464" s="308"/>
      <c r="P464" s="308"/>
      <c r="Q464" s="308"/>
      <c r="R464" s="308"/>
      <c r="S464" s="308"/>
      <c r="T464" s="308"/>
      <c r="U464" s="308"/>
      <c r="V464" s="308"/>
      <c r="W464" s="308"/>
      <c r="X464" s="308"/>
      <c r="Y464" s="308"/>
      <c r="Z464" s="308"/>
    </row>
    <row r="465" ht="12.75" customHeight="1">
      <c r="A465" s="308"/>
      <c r="B465" s="308"/>
      <c r="C465" s="308"/>
      <c r="D465" s="308"/>
      <c r="E465" s="308"/>
      <c r="F465" s="308"/>
      <c r="G465" s="308"/>
      <c r="H465" s="308"/>
      <c r="I465" s="308"/>
      <c r="J465" s="308"/>
      <c r="K465" s="308"/>
      <c r="L465" s="308"/>
      <c r="M465" s="308"/>
      <c r="N465" s="308"/>
      <c r="O465" s="308"/>
      <c r="P465" s="308"/>
      <c r="Q465" s="308"/>
      <c r="R465" s="308"/>
      <c r="S465" s="308"/>
      <c r="T465" s="308"/>
      <c r="U465" s="308"/>
      <c r="V465" s="308"/>
      <c r="W465" s="308"/>
      <c r="X465" s="308"/>
      <c r="Y465" s="308"/>
      <c r="Z465" s="308"/>
    </row>
    <row r="466" ht="12.75" customHeight="1">
      <c r="A466" s="308"/>
      <c r="B466" s="308"/>
      <c r="C466" s="308"/>
      <c r="D466" s="308"/>
      <c r="E466" s="308"/>
      <c r="F466" s="308"/>
      <c r="G466" s="308"/>
      <c r="H466" s="308"/>
      <c r="I466" s="308"/>
      <c r="J466" s="308"/>
      <c r="K466" s="308"/>
      <c r="L466" s="308"/>
      <c r="M466" s="308"/>
      <c r="N466" s="308"/>
      <c r="O466" s="308"/>
      <c r="P466" s="308"/>
      <c r="Q466" s="308"/>
      <c r="R466" s="308"/>
      <c r="S466" s="308"/>
      <c r="T466" s="308"/>
      <c r="U466" s="308"/>
      <c r="V466" s="308"/>
      <c r="W466" s="308"/>
      <c r="X466" s="308"/>
      <c r="Y466" s="308"/>
      <c r="Z466" s="308"/>
    </row>
    <row r="467" ht="12.75" customHeight="1">
      <c r="A467" s="308"/>
      <c r="B467" s="308"/>
      <c r="C467" s="308"/>
      <c r="D467" s="308"/>
      <c r="E467" s="308"/>
      <c r="F467" s="308"/>
      <c r="G467" s="308"/>
      <c r="H467" s="308"/>
      <c r="I467" s="308"/>
      <c r="J467" s="308"/>
      <c r="K467" s="308"/>
      <c r="L467" s="308"/>
      <c r="M467" s="308"/>
      <c r="N467" s="308"/>
      <c r="O467" s="308"/>
      <c r="P467" s="308"/>
      <c r="Q467" s="308"/>
      <c r="R467" s="308"/>
      <c r="S467" s="308"/>
      <c r="T467" s="308"/>
      <c r="U467" s="308"/>
      <c r="V467" s="308"/>
      <c r="W467" s="308"/>
      <c r="X467" s="308"/>
      <c r="Y467" s="308"/>
      <c r="Z467" s="308"/>
    </row>
    <row r="468" ht="12.75" customHeight="1">
      <c r="A468" s="308"/>
      <c r="B468" s="308"/>
      <c r="C468" s="308"/>
      <c r="D468" s="308"/>
      <c r="E468" s="308"/>
      <c r="F468" s="308"/>
      <c r="G468" s="308"/>
      <c r="H468" s="308"/>
      <c r="I468" s="308"/>
      <c r="J468" s="308"/>
      <c r="K468" s="308"/>
      <c r="L468" s="308"/>
      <c r="M468" s="308"/>
      <c r="N468" s="308"/>
      <c r="O468" s="308"/>
      <c r="P468" s="308"/>
      <c r="Q468" s="308"/>
      <c r="R468" s="308"/>
      <c r="S468" s="308"/>
      <c r="T468" s="308"/>
      <c r="U468" s="308"/>
      <c r="V468" s="308"/>
      <c r="W468" s="308"/>
      <c r="X468" s="308"/>
      <c r="Y468" s="308"/>
      <c r="Z468" s="308"/>
    </row>
    <row r="469" ht="12.75" customHeight="1">
      <c r="A469" s="308"/>
      <c r="B469" s="308"/>
      <c r="C469" s="308"/>
      <c r="D469" s="308"/>
      <c r="E469" s="308"/>
      <c r="F469" s="308"/>
      <c r="G469" s="308"/>
      <c r="H469" s="308"/>
      <c r="I469" s="308"/>
      <c r="J469" s="308"/>
      <c r="K469" s="308"/>
      <c r="L469" s="308"/>
      <c r="M469" s="308"/>
      <c r="N469" s="308"/>
      <c r="O469" s="308"/>
      <c r="P469" s="308"/>
      <c r="Q469" s="308"/>
      <c r="R469" s="308"/>
      <c r="S469" s="308"/>
      <c r="T469" s="308"/>
      <c r="U469" s="308"/>
      <c r="V469" s="308"/>
      <c r="W469" s="308"/>
      <c r="X469" s="308"/>
      <c r="Y469" s="308"/>
      <c r="Z469" s="308"/>
    </row>
    <row r="470" ht="12.75" customHeight="1">
      <c r="A470" s="308"/>
      <c r="B470" s="308"/>
      <c r="C470" s="308"/>
      <c r="D470" s="308"/>
      <c r="E470" s="308"/>
      <c r="F470" s="308"/>
      <c r="G470" s="308"/>
      <c r="H470" s="308"/>
      <c r="I470" s="308"/>
      <c r="J470" s="308"/>
      <c r="K470" s="308"/>
      <c r="L470" s="308"/>
      <c r="M470" s="308"/>
      <c r="N470" s="308"/>
      <c r="O470" s="308"/>
      <c r="P470" s="308"/>
      <c r="Q470" s="308"/>
      <c r="R470" s="308"/>
      <c r="S470" s="308"/>
      <c r="T470" s="308"/>
      <c r="U470" s="308"/>
      <c r="V470" s="308"/>
      <c r="W470" s="308"/>
      <c r="X470" s="308"/>
      <c r="Y470" s="308"/>
      <c r="Z470" s="308"/>
    </row>
    <row r="471" ht="12.75" customHeight="1">
      <c r="A471" s="308"/>
      <c r="B471" s="308"/>
      <c r="C471" s="308"/>
      <c r="D471" s="308"/>
      <c r="E471" s="308"/>
      <c r="F471" s="308"/>
      <c r="G471" s="308"/>
      <c r="H471" s="308"/>
      <c r="I471" s="308"/>
      <c r="J471" s="308"/>
      <c r="K471" s="308"/>
      <c r="L471" s="308"/>
      <c r="M471" s="308"/>
      <c r="N471" s="308"/>
      <c r="O471" s="308"/>
      <c r="P471" s="308"/>
      <c r="Q471" s="308"/>
      <c r="R471" s="308"/>
      <c r="S471" s="308"/>
      <c r="T471" s="308"/>
      <c r="U471" s="308"/>
      <c r="V471" s="308"/>
      <c r="W471" s="308"/>
      <c r="X471" s="308"/>
      <c r="Y471" s="308"/>
      <c r="Z471" s="308"/>
    </row>
    <row r="472" ht="12.75" customHeight="1">
      <c r="A472" s="308"/>
      <c r="B472" s="308"/>
      <c r="C472" s="308"/>
      <c r="D472" s="308"/>
      <c r="E472" s="308"/>
      <c r="F472" s="308"/>
      <c r="G472" s="308"/>
      <c r="H472" s="308"/>
      <c r="I472" s="308"/>
      <c r="J472" s="308"/>
      <c r="K472" s="308"/>
      <c r="L472" s="308"/>
      <c r="M472" s="308"/>
      <c r="N472" s="308"/>
      <c r="O472" s="308"/>
      <c r="P472" s="308"/>
      <c r="Q472" s="308"/>
      <c r="R472" s="308"/>
      <c r="S472" s="308"/>
      <c r="T472" s="308"/>
      <c r="U472" s="308"/>
      <c r="V472" s="308"/>
      <c r="W472" s="308"/>
      <c r="X472" s="308"/>
      <c r="Y472" s="308"/>
      <c r="Z472" s="308"/>
    </row>
    <row r="473" ht="12.75" customHeight="1">
      <c r="A473" s="308"/>
      <c r="B473" s="308"/>
      <c r="C473" s="308"/>
      <c r="D473" s="308"/>
      <c r="E473" s="308"/>
      <c r="F473" s="308"/>
      <c r="G473" s="308"/>
      <c r="H473" s="308"/>
      <c r="I473" s="308"/>
      <c r="J473" s="308"/>
      <c r="K473" s="308"/>
      <c r="L473" s="308"/>
      <c r="M473" s="308"/>
      <c r="N473" s="308"/>
      <c r="O473" s="308"/>
      <c r="P473" s="308"/>
      <c r="Q473" s="308"/>
      <c r="R473" s="308"/>
      <c r="S473" s="308"/>
      <c r="T473" s="308"/>
      <c r="U473" s="308"/>
      <c r="V473" s="308"/>
      <c r="W473" s="308"/>
      <c r="X473" s="308"/>
      <c r="Y473" s="308"/>
      <c r="Z473" s="308"/>
    </row>
    <row r="474" ht="12.75" customHeight="1">
      <c r="A474" s="308"/>
      <c r="B474" s="308"/>
      <c r="C474" s="308"/>
      <c r="D474" s="308"/>
      <c r="E474" s="308"/>
      <c r="F474" s="308"/>
      <c r="G474" s="308"/>
      <c r="H474" s="308"/>
      <c r="I474" s="308"/>
      <c r="J474" s="308"/>
      <c r="K474" s="308"/>
      <c r="L474" s="308"/>
      <c r="M474" s="308"/>
      <c r="N474" s="308"/>
      <c r="O474" s="308"/>
      <c r="P474" s="308"/>
      <c r="Q474" s="308"/>
      <c r="R474" s="308"/>
      <c r="S474" s="308"/>
      <c r="T474" s="308"/>
      <c r="U474" s="308"/>
      <c r="V474" s="308"/>
      <c r="W474" s="308"/>
      <c r="X474" s="308"/>
      <c r="Y474" s="308"/>
      <c r="Z474" s="308"/>
    </row>
    <row r="475" ht="12.75" customHeight="1">
      <c r="A475" s="308"/>
      <c r="B475" s="308"/>
      <c r="C475" s="308"/>
      <c r="D475" s="308"/>
      <c r="E475" s="308"/>
      <c r="F475" s="308"/>
      <c r="G475" s="308"/>
      <c r="H475" s="308"/>
      <c r="I475" s="308"/>
      <c r="J475" s="308"/>
      <c r="K475" s="308"/>
      <c r="L475" s="308"/>
      <c r="M475" s="308"/>
      <c r="N475" s="308"/>
      <c r="O475" s="308"/>
      <c r="P475" s="308"/>
      <c r="Q475" s="308"/>
      <c r="R475" s="308"/>
      <c r="S475" s="308"/>
      <c r="T475" s="308"/>
      <c r="U475" s="308"/>
      <c r="V475" s="308"/>
      <c r="W475" s="308"/>
      <c r="X475" s="308"/>
      <c r="Y475" s="308"/>
      <c r="Z475" s="308"/>
    </row>
    <row r="476" ht="12.75" customHeight="1">
      <c r="A476" s="308"/>
      <c r="B476" s="308"/>
      <c r="C476" s="308"/>
      <c r="D476" s="308"/>
      <c r="E476" s="308"/>
      <c r="F476" s="308"/>
      <c r="G476" s="308"/>
      <c r="H476" s="308"/>
      <c r="I476" s="308"/>
      <c r="J476" s="308"/>
      <c r="K476" s="308"/>
      <c r="L476" s="308"/>
      <c r="M476" s="308"/>
      <c r="N476" s="308"/>
      <c r="O476" s="308"/>
      <c r="P476" s="308"/>
      <c r="Q476" s="308"/>
      <c r="R476" s="308"/>
      <c r="S476" s="308"/>
      <c r="T476" s="308"/>
      <c r="U476" s="308"/>
      <c r="V476" s="308"/>
      <c r="W476" s="308"/>
      <c r="X476" s="308"/>
      <c r="Y476" s="308"/>
      <c r="Z476" s="308"/>
    </row>
    <row r="477" ht="12.75" customHeight="1">
      <c r="A477" s="308"/>
      <c r="B477" s="308"/>
      <c r="C477" s="308"/>
      <c r="D477" s="308"/>
      <c r="E477" s="308"/>
      <c r="F477" s="308"/>
      <c r="G477" s="308"/>
      <c r="H477" s="308"/>
      <c r="I477" s="308"/>
      <c r="J477" s="308"/>
      <c r="K477" s="308"/>
      <c r="L477" s="308"/>
      <c r="M477" s="308"/>
      <c r="N477" s="308"/>
      <c r="O477" s="308"/>
      <c r="P477" s="308"/>
      <c r="Q477" s="308"/>
      <c r="R477" s="308"/>
      <c r="S477" s="308"/>
      <c r="T477" s="308"/>
      <c r="U477" s="308"/>
      <c r="V477" s="308"/>
      <c r="W477" s="308"/>
      <c r="X477" s="308"/>
      <c r="Y477" s="308"/>
      <c r="Z477" s="308"/>
    </row>
    <row r="478" ht="12.75" customHeight="1">
      <c r="A478" s="308"/>
      <c r="B478" s="308"/>
      <c r="C478" s="308"/>
      <c r="D478" s="308"/>
      <c r="E478" s="308"/>
      <c r="F478" s="308"/>
      <c r="G478" s="308"/>
      <c r="H478" s="308"/>
      <c r="I478" s="308"/>
      <c r="J478" s="308"/>
      <c r="K478" s="308"/>
      <c r="L478" s="308"/>
      <c r="M478" s="308"/>
      <c r="N478" s="308"/>
      <c r="O478" s="308"/>
      <c r="P478" s="308"/>
      <c r="Q478" s="308"/>
      <c r="R478" s="308"/>
      <c r="S478" s="308"/>
      <c r="T478" s="308"/>
      <c r="U478" s="308"/>
      <c r="V478" s="308"/>
      <c r="W478" s="308"/>
      <c r="X478" s="308"/>
      <c r="Y478" s="308"/>
      <c r="Z478" s="308"/>
    </row>
    <row r="479" ht="12.75" customHeight="1">
      <c r="A479" s="308"/>
      <c r="B479" s="308"/>
      <c r="C479" s="308"/>
      <c r="D479" s="308"/>
      <c r="E479" s="308"/>
      <c r="F479" s="308"/>
      <c r="G479" s="308"/>
      <c r="H479" s="308"/>
      <c r="I479" s="308"/>
      <c r="J479" s="308"/>
      <c r="K479" s="308"/>
      <c r="L479" s="308"/>
      <c r="M479" s="308"/>
      <c r="N479" s="308"/>
      <c r="O479" s="308"/>
      <c r="P479" s="308"/>
      <c r="Q479" s="308"/>
      <c r="R479" s="308"/>
      <c r="S479" s="308"/>
      <c r="T479" s="308"/>
      <c r="U479" s="308"/>
      <c r="V479" s="308"/>
      <c r="W479" s="308"/>
      <c r="X479" s="308"/>
      <c r="Y479" s="308"/>
      <c r="Z479" s="308"/>
    </row>
    <row r="480" ht="12.75" customHeight="1">
      <c r="A480" s="308"/>
      <c r="B480" s="308"/>
      <c r="C480" s="308"/>
      <c r="D480" s="308"/>
      <c r="E480" s="308"/>
      <c r="F480" s="308"/>
      <c r="G480" s="308"/>
      <c r="H480" s="308"/>
      <c r="I480" s="308"/>
      <c r="J480" s="308"/>
      <c r="K480" s="308"/>
      <c r="L480" s="308"/>
      <c r="M480" s="308"/>
      <c r="N480" s="308"/>
      <c r="O480" s="308"/>
      <c r="P480" s="308"/>
      <c r="Q480" s="308"/>
      <c r="R480" s="308"/>
      <c r="S480" s="308"/>
      <c r="T480" s="308"/>
      <c r="U480" s="308"/>
      <c r="V480" s="308"/>
      <c r="W480" s="308"/>
      <c r="X480" s="308"/>
      <c r="Y480" s="308"/>
      <c r="Z480" s="308"/>
    </row>
    <row r="481" ht="12.75" customHeight="1">
      <c r="A481" s="308"/>
      <c r="B481" s="308"/>
      <c r="C481" s="308"/>
      <c r="D481" s="308"/>
      <c r="E481" s="308"/>
      <c r="F481" s="308"/>
      <c r="G481" s="308"/>
      <c r="H481" s="308"/>
      <c r="I481" s="308"/>
      <c r="J481" s="308"/>
      <c r="K481" s="308"/>
      <c r="L481" s="308"/>
      <c r="M481" s="308"/>
      <c r="N481" s="308"/>
      <c r="O481" s="308"/>
      <c r="P481" s="308"/>
      <c r="Q481" s="308"/>
      <c r="R481" s="308"/>
      <c r="S481" s="308"/>
      <c r="T481" s="308"/>
      <c r="U481" s="308"/>
      <c r="V481" s="308"/>
      <c r="W481" s="308"/>
      <c r="X481" s="308"/>
      <c r="Y481" s="308"/>
      <c r="Z481" s="308"/>
    </row>
    <row r="482" ht="12.75" customHeight="1">
      <c r="A482" s="308"/>
      <c r="B482" s="308"/>
      <c r="C482" s="308"/>
      <c r="D482" s="308"/>
      <c r="E482" s="308"/>
      <c r="F482" s="308"/>
      <c r="G482" s="308"/>
      <c r="H482" s="308"/>
      <c r="I482" s="308"/>
      <c r="J482" s="308"/>
      <c r="K482" s="308"/>
      <c r="L482" s="308"/>
      <c r="M482" s="308"/>
      <c r="N482" s="308"/>
      <c r="O482" s="308"/>
      <c r="P482" s="308"/>
      <c r="Q482" s="308"/>
      <c r="R482" s="308"/>
      <c r="S482" s="308"/>
      <c r="T482" s="308"/>
      <c r="U482" s="308"/>
      <c r="V482" s="308"/>
      <c r="W482" s="308"/>
      <c r="X482" s="308"/>
      <c r="Y482" s="308"/>
      <c r="Z482" s="308"/>
    </row>
    <row r="483" ht="12.75" customHeight="1">
      <c r="A483" s="308"/>
      <c r="B483" s="308"/>
      <c r="C483" s="308"/>
      <c r="D483" s="308"/>
      <c r="E483" s="308"/>
      <c r="F483" s="308"/>
      <c r="G483" s="308"/>
      <c r="H483" s="308"/>
      <c r="I483" s="308"/>
      <c r="J483" s="308"/>
      <c r="K483" s="308"/>
      <c r="L483" s="308"/>
      <c r="M483" s="308"/>
      <c r="N483" s="308"/>
      <c r="O483" s="308"/>
      <c r="P483" s="308"/>
      <c r="Q483" s="308"/>
      <c r="R483" s="308"/>
      <c r="S483" s="308"/>
      <c r="T483" s="308"/>
      <c r="U483" s="308"/>
      <c r="V483" s="308"/>
      <c r="W483" s="308"/>
      <c r="X483" s="308"/>
      <c r="Y483" s="308"/>
      <c r="Z483" s="308"/>
    </row>
    <row r="484" ht="12.75" customHeight="1">
      <c r="A484" s="308"/>
      <c r="B484" s="308"/>
      <c r="C484" s="308"/>
      <c r="D484" s="308"/>
      <c r="E484" s="308"/>
      <c r="F484" s="308"/>
      <c r="G484" s="308"/>
      <c r="H484" s="308"/>
      <c r="I484" s="308"/>
      <c r="J484" s="308"/>
      <c r="K484" s="308"/>
      <c r="L484" s="308"/>
      <c r="M484" s="308"/>
      <c r="N484" s="308"/>
      <c r="O484" s="308"/>
      <c r="P484" s="308"/>
      <c r="Q484" s="308"/>
      <c r="R484" s="308"/>
      <c r="S484" s="308"/>
      <c r="T484" s="308"/>
      <c r="U484" s="308"/>
      <c r="V484" s="308"/>
      <c r="W484" s="308"/>
      <c r="X484" s="308"/>
      <c r="Y484" s="308"/>
      <c r="Z484" s="308"/>
    </row>
    <row r="485" ht="12.75" customHeight="1">
      <c r="A485" s="308"/>
      <c r="B485" s="308"/>
      <c r="C485" s="308"/>
      <c r="D485" s="308"/>
      <c r="E485" s="308"/>
      <c r="F485" s="308"/>
      <c r="G485" s="308"/>
      <c r="H485" s="308"/>
      <c r="I485" s="308"/>
      <c r="J485" s="308"/>
      <c r="K485" s="308"/>
      <c r="L485" s="308"/>
      <c r="M485" s="308"/>
      <c r="N485" s="308"/>
      <c r="O485" s="308"/>
      <c r="P485" s="308"/>
      <c r="Q485" s="308"/>
      <c r="R485" s="308"/>
      <c r="S485" s="308"/>
      <c r="T485" s="308"/>
      <c r="U485" s="308"/>
      <c r="V485" s="308"/>
      <c r="W485" s="308"/>
      <c r="X485" s="308"/>
      <c r="Y485" s="308"/>
      <c r="Z485" s="308"/>
    </row>
    <row r="486" ht="12.75" customHeight="1">
      <c r="A486" s="308"/>
      <c r="B486" s="308"/>
      <c r="C486" s="308"/>
      <c r="D486" s="308"/>
      <c r="E486" s="308"/>
      <c r="F486" s="308"/>
      <c r="G486" s="308"/>
      <c r="H486" s="308"/>
      <c r="I486" s="308"/>
      <c r="J486" s="308"/>
      <c r="K486" s="308"/>
      <c r="L486" s="308"/>
      <c r="M486" s="308"/>
      <c r="N486" s="308"/>
      <c r="O486" s="308"/>
      <c r="P486" s="308"/>
      <c r="Q486" s="308"/>
      <c r="R486" s="308"/>
      <c r="S486" s="308"/>
      <c r="T486" s="308"/>
      <c r="U486" s="308"/>
      <c r="V486" s="308"/>
      <c r="W486" s="308"/>
      <c r="X486" s="308"/>
      <c r="Y486" s="308"/>
      <c r="Z486" s="308"/>
    </row>
    <row r="487" ht="12.75" customHeight="1">
      <c r="A487" s="308"/>
      <c r="B487" s="308"/>
      <c r="C487" s="308"/>
      <c r="D487" s="308"/>
      <c r="E487" s="308"/>
      <c r="F487" s="308"/>
      <c r="G487" s="308"/>
      <c r="H487" s="308"/>
      <c r="I487" s="308"/>
      <c r="J487" s="308"/>
      <c r="K487" s="308"/>
      <c r="L487" s="308"/>
      <c r="M487" s="308"/>
      <c r="N487" s="308"/>
      <c r="O487" s="308"/>
      <c r="P487" s="308"/>
      <c r="Q487" s="308"/>
      <c r="R487" s="308"/>
      <c r="S487" s="308"/>
      <c r="T487" s="308"/>
      <c r="U487" s="308"/>
      <c r="V487" s="308"/>
      <c r="W487" s="308"/>
      <c r="X487" s="308"/>
      <c r="Y487" s="308"/>
      <c r="Z487" s="308"/>
    </row>
    <row r="488" ht="12.75" customHeight="1">
      <c r="A488" s="308"/>
      <c r="B488" s="308"/>
      <c r="C488" s="308"/>
      <c r="D488" s="308"/>
      <c r="E488" s="308"/>
      <c r="F488" s="308"/>
      <c r="G488" s="308"/>
      <c r="H488" s="308"/>
      <c r="I488" s="308"/>
      <c r="J488" s="308"/>
      <c r="K488" s="308"/>
      <c r="L488" s="308"/>
      <c r="M488" s="308"/>
      <c r="N488" s="308"/>
      <c r="O488" s="308"/>
      <c r="P488" s="308"/>
      <c r="Q488" s="308"/>
      <c r="R488" s="308"/>
      <c r="S488" s="308"/>
      <c r="T488" s="308"/>
      <c r="U488" s="308"/>
      <c r="V488" s="308"/>
      <c r="W488" s="308"/>
      <c r="X488" s="308"/>
      <c r="Y488" s="308"/>
      <c r="Z488" s="308"/>
    </row>
    <row r="489" ht="12.75" customHeight="1">
      <c r="A489" s="308"/>
      <c r="B489" s="308"/>
      <c r="C489" s="308"/>
      <c r="D489" s="308"/>
      <c r="E489" s="308"/>
      <c r="F489" s="308"/>
      <c r="G489" s="308"/>
      <c r="H489" s="308"/>
      <c r="I489" s="308"/>
      <c r="J489" s="308"/>
      <c r="K489" s="308"/>
      <c r="L489" s="308"/>
      <c r="M489" s="308"/>
      <c r="N489" s="308"/>
      <c r="O489" s="308"/>
      <c r="P489" s="308"/>
      <c r="Q489" s="308"/>
      <c r="R489" s="308"/>
      <c r="S489" s="308"/>
      <c r="T489" s="308"/>
      <c r="U489" s="308"/>
      <c r="V489" s="308"/>
      <c r="W489" s="308"/>
      <c r="X489" s="308"/>
      <c r="Y489" s="308"/>
      <c r="Z489" s="308"/>
    </row>
    <row r="490" ht="12.75" customHeight="1">
      <c r="A490" s="308"/>
      <c r="B490" s="308"/>
      <c r="C490" s="308"/>
      <c r="D490" s="308"/>
      <c r="E490" s="308"/>
      <c r="F490" s="308"/>
      <c r="G490" s="308"/>
      <c r="H490" s="308"/>
      <c r="I490" s="308"/>
      <c r="J490" s="308"/>
      <c r="K490" s="308"/>
      <c r="L490" s="308"/>
      <c r="M490" s="308"/>
      <c r="N490" s="308"/>
      <c r="O490" s="308"/>
      <c r="P490" s="308"/>
      <c r="Q490" s="308"/>
      <c r="R490" s="308"/>
      <c r="S490" s="308"/>
      <c r="T490" s="308"/>
      <c r="U490" s="308"/>
      <c r="V490" s="308"/>
      <c r="W490" s="308"/>
      <c r="X490" s="308"/>
      <c r="Y490" s="308"/>
      <c r="Z490" s="308"/>
    </row>
    <row r="491" ht="12.75" customHeight="1">
      <c r="A491" s="308"/>
      <c r="B491" s="308"/>
      <c r="C491" s="308"/>
      <c r="D491" s="308"/>
      <c r="E491" s="308"/>
      <c r="F491" s="308"/>
      <c r="G491" s="308"/>
      <c r="H491" s="308"/>
      <c r="I491" s="308"/>
      <c r="J491" s="308"/>
      <c r="K491" s="308"/>
      <c r="L491" s="308"/>
      <c r="M491" s="308"/>
      <c r="N491" s="308"/>
      <c r="O491" s="308"/>
      <c r="P491" s="308"/>
      <c r="Q491" s="308"/>
      <c r="R491" s="308"/>
      <c r="S491" s="308"/>
      <c r="T491" s="308"/>
      <c r="U491" s="308"/>
      <c r="V491" s="308"/>
      <c r="W491" s="308"/>
      <c r="X491" s="308"/>
      <c r="Y491" s="308"/>
      <c r="Z491" s="308"/>
    </row>
    <row r="492" ht="12.75" customHeight="1">
      <c r="A492" s="308"/>
      <c r="B492" s="308"/>
      <c r="C492" s="308"/>
      <c r="D492" s="308"/>
      <c r="E492" s="308"/>
      <c r="F492" s="308"/>
      <c r="G492" s="308"/>
      <c r="H492" s="308"/>
      <c r="I492" s="308"/>
      <c r="J492" s="308"/>
      <c r="K492" s="308"/>
      <c r="L492" s="308"/>
      <c r="M492" s="308"/>
      <c r="N492" s="308"/>
      <c r="O492" s="308"/>
      <c r="P492" s="308"/>
      <c r="Q492" s="308"/>
      <c r="R492" s="308"/>
      <c r="S492" s="308"/>
      <c r="T492" s="308"/>
      <c r="U492" s="308"/>
      <c r="V492" s="308"/>
      <c r="W492" s="308"/>
      <c r="X492" s="308"/>
      <c r="Y492" s="308"/>
      <c r="Z492" s="308"/>
    </row>
    <row r="493" ht="12.75" customHeight="1">
      <c r="A493" s="308"/>
      <c r="B493" s="308"/>
      <c r="C493" s="308"/>
      <c r="D493" s="308"/>
      <c r="E493" s="308"/>
      <c r="F493" s="308"/>
      <c r="G493" s="308"/>
      <c r="H493" s="308"/>
      <c r="I493" s="308"/>
      <c r="J493" s="308"/>
      <c r="K493" s="308"/>
      <c r="L493" s="308"/>
      <c r="M493" s="308"/>
      <c r="N493" s="308"/>
      <c r="O493" s="308"/>
      <c r="P493" s="308"/>
      <c r="Q493" s="308"/>
      <c r="R493" s="308"/>
      <c r="S493" s="308"/>
      <c r="T493" s="308"/>
      <c r="U493" s="308"/>
      <c r="V493" s="308"/>
      <c r="W493" s="308"/>
      <c r="X493" s="308"/>
      <c r="Y493" s="308"/>
      <c r="Z493" s="308"/>
    </row>
    <row r="494" ht="12.75" customHeight="1">
      <c r="A494" s="308"/>
      <c r="B494" s="308"/>
      <c r="C494" s="308"/>
      <c r="D494" s="308"/>
      <c r="E494" s="308"/>
      <c r="F494" s="308"/>
      <c r="G494" s="308"/>
      <c r="H494" s="308"/>
      <c r="I494" s="308"/>
      <c r="J494" s="308"/>
      <c r="K494" s="308"/>
      <c r="L494" s="308"/>
      <c r="M494" s="308"/>
      <c r="N494" s="308"/>
      <c r="O494" s="308"/>
      <c r="P494" s="308"/>
      <c r="Q494" s="308"/>
      <c r="R494" s="308"/>
      <c r="S494" s="308"/>
      <c r="T494" s="308"/>
      <c r="U494" s="308"/>
      <c r="V494" s="308"/>
      <c r="W494" s="308"/>
      <c r="X494" s="308"/>
      <c r="Y494" s="308"/>
      <c r="Z494" s="308"/>
    </row>
    <row r="495" ht="12.75" customHeight="1">
      <c r="A495" s="308"/>
      <c r="B495" s="308"/>
      <c r="C495" s="308"/>
      <c r="D495" s="308"/>
      <c r="E495" s="308"/>
      <c r="F495" s="308"/>
      <c r="G495" s="308"/>
      <c r="H495" s="308"/>
      <c r="I495" s="308"/>
      <c r="J495" s="308"/>
      <c r="K495" s="308"/>
      <c r="L495" s="308"/>
      <c r="M495" s="308"/>
      <c r="N495" s="308"/>
      <c r="O495" s="308"/>
      <c r="P495" s="308"/>
      <c r="Q495" s="308"/>
      <c r="R495" s="308"/>
      <c r="S495" s="308"/>
      <c r="T495" s="308"/>
      <c r="U495" s="308"/>
      <c r="V495" s="308"/>
      <c r="W495" s="308"/>
      <c r="X495" s="308"/>
      <c r="Y495" s="308"/>
      <c r="Z495" s="308"/>
    </row>
    <row r="496" ht="12.75" customHeight="1">
      <c r="A496" s="308"/>
      <c r="B496" s="308"/>
      <c r="C496" s="308"/>
      <c r="D496" s="308"/>
      <c r="E496" s="308"/>
      <c r="F496" s="308"/>
      <c r="G496" s="308"/>
      <c r="H496" s="308"/>
      <c r="I496" s="308"/>
      <c r="J496" s="308"/>
      <c r="K496" s="308"/>
      <c r="L496" s="308"/>
      <c r="M496" s="308"/>
      <c r="N496" s="308"/>
      <c r="O496" s="308"/>
      <c r="P496" s="308"/>
      <c r="Q496" s="308"/>
      <c r="R496" s="308"/>
      <c r="S496" s="308"/>
      <c r="T496" s="308"/>
      <c r="U496" s="308"/>
      <c r="V496" s="308"/>
      <c r="W496" s="308"/>
      <c r="X496" s="308"/>
      <c r="Y496" s="308"/>
      <c r="Z496" s="308"/>
    </row>
    <row r="497" ht="12.75" customHeight="1">
      <c r="A497" s="308"/>
      <c r="B497" s="308"/>
      <c r="C497" s="308"/>
      <c r="D497" s="308"/>
      <c r="E497" s="308"/>
      <c r="F497" s="308"/>
      <c r="G497" s="308"/>
      <c r="H497" s="308"/>
      <c r="I497" s="308"/>
      <c r="J497" s="308"/>
      <c r="K497" s="308"/>
      <c r="L497" s="308"/>
      <c r="M497" s="308"/>
      <c r="N497" s="308"/>
      <c r="O497" s="308"/>
      <c r="P497" s="308"/>
      <c r="Q497" s="308"/>
      <c r="R497" s="308"/>
      <c r="S497" s="308"/>
      <c r="T497" s="308"/>
      <c r="U497" s="308"/>
      <c r="V497" s="308"/>
      <c r="W497" s="308"/>
      <c r="X497" s="308"/>
      <c r="Y497" s="308"/>
      <c r="Z497" s="308"/>
    </row>
    <row r="498" ht="12.75" customHeight="1">
      <c r="A498" s="308"/>
      <c r="B498" s="308"/>
      <c r="C498" s="308"/>
      <c r="D498" s="308"/>
      <c r="E498" s="308"/>
      <c r="F498" s="308"/>
      <c r="G498" s="308"/>
      <c r="H498" s="308"/>
      <c r="I498" s="308"/>
      <c r="J498" s="308"/>
      <c r="K498" s="308"/>
      <c r="L498" s="308"/>
      <c r="M498" s="308"/>
      <c r="N498" s="308"/>
      <c r="O498" s="308"/>
      <c r="P498" s="308"/>
      <c r="Q498" s="308"/>
      <c r="R498" s="308"/>
      <c r="S498" s="308"/>
      <c r="T498" s="308"/>
      <c r="U498" s="308"/>
      <c r="V498" s="308"/>
      <c r="W498" s="308"/>
      <c r="X498" s="308"/>
      <c r="Y498" s="308"/>
      <c r="Z498" s="308"/>
    </row>
    <row r="499" ht="12.75" customHeight="1">
      <c r="A499" s="308"/>
      <c r="B499" s="308"/>
      <c r="C499" s="308"/>
      <c r="D499" s="308"/>
      <c r="E499" s="308"/>
      <c r="F499" s="308"/>
      <c r="G499" s="308"/>
      <c r="H499" s="308"/>
      <c r="I499" s="308"/>
      <c r="J499" s="308"/>
      <c r="K499" s="308"/>
      <c r="L499" s="308"/>
      <c r="M499" s="308"/>
      <c r="N499" s="308"/>
      <c r="O499" s="308"/>
      <c r="P499" s="308"/>
      <c r="Q499" s="308"/>
      <c r="R499" s="308"/>
      <c r="S499" s="308"/>
      <c r="T499" s="308"/>
      <c r="U499" s="308"/>
      <c r="V499" s="308"/>
      <c r="W499" s="308"/>
      <c r="X499" s="308"/>
      <c r="Y499" s="308"/>
      <c r="Z499" s="308"/>
    </row>
    <row r="500" ht="12.75" customHeight="1">
      <c r="A500" s="308"/>
      <c r="B500" s="308"/>
      <c r="C500" s="308"/>
      <c r="D500" s="308"/>
      <c r="E500" s="308"/>
      <c r="F500" s="308"/>
      <c r="G500" s="308"/>
      <c r="H500" s="308"/>
      <c r="I500" s="308"/>
      <c r="J500" s="308"/>
      <c r="K500" s="308"/>
      <c r="L500" s="308"/>
      <c r="M500" s="308"/>
      <c r="N500" s="308"/>
      <c r="O500" s="308"/>
      <c r="P500" s="308"/>
      <c r="Q500" s="308"/>
      <c r="R500" s="308"/>
      <c r="S500" s="308"/>
      <c r="T500" s="308"/>
      <c r="U500" s="308"/>
      <c r="V500" s="308"/>
      <c r="W500" s="308"/>
      <c r="X500" s="308"/>
      <c r="Y500" s="308"/>
      <c r="Z500" s="308"/>
    </row>
    <row r="501" ht="12.75" customHeight="1">
      <c r="A501" s="308"/>
      <c r="B501" s="308"/>
      <c r="C501" s="308"/>
      <c r="D501" s="308"/>
      <c r="E501" s="308"/>
      <c r="F501" s="308"/>
      <c r="G501" s="308"/>
      <c r="H501" s="308"/>
      <c r="I501" s="308"/>
      <c r="J501" s="308"/>
      <c r="K501" s="308"/>
      <c r="L501" s="308"/>
      <c r="M501" s="308"/>
      <c r="N501" s="308"/>
      <c r="O501" s="308"/>
      <c r="P501" s="308"/>
      <c r="Q501" s="308"/>
      <c r="R501" s="308"/>
      <c r="S501" s="308"/>
      <c r="T501" s="308"/>
      <c r="U501" s="308"/>
      <c r="V501" s="308"/>
      <c r="W501" s="308"/>
      <c r="X501" s="308"/>
      <c r="Y501" s="308"/>
      <c r="Z501" s="308"/>
    </row>
    <row r="502" ht="12.75" customHeight="1">
      <c r="A502" s="308"/>
      <c r="B502" s="308"/>
      <c r="C502" s="308"/>
      <c r="D502" s="308"/>
      <c r="E502" s="308"/>
      <c r="F502" s="308"/>
      <c r="G502" s="308"/>
      <c r="H502" s="308"/>
      <c r="I502" s="308"/>
      <c r="J502" s="308"/>
      <c r="K502" s="308"/>
      <c r="L502" s="308"/>
      <c r="M502" s="308"/>
      <c r="N502" s="308"/>
      <c r="O502" s="308"/>
      <c r="P502" s="308"/>
      <c r="Q502" s="308"/>
      <c r="R502" s="308"/>
      <c r="S502" s="308"/>
      <c r="T502" s="308"/>
      <c r="U502" s="308"/>
      <c r="V502" s="308"/>
      <c r="W502" s="308"/>
      <c r="X502" s="308"/>
      <c r="Y502" s="308"/>
      <c r="Z502" s="308"/>
    </row>
    <row r="503" ht="12.75" customHeight="1">
      <c r="A503" s="308"/>
      <c r="B503" s="308"/>
      <c r="C503" s="308"/>
      <c r="D503" s="308"/>
      <c r="E503" s="308"/>
      <c r="F503" s="308"/>
      <c r="G503" s="308"/>
      <c r="H503" s="308"/>
      <c r="I503" s="308"/>
      <c r="J503" s="308"/>
      <c r="K503" s="308"/>
      <c r="L503" s="308"/>
      <c r="M503" s="308"/>
      <c r="N503" s="308"/>
      <c r="O503" s="308"/>
      <c r="P503" s="308"/>
      <c r="Q503" s="308"/>
      <c r="R503" s="308"/>
      <c r="S503" s="308"/>
      <c r="T503" s="308"/>
      <c r="U503" s="308"/>
      <c r="V503" s="308"/>
      <c r="W503" s="308"/>
      <c r="X503" s="308"/>
      <c r="Y503" s="308"/>
      <c r="Z503" s="308"/>
    </row>
    <row r="504" ht="12.75" customHeight="1">
      <c r="A504" s="308"/>
      <c r="B504" s="308"/>
      <c r="C504" s="308"/>
      <c r="D504" s="308"/>
      <c r="E504" s="308"/>
      <c r="F504" s="308"/>
      <c r="G504" s="308"/>
      <c r="H504" s="308"/>
      <c r="I504" s="308"/>
      <c r="J504" s="308"/>
      <c r="K504" s="308"/>
      <c r="L504" s="308"/>
      <c r="M504" s="308"/>
      <c r="N504" s="308"/>
      <c r="O504" s="308"/>
      <c r="P504" s="308"/>
      <c r="Q504" s="308"/>
      <c r="R504" s="308"/>
      <c r="S504" s="308"/>
      <c r="T504" s="308"/>
      <c r="U504" s="308"/>
      <c r="V504" s="308"/>
      <c r="W504" s="308"/>
      <c r="X504" s="308"/>
      <c r="Y504" s="308"/>
      <c r="Z504" s="308"/>
    </row>
    <row r="505" ht="12.75" customHeight="1">
      <c r="A505" s="308"/>
      <c r="B505" s="308"/>
      <c r="C505" s="308"/>
      <c r="D505" s="308"/>
      <c r="E505" s="308"/>
      <c r="F505" s="308"/>
      <c r="G505" s="308"/>
      <c r="H505" s="308"/>
      <c r="I505" s="308"/>
      <c r="J505" s="308"/>
      <c r="K505" s="308"/>
      <c r="L505" s="308"/>
      <c r="M505" s="308"/>
      <c r="N505" s="308"/>
      <c r="O505" s="308"/>
      <c r="P505" s="308"/>
      <c r="Q505" s="308"/>
      <c r="R505" s="308"/>
      <c r="S505" s="308"/>
      <c r="T505" s="308"/>
      <c r="U505" s="308"/>
      <c r="V505" s="308"/>
      <c r="W505" s="308"/>
      <c r="X505" s="308"/>
      <c r="Y505" s="308"/>
      <c r="Z505" s="308"/>
    </row>
    <row r="506" ht="12.75" customHeight="1">
      <c r="A506" s="308"/>
      <c r="B506" s="308"/>
      <c r="C506" s="308"/>
      <c r="D506" s="308"/>
      <c r="E506" s="308"/>
      <c r="F506" s="308"/>
      <c r="G506" s="308"/>
      <c r="H506" s="308"/>
      <c r="I506" s="308"/>
      <c r="J506" s="308"/>
      <c r="K506" s="308"/>
      <c r="L506" s="308"/>
      <c r="M506" s="308"/>
      <c r="N506" s="308"/>
      <c r="O506" s="308"/>
      <c r="P506" s="308"/>
      <c r="Q506" s="308"/>
      <c r="R506" s="308"/>
      <c r="S506" s="308"/>
      <c r="T506" s="308"/>
      <c r="U506" s="308"/>
      <c r="V506" s="308"/>
      <c r="W506" s="308"/>
      <c r="X506" s="308"/>
      <c r="Y506" s="308"/>
      <c r="Z506" s="308"/>
    </row>
    <row r="507" ht="12.75" customHeight="1">
      <c r="A507" s="308"/>
      <c r="B507" s="308"/>
      <c r="C507" s="308"/>
      <c r="D507" s="308"/>
      <c r="E507" s="308"/>
      <c r="F507" s="308"/>
      <c r="G507" s="308"/>
      <c r="H507" s="308"/>
      <c r="I507" s="308"/>
      <c r="J507" s="308"/>
      <c r="K507" s="308"/>
      <c r="L507" s="308"/>
      <c r="M507" s="308"/>
      <c r="N507" s="308"/>
      <c r="O507" s="308"/>
      <c r="P507" s="308"/>
      <c r="Q507" s="308"/>
      <c r="R507" s="308"/>
      <c r="S507" s="308"/>
      <c r="T507" s="308"/>
      <c r="U507" s="308"/>
      <c r="V507" s="308"/>
      <c r="W507" s="308"/>
      <c r="X507" s="308"/>
      <c r="Y507" s="308"/>
      <c r="Z507" s="308"/>
    </row>
    <row r="508" ht="12.75" customHeight="1">
      <c r="A508" s="308"/>
      <c r="B508" s="308"/>
      <c r="C508" s="308"/>
      <c r="D508" s="308"/>
      <c r="E508" s="308"/>
      <c r="F508" s="308"/>
      <c r="G508" s="308"/>
      <c r="H508" s="308"/>
      <c r="I508" s="308"/>
      <c r="J508" s="308"/>
      <c r="K508" s="308"/>
      <c r="L508" s="308"/>
      <c r="M508" s="308"/>
      <c r="N508" s="308"/>
      <c r="O508" s="308"/>
      <c r="P508" s="308"/>
      <c r="Q508" s="308"/>
      <c r="R508" s="308"/>
      <c r="S508" s="308"/>
      <c r="T508" s="308"/>
      <c r="U508" s="308"/>
      <c r="V508" s="308"/>
      <c r="W508" s="308"/>
      <c r="X508" s="308"/>
      <c r="Y508" s="308"/>
      <c r="Z508" s="308"/>
    </row>
    <row r="509" ht="12.75" customHeight="1">
      <c r="A509" s="308"/>
      <c r="B509" s="308"/>
      <c r="C509" s="308"/>
      <c r="D509" s="308"/>
      <c r="E509" s="308"/>
      <c r="F509" s="308"/>
      <c r="G509" s="308"/>
      <c r="H509" s="308"/>
      <c r="I509" s="308"/>
      <c r="J509" s="308"/>
      <c r="K509" s="308"/>
      <c r="L509" s="308"/>
      <c r="M509" s="308"/>
      <c r="N509" s="308"/>
      <c r="O509" s="308"/>
      <c r="P509" s="308"/>
      <c r="Q509" s="308"/>
      <c r="R509" s="308"/>
      <c r="S509" s="308"/>
      <c r="T509" s="308"/>
      <c r="U509" s="308"/>
      <c r="V509" s="308"/>
      <c r="W509" s="308"/>
      <c r="X509" s="308"/>
      <c r="Y509" s="308"/>
      <c r="Z509" s="308"/>
    </row>
    <row r="510" ht="12.75" customHeight="1">
      <c r="A510" s="308"/>
      <c r="B510" s="308"/>
      <c r="C510" s="308"/>
      <c r="D510" s="308"/>
      <c r="E510" s="308"/>
      <c r="F510" s="308"/>
      <c r="G510" s="308"/>
      <c r="H510" s="308"/>
      <c r="I510" s="308"/>
      <c r="J510" s="308"/>
      <c r="K510" s="308"/>
      <c r="L510" s="308"/>
      <c r="M510" s="308"/>
      <c r="N510" s="308"/>
      <c r="O510" s="308"/>
      <c r="P510" s="308"/>
      <c r="Q510" s="308"/>
      <c r="R510" s="308"/>
      <c r="S510" s="308"/>
      <c r="T510" s="308"/>
      <c r="U510" s="308"/>
      <c r="V510" s="308"/>
      <c r="W510" s="308"/>
      <c r="X510" s="308"/>
      <c r="Y510" s="308"/>
      <c r="Z510" s="308"/>
    </row>
    <row r="511" ht="12.75" customHeight="1">
      <c r="A511" s="308"/>
      <c r="B511" s="308"/>
      <c r="C511" s="308"/>
      <c r="D511" s="308"/>
      <c r="E511" s="308"/>
      <c r="F511" s="308"/>
      <c r="G511" s="308"/>
      <c r="H511" s="308"/>
      <c r="I511" s="308"/>
      <c r="J511" s="308"/>
      <c r="K511" s="308"/>
      <c r="L511" s="308"/>
      <c r="M511" s="308"/>
      <c r="N511" s="308"/>
      <c r="O511" s="308"/>
      <c r="P511" s="308"/>
      <c r="Q511" s="308"/>
      <c r="R511" s="308"/>
      <c r="S511" s="308"/>
      <c r="T511" s="308"/>
      <c r="U511" s="308"/>
      <c r="V511" s="308"/>
      <c r="W511" s="308"/>
      <c r="X511" s="308"/>
      <c r="Y511" s="308"/>
      <c r="Z511" s="308"/>
    </row>
    <row r="512" ht="12.75" customHeight="1">
      <c r="A512" s="308"/>
      <c r="B512" s="308"/>
      <c r="C512" s="308"/>
      <c r="D512" s="308"/>
      <c r="E512" s="308"/>
      <c r="F512" s="308"/>
      <c r="G512" s="308"/>
      <c r="H512" s="308"/>
      <c r="I512" s="308"/>
      <c r="J512" s="308"/>
      <c r="K512" s="308"/>
      <c r="L512" s="308"/>
      <c r="M512" s="308"/>
      <c r="N512" s="308"/>
      <c r="O512" s="308"/>
      <c r="P512" s="308"/>
      <c r="Q512" s="308"/>
      <c r="R512" s="308"/>
      <c r="S512" s="308"/>
      <c r="T512" s="308"/>
      <c r="U512" s="308"/>
      <c r="V512" s="308"/>
      <c r="W512" s="308"/>
      <c r="X512" s="308"/>
      <c r="Y512" s="308"/>
      <c r="Z512" s="308"/>
    </row>
    <row r="513" ht="12.75" customHeight="1">
      <c r="A513" s="308"/>
      <c r="B513" s="308"/>
      <c r="C513" s="308"/>
      <c r="D513" s="308"/>
      <c r="E513" s="308"/>
      <c r="F513" s="308"/>
      <c r="G513" s="308"/>
      <c r="H513" s="308"/>
      <c r="I513" s="308"/>
      <c r="J513" s="308"/>
      <c r="K513" s="308"/>
      <c r="L513" s="308"/>
      <c r="M513" s="308"/>
      <c r="N513" s="308"/>
      <c r="O513" s="308"/>
      <c r="P513" s="308"/>
      <c r="Q513" s="308"/>
      <c r="R513" s="308"/>
      <c r="S513" s="308"/>
      <c r="T513" s="308"/>
      <c r="U513" s="308"/>
      <c r="V513" s="308"/>
      <c r="W513" s="308"/>
      <c r="X513" s="308"/>
      <c r="Y513" s="308"/>
      <c r="Z513" s="308"/>
    </row>
    <row r="514" ht="12.75" customHeight="1">
      <c r="A514" s="308"/>
      <c r="B514" s="308"/>
      <c r="C514" s="308"/>
      <c r="D514" s="308"/>
      <c r="E514" s="308"/>
      <c r="F514" s="308"/>
      <c r="G514" s="308"/>
      <c r="H514" s="308"/>
      <c r="I514" s="308"/>
      <c r="J514" s="308"/>
      <c r="K514" s="308"/>
      <c r="L514" s="308"/>
      <c r="M514" s="308"/>
      <c r="N514" s="308"/>
      <c r="O514" s="308"/>
      <c r="P514" s="308"/>
      <c r="Q514" s="308"/>
      <c r="R514" s="308"/>
      <c r="S514" s="308"/>
      <c r="T514" s="308"/>
      <c r="U514" s="308"/>
      <c r="V514" s="308"/>
      <c r="W514" s="308"/>
      <c r="X514" s="308"/>
      <c r="Y514" s="308"/>
      <c r="Z514" s="308"/>
    </row>
    <row r="515" ht="12.75" customHeight="1">
      <c r="A515" s="308"/>
      <c r="B515" s="308"/>
      <c r="C515" s="308"/>
      <c r="D515" s="308"/>
      <c r="E515" s="308"/>
      <c r="F515" s="308"/>
      <c r="G515" s="308"/>
      <c r="H515" s="308"/>
      <c r="I515" s="308"/>
      <c r="J515" s="308"/>
      <c r="K515" s="308"/>
      <c r="L515" s="308"/>
      <c r="M515" s="308"/>
      <c r="N515" s="308"/>
      <c r="O515" s="308"/>
      <c r="P515" s="308"/>
      <c r="Q515" s="308"/>
      <c r="R515" s="308"/>
      <c r="S515" s="308"/>
      <c r="T515" s="308"/>
      <c r="U515" s="308"/>
      <c r="V515" s="308"/>
      <c r="W515" s="308"/>
      <c r="X515" s="308"/>
      <c r="Y515" s="308"/>
      <c r="Z515" s="308"/>
    </row>
    <row r="516" ht="12.75" customHeight="1">
      <c r="A516" s="308"/>
      <c r="B516" s="308"/>
      <c r="C516" s="308"/>
      <c r="D516" s="308"/>
      <c r="E516" s="308"/>
      <c r="F516" s="308"/>
      <c r="G516" s="308"/>
      <c r="H516" s="308"/>
      <c r="I516" s="308"/>
      <c r="J516" s="308"/>
      <c r="K516" s="308"/>
      <c r="L516" s="308"/>
      <c r="M516" s="308"/>
      <c r="N516" s="308"/>
      <c r="O516" s="308"/>
      <c r="P516" s="308"/>
      <c r="Q516" s="308"/>
      <c r="R516" s="308"/>
      <c r="S516" s="308"/>
      <c r="T516" s="308"/>
      <c r="U516" s="308"/>
      <c r="V516" s="308"/>
      <c r="W516" s="308"/>
      <c r="X516" s="308"/>
      <c r="Y516" s="308"/>
      <c r="Z516" s="308"/>
    </row>
    <row r="517" ht="12.75" customHeight="1">
      <c r="A517" s="308"/>
      <c r="B517" s="308"/>
      <c r="C517" s="308"/>
      <c r="D517" s="308"/>
      <c r="E517" s="308"/>
      <c r="F517" s="308"/>
      <c r="G517" s="308"/>
      <c r="H517" s="308"/>
      <c r="I517" s="308"/>
      <c r="J517" s="308"/>
      <c r="K517" s="308"/>
      <c r="L517" s="308"/>
      <c r="M517" s="308"/>
      <c r="N517" s="308"/>
      <c r="O517" s="308"/>
      <c r="P517" s="308"/>
      <c r="Q517" s="308"/>
      <c r="R517" s="308"/>
      <c r="S517" s="308"/>
      <c r="T517" s="308"/>
      <c r="U517" s="308"/>
      <c r="V517" s="308"/>
      <c r="W517" s="308"/>
      <c r="X517" s="308"/>
      <c r="Y517" s="308"/>
      <c r="Z517" s="308"/>
    </row>
    <row r="518" ht="12.75" customHeight="1">
      <c r="A518" s="308"/>
      <c r="B518" s="308"/>
      <c r="C518" s="308"/>
      <c r="D518" s="308"/>
      <c r="E518" s="308"/>
      <c r="F518" s="308"/>
      <c r="G518" s="308"/>
      <c r="H518" s="308"/>
      <c r="I518" s="308"/>
      <c r="J518" s="308"/>
      <c r="K518" s="308"/>
      <c r="L518" s="308"/>
      <c r="M518" s="308"/>
      <c r="N518" s="308"/>
      <c r="O518" s="308"/>
      <c r="P518" s="308"/>
      <c r="Q518" s="308"/>
      <c r="R518" s="308"/>
      <c r="S518" s="308"/>
      <c r="T518" s="308"/>
      <c r="U518" s="308"/>
      <c r="V518" s="308"/>
      <c r="W518" s="308"/>
      <c r="X518" s="308"/>
      <c r="Y518" s="308"/>
      <c r="Z518" s="308"/>
    </row>
    <row r="519" ht="12.75" customHeight="1">
      <c r="A519" s="308"/>
      <c r="B519" s="308"/>
      <c r="C519" s="308"/>
      <c r="D519" s="308"/>
      <c r="E519" s="308"/>
      <c r="F519" s="308"/>
      <c r="G519" s="308"/>
      <c r="H519" s="308"/>
      <c r="I519" s="308"/>
      <c r="J519" s="308"/>
      <c r="K519" s="308"/>
      <c r="L519" s="308"/>
      <c r="M519" s="308"/>
      <c r="N519" s="308"/>
      <c r="O519" s="308"/>
      <c r="P519" s="308"/>
      <c r="Q519" s="308"/>
      <c r="R519" s="308"/>
      <c r="S519" s="308"/>
      <c r="T519" s="308"/>
      <c r="U519" s="308"/>
      <c r="V519" s="308"/>
      <c r="W519" s="308"/>
      <c r="X519" s="308"/>
      <c r="Y519" s="308"/>
      <c r="Z519" s="308"/>
    </row>
    <row r="520" ht="12.75" customHeight="1">
      <c r="A520" s="308"/>
      <c r="B520" s="308"/>
      <c r="C520" s="308"/>
      <c r="D520" s="308"/>
      <c r="E520" s="308"/>
      <c r="F520" s="308"/>
      <c r="G520" s="308"/>
      <c r="H520" s="308"/>
      <c r="I520" s="308"/>
      <c r="J520" s="308"/>
      <c r="K520" s="308"/>
      <c r="L520" s="308"/>
      <c r="M520" s="308"/>
      <c r="N520" s="308"/>
      <c r="O520" s="308"/>
      <c r="P520" s="308"/>
      <c r="Q520" s="308"/>
      <c r="R520" s="308"/>
      <c r="S520" s="308"/>
      <c r="T520" s="308"/>
      <c r="U520" s="308"/>
      <c r="V520" s="308"/>
      <c r="W520" s="308"/>
      <c r="X520" s="308"/>
      <c r="Y520" s="308"/>
      <c r="Z520" s="308"/>
    </row>
    <row r="521" ht="12.75" customHeight="1">
      <c r="A521" s="308"/>
      <c r="B521" s="308"/>
      <c r="C521" s="308"/>
      <c r="D521" s="308"/>
      <c r="E521" s="308"/>
      <c r="F521" s="308"/>
      <c r="G521" s="308"/>
      <c r="H521" s="308"/>
      <c r="I521" s="308"/>
      <c r="J521" s="308"/>
      <c r="K521" s="308"/>
      <c r="L521" s="308"/>
      <c r="M521" s="308"/>
      <c r="N521" s="308"/>
      <c r="O521" s="308"/>
      <c r="P521" s="308"/>
      <c r="Q521" s="308"/>
      <c r="R521" s="308"/>
      <c r="S521" s="308"/>
      <c r="T521" s="308"/>
      <c r="U521" s="308"/>
      <c r="V521" s="308"/>
      <c r="W521" s="308"/>
      <c r="X521" s="308"/>
      <c r="Y521" s="308"/>
      <c r="Z521" s="308"/>
    </row>
    <row r="522" ht="12.75" customHeight="1">
      <c r="A522" s="308"/>
      <c r="B522" s="308"/>
      <c r="C522" s="308"/>
      <c r="D522" s="308"/>
      <c r="E522" s="308"/>
      <c r="F522" s="308"/>
      <c r="G522" s="308"/>
      <c r="H522" s="308"/>
      <c r="I522" s="308"/>
      <c r="J522" s="308"/>
      <c r="K522" s="308"/>
      <c r="L522" s="308"/>
      <c r="M522" s="308"/>
      <c r="N522" s="308"/>
      <c r="O522" s="308"/>
      <c r="P522" s="308"/>
      <c r="Q522" s="308"/>
      <c r="R522" s="308"/>
      <c r="S522" s="308"/>
      <c r="T522" s="308"/>
      <c r="U522" s="308"/>
      <c r="V522" s="308"/>
      <c r="W522" s="308"/>
      <c r="X522" s="308"/>
      <c r="Y522" s="308"/>
      <c r="Z522" s="308"/>
    </row>
    <row r="523" ht="12.75" customHeight="1">
      <c r="A523" s="308"/>
      <c r="B523" s="308"/>
      <c r="C523" s="308"/>
      <c r="D523" s="308"/>
      <c r="E523" s="308"/>
      <c r="F523" s="308"/>
      <c r="G523" s="308"/>
      <c r="H523" s="308"/>
      <c r="I523" s="308"/>
      <c r="J523" s="308"/>
      <c r="K523" s="308"/>
      <c r="L523" s="308"/>
      <c r="M523" s="308"/>
      <c r="N523" s="308"/>
      <c r="O523" s="308"/>
      <c r="P523" s="308"/>
      <c r="Q523" s="308"/>
      <c r="R523" s="308"/>
      <c r="S523" s="308"/>
      <c r="T523" s="308"/>
      <c r="U523" s="308"/>
      <c r="V523" s="308"/>
      <c r="W523" s="308"/>
      <c r="X523" s="308"/>
      <c r="Y523" s="308"/>
      <c r="Z523" s="308"/>
    </row>
    <row r="524" ht="12.75" customHeight="1">
      <c r="A524" s="308"/>
      <c r="B524" s="308"/>
      <c r="C524" s="308"/>
      <c r="D524" s="308"/>
      <c r="E524" s="308"/>
      <c r="F524" s="308"/>
      <c r="G524" s="308"/>
      <c r="H524" s="308"/>
      <c r="I524" s="308"/>
      <c r="J524" s="308"/>
      <c r="K524" s="308"/>
      <c r="L524" s="308"/>
      <c r="M524" s="308"/>
      <c r="N524" s="308"/>
      <c r="O524" s="308"/>
      <c r="P524" s="308"/>
      <c r="Q524" s="308"/>
      <c r="R524" s="308"/>
      <c r="S524" s="308"/>
      <c r="T524" s="308"/>
      <c r="U524" s="308"/>
      <c r="V524" s="308"/>
      <c r="W524" s="308"/>
      <c r="X524" s="308"/>
      <c r="Y524" s="308"/>
      <c r="Z524" s="308"/>
    </row>
    <row r="525" ht="12.75" customHeight="1">
      <c r="A525" s="308"/>
      <c r="B525" s="308"/>
      <c r="C525" s="308"/>
      <c r="D525" s="308"/>
      <c r="E525" s="308"/>
      <c r="F525" s="308"/>
      <c r="G525" s="308"/>
      <c r="H525" s="308"/>
      <c r="I525" s="308"/>
      <c r="J525" s="308"/>
      <c r="K525" s="308"/>
      <c r="L525" s="308"/>
      <c r="M525" s="308"/>
      <c r="N525" s="308"/>
      <c r="O525" s="308"/>
      <c r="P525" s="308"/>
      <c r="Q525" s="308"/>
      <c r="R525" s="308"/>
      <c r="S525" s="308"/>
      <c r="T525" s="308"/>
      <c r="U525" s="308"/>
      <c r="V525" s="308"/>
      <c r="W525" s="308"/>
      <c r="X525" s="308"/>
      <c r="Y525" s="308"/>
      <c r="Z525" s="308"/>
    </row>
    <row r="526" ht="12.75" customHeight="1">
      <c r="A526" s="308"/>
      <c r="B526" s="308"/>
      <c r="C526" s="308"/>
      <c r="D526" s="308"/>
      <c r="E526" s="308"/>
      <c r="F526" s="308"/>
      <c r="G526" s="308"/>
      <c r="H526" s="308"/>
      <c r="I526" s="308"/>
      <c r="J526" s="308"/>
      <c r="K526" s="308"/>
      <c r="L526" s="308"/>
      <c r="M526" s="308"/>
      <c r="N526" s="308"/>
      <c r="O526" s="308"/>
      <c r="P526" s="308"/>
      <c r="Q526" s="308"/>
      <c r="R526" s="308"/>
      <c r="S526" s="308"/>
      <c r="T526" s="308"/>
      <c r="U526" s="308"/>
      <c r="V526" s="308"/>
      <c r="W526" s="308"/>
      <c r="X526" s="308"/>
      <c r="Y526" s="308"/>
      <c r="Z526" s="308"/>
    </row>
    <row r="527" ht="12.75" customHeight="1">
      <c r="A527" s="308"/>
      <c r="B527" s="308"/>
      <c r="C527" s="308"/>
      <c r="D527" s="308"/>
      <c r="E527" s="308"/>
      <c r="F527" s="308"/>
      <c r="G527" s="308"/>
      <c r="H527" s="308"/>
      <c r="I527" s="308"/>
      <c r="J527" s="308"/>
      <c r="K527" s="308"/>
      <c r="L527" s="308"/>
      <c r="M527" s="308"/>
      <c r="N527" s="308"/>
      <c r="O527" s="308"/>
      <c r="P527" s="308"/>
      <c r="Q527" s="308"/>
      <c r="R527" s="308"/>
      <c r="S527" s="308"/>
      <c r="T527" s="308"/>
      <c r="U527" s="308"/>
      <c r="V527" s="308"/>
      <c r="W527" s="308"/>
      <c r="X527" s="308"/>
      <c r="Y527" s="308"/>
      <c r="Z527" s="308"/>
    </row>
    <row r="528" ht="12.75" customHeight="1">
      <c r="A528" s="308"/>
      <c r="B528" s="308"/>
      <c r="C528" s="308"/>
      <c r="D528" s="308"/>
      <c r="E528" s="308"/>
      <c r="F528" s="308"/>
      <c r="G528" s="308"/>
      <c r="H528" s="308"/>
      <c r="I528" s="308"/>
      <c r="J528" s="308"/>
      <c r="K528" s="308"/>
      <c r="L528" s="308"/>
      <c r="M528" s="308"/>
      <c r="N528" s="308"/>
      <c r="O528" s="308"/>
      <c r="P528" s="308"/>
      <c r="Q528" s="308"/>
      <c r="R528" s="308"/>
      <c r="S528" s="308"/>
      <c r="T528" s="308"/>
      <c r="U528" s="308"/>
      <c r="V528" s="308"/>
      <c r="W528" s="308"/>
      <c r="X528" s="308"/>
      <c r="Y528" s="308"/>
      <c r="Z528" s="308"/>
    </row>
    <row r="529" ht="12.75" customHeight="1">
      <c r="A529" s="308"/>
      <c r="B529" s="308"/>
      <c r="C529" s="308"/>
      <c r="D529" s="308"/>
      <c r="E529" s="308"/>
      <c r="F529" s="308"/>
      <c r="G529" s="308"/>
      <c r="H529" s="308"/>
      <c r="I529" s="308"/>
      <c r="J529" s="308"/>
      <c r="K529" s="308"/>
      <c r="L529" s="308"/>
      <c r="M529" s="308"/>
      <c r="N529" s="308"/>
      <c r="O529" s="308"/>
      <c r="P529" s="308"/>
      <c r="Q529" s="308"/>
      <c r="R529" s="308"/>
      <c r="S529" s="308"/>
      <c r="T529" s="308"/>
      <c r="U529" s="308"/>
      <c r="V529" s="308"/>
      <c r="W529" s="308"/>
      <c r="X529" s="308"/>
      <c r="Y529" s="308"/>
      <c r="Z529" s="308"/>
    </row>
    <row r="530" ht="12.75" customHeight="1">
      <c r="A530" s="308"/>
      <c r="B530" s="308"/>
      <c r="C530" s="308"/>
      <c r="D530" s="308"/>
      <c r="E530" s="308"/>
      <c r="F530" s="308"/>
      <c r="G530" s="308"/>
      <c r="H530" s="308"/>
      <c r="I530" s="308"/>
      <c r="J530" s="308"/>
      <c r="K530" s="308"/>
      <c r="L530" s="308"/>
      <c r="M530" s="308"/>
      <c r="N530" s="308"/>
      <c r="O530" s="308"/>
      <c r="P530" s="308"/>
      <c r="Q530" s="308"/>
      <c r="R530" s="308"/>
      <c r="S530" s="308"/>
      <c r="T530" s="308"/>
      <c r="U530" s="308"/>
      <c r="V530" s="308"/>
      <c r="W530" s="308"/>
      <c r="X530" s="308"/>
      <c r="Y530" s="308"/>
      <c r="Z530" s="308"/>
    </row>
    <row r="531" ht="12.75" customHeight="1">
      <c r="A531" s="308"/>
      <c r="B531" s="308"/>
      <c r="C531" s="308"/>
      <c r="D531" s="308"/>
      <c r="E531" s="308"/>
      <c r="F531" s="308"/>
      <c r="G531" s="308"/>
      <c r="H531" s="308"/>
      <c r="I531" s="308"/>
      <c r="J531" s="308"/>
      <c r="K531" s="308"/>
      <c r="L531" s="308"/>
      <c r="M531" s="308"/>
      <c r="N531" s="308"/>
      <c r="O531" s="308"/>
      <c r="P531" s="308"/>
      <c r="Q531" s="308"/>
      <c r="R531" s="308"/>
      <c r="S531" s="308"/>
      <c r="T531" s="308"/>
      <c r="U531" s="308"/>
      <c r="V531" s="308"/>
      <c r="W531" s="308"/>
      <c r="X531" s="308"/>
      <c r="Y531" s="308"/>
      <c r="Z531" s="308"/>
    </row>
    <row r="532" ht="12.75" customHeight="1">
      <c r="A532" s="308"/>
      <c r="B532" s="308"/>
      <c r="C532" s="308"/>
      <c r="D532" s="308"/>
      <c r="E532" s="308"/>
      <c r="F532" s="308"/>
      <c r="G532" s="308"/>
      <c r="H532" s="308"/>
      <c r="I532" s="308"/>
      <c r="J532" s="308"/>
      <c r="K532" s="308"/>
      <c r="L532" s="308"/>
      <c r="M532" s="308"/>
      <c r="N532" s="308"/>
      <c r="O532" s="308"/>
      <c r="P532" s="308"/>
      <c r="Q532" s="308"/>
      <c r="R532" s="308"/>
      <c r="S532" s="308"/>
      <c r="T532" s="308"/>
      <c r="U532" s="308"/>
      <c r="V532" s="308"/>
      <c r="W532" s="308"/>
      <c r="X532" s="308"/>
      <c r="Y532" s="308"/>
      <c r="Z532" s="308"/>
    </row>
    <row r="533" ht="12.75" customHeight="1">
      <c r="A533" s="308"/>
      <c r="B533" s="308"/>
      <c r="C533" s="308"/>
      <c r="D533" s="308"/>
      <c r="E533" s="308"/>
      <c r="F533" s="308"/>
      <c r="G533" s="308"/>
      <c r="H533" s="308"/>
      <c r="I533" s="308"/>
      <c r="J533" s="308"/>
      <c r="K533" s="308"/>
      <c r="L533" s="308"/>
      <c r="M533" s="308"/>
      <c r="N533" s="308"/>
      <c r="O533" s="308"/>
      <c r="P533" s="308"/>
      <c r="Q533" s="308"/>
      <c r="R533" s="308"/>
      <c r="S533" s="308"/>
      <c r="T533" s="308"/>
      <c r="U533" s="308"/>
      <c r="V533" s="308"/>
      <c r="W533" s="308"/>
      <c r="X533" s="308"/>
      <c r="Y533" s="308"/>
      <c r="Z533" s="308"/>
    </row>
    <row r="534" ht="12.75" customHeight="1">
      <c r="A534" s="308"/>
      <c r="B534" s="308"/>
      <c r="C534" s="308"/>
      <c r="D534" s="308"/>
      <c r="E534" s="308"/>
      <c r="F534" s="308"/>
      <c r="G534" s="308"/>
      <c r="H534" s="308"/>
      <c r="I534" s="308"/>
      <c r="J534" s="308"/>
      <c r="K534" s="308"/>
      <c r="L534" s="308"/>
      <c r="M534" s="308"/>
      <c r="N534" s="308"/>
      <c r="O534" s="308"/>
      <c r="P534" s="308"/>
      <c r="Q534" s="308"/>
      <c r="R534" s="308"/>
      <c r="S534" s="308"/>
      <c r="T534" s="308"/>
      <c r="U534" s="308"/>
      <c r="V534" s="308"/>
      <c r="W534" s="308"/>
      <c r="X534" s="308"/>
      <c r="Y534" s="308"/>
      <c r="Z534" s="308"/>
    </row>
    <row r="535" ht="12.75" customHeight="1">
      <c r="A535" s="308"/>
      <c r="B535" s="308"/>
      <c r="C535" s="308"/>
      <c r="D535" s="308"/>
      <c r="E535" s="308"/>
      <c r="F535" s="308"/>
      <c r="G535" s="308"/>
      <c r="H535" s="308"/>
      <c r="I535" s="308"/>
      <c r="J535" s="308"/>
      <c r="K535" s="308"/>
      <c r="L535" s="308"/>
      <c r="M535" s="308"/>
      <c r="N535" s="308"/>
      <c r="O535" s="308"/>
      <c r="P535" s="308"/>
      <c r="Q535" s="308"/>
      <c r="R535" s="308"/>
      <c r="S535" s="308"/>
      <c r="T535" s="308"/>
      <c r="U535" s="308"/>
      <c r="V535" s="308"/>
      <c r="W535" s="308"/>
      <c r="X535" s="308"/>
      <c r="Y535" s="308"/>
      <c r="Z535" s="308"/>
    </row>
    <row r="536" ht="12.75" customHeight="1">
      <c r="A536" s="308"/>
      <c r="B536" s="308"/>
      <c r="C536" s="308"/>
      <c r="D536" s="308"/>
      <c r="E536" s="308"/>
      <c r="F536" s="308"/>
      <c r="G536" s="308"/>
      <c r="H536" s="308"/>
      <c r="I536" s="308"/>
      <c r="J536" s="308"/>
      <c r="K536" s="308"/>
      <c r="L536" s="308"/>
      <c r="M536" s="308"/>
      <c r="N536" s="308"/>
      <c r="O536" s="308"/>
      <c r="P536" s="308"/>
      <c r="Q536" s="308"/>
      <c r="R536" s="308"/>
      <c r="S536" s="308"/>
      <c r="T536" s="308"/>
      <c r="U536" s="308"/>
      <c r="V536" s="308"/>
      <c r="W536" s="308"/>
      <c r="X536" s="308"/>
      <c r="Y536" s="308"/>
      <c r="Z536" s="308"/>
    </row>
    <row r="537" ht="12.75" customHeight="1">
      <c r="A537" s="308"/>
      <c r="B537" s="308"/>
      <c r="C537" s="308"/>
      <c r="D537" s="308"/>
      <c r="E537" s="308"/>
      <c r="F537" s="308"/>
      <c r="G537" s="308"/>
      <c r="H537" s="308"/>
      <c r="I537" s="308"/>
      <c r="J537" s="308"/>
      <c r="K537" s="308"/>
      <c r="L537" s="308"/>
      <c r="M537" s="308"/>
      <c r="N537" s="308"/>
      <c r="O537" s="308"/>
      <c r="P537" s="308"/>
      <c r="Q537" s="308"/>
      <c r="R537" s="308"/>
      <c r="S537" s="308"/>
      <c r="T537" s="308"/>
      <c r="U537" s="308"/>
      <c r="V537" s="308"/>
      <c r="W537" s="308"/>
      <c r="X537" s="308"/>
      <c r="Y537" s="308"/>
      <c r="Z537" s="308"/>
    </row>
    <row r="538" ht="12.75" customHeight="1">
      <c r="A538" s="308"/>
      <c r="B538" s="308"/>
      <c r="C538" s="308"/>
      <c r="D538" s="308"/>
      <c r="E538" s="308"/>
      <c r="F538" s="308"/>
      <c r="G538" s="308"/>
      <c r="H538" s="308"/>
      <c r="I538" s="308"/>
      <c r="J538" s="308"/>
      <c r="K538" s="308"/>
      <c r="L538" s="308"/>
      <c r="M538" s="308"/>
      <c r="N538" s="308"/>
      <c r="O538" s="308"/>
      <c r="P538" s="308"/>
      <c r="Q538" s="308"/>
      <c r="R538" s="308"/>
      <c r="S538" s="308"/>
      <c r="T538" s="308"/>
      <c r="U538" s="308"/>
      <c r="V538" s="308"/>
      <c r="W538" s="308"/>
      <c r="X538" s="308"/>
      <c r="Y538" s="308"/>
      <c r="Z538" s="308"/>
    </row>
    <row r="539" ht="12.75" customHeight="1">
      <c r="A539" s="308"/>
      <c r="B539" s="308"/>
      <c r="C539" s="308"/>
      <c r="D539" s="308"/>
      <c r="E539" s="308"/>
      <c r="F539" s="308"/>
      <c r="G539" s="308"/>
      <c r="H539" s="308"/>
      <c r="I539" s="308"/>
      <c r="J539" s="308"/>
      <c r="K539" s="308"/>
      <c r="L539" s="308"/>
      <c r="M539" s="308"/>
      <c r="N539" s="308"/>
      <c r="O539" s="308"/>
      <c r="P539" s="308"/>
      <c r="Q539" s="308"/>
      <c r="R539" s="308"/>
      <c r="S539" s="308"/>
      <c r="T539" s="308"/>
      <c r="U539" s="308"/>
      <c r="V539" s="308"/>
      <c r="W539" s="308"/>
      <c r="X539" s="308"/>
      <c r="Y539" s="308"/>
      <c r="Z539" s="308"/>
    </row>
    <row r="540" ht="12.75" customHeight="1">
      <c r="A540" s="308"/>
      <c r="B540" s="308"/>
      <c r="C540" s="308"/>
      <c r="D540" s="308"/>
      <c r="E540" s="308"/>
      <c r="F540" s="308"/>
      <c r="G540" s="308"/>
      <c r="H540" s="308"/>
      <c r="I540" s="308"/>
      <c r="J540" s="308"/>
      <c r="K540" s="308"/>
      <c r="L540" s="308"/>
      <c r="M540" s="308"/>
      <c r="N540" s="308"/>
      <c r="O540" s="308"/>
      <c r="P540" s="308"/>
      <c r="Q540" s="308"/>
      <c r="R540" s="308"/>
      <c r="S540" s="308"/>
      <c r="T540" s="308"/>
      <c r="U540" s="308"/>
      <c r="V540" s="308"/>
      <c r="W540" s="308"/>
      <c r="X540" s="308"/>
      <c r="Y540" s="308"/>
      <c r="Z540" s="308"/>
    </row>
    <row r="541" ht="12.75" customHeight="1">
      <c r="A541" s="308"/>
      <c r="B541" s="308"/>
      <c r="C541" s="308"/>
      <c r="D541" s="308"/>
      <c r="E541" s="308"/>
      <c r="F541" s="308"/>
      <c r="G541" s="308"/>
      <c r="H541" s="308"/>
      <c r="I541" s="308"/>
      <c r="J541" s="308"/>
      <c r="K541" s="308"/>
      <c r="L541" s="308"/>
      <c r="M541" s="308"/>
      <c r="N541" s="308"/>
      <c r="O541" s="308"/>
      <c r="P541" s="308"/>
      <c r="Q541" s="308"/>
      <c r="R541" s="308"/>
      <c r="S541" s="308"/>
      <c r="T541" s="308"/>
      <c r="U541" s="308"/>
      <c r="V541" s="308"/>
      <c r="W541" s="308"/>
      <c r="X541" s="308"/>
      <c r="Y541" s="308"/>
      <c r="Z541" s="308"/>
    </row>
    <row r="542" ht="12.75" customHeight="1">
      <c r="A542" s="308"/>
      <c r="B542" s="308"/>
      <c r="C542" s="308"/>
      <c r="D542" s="308"/>
      <c r="E542" s="308"/>
      <c r="F542" s="308"/>
      <c r="G542" s="308"/>
      <c r="H542" s="308"/>
      <c r="I542" s="308"/>
      <c r="J542" s="308"/>
      <c r="K542" s="308"/>
      <c r="L542" s="308"/>
      <c r="M542" s="308"/>
      <c r="N542" s="308"/>
      <c r="O542" s="308"/>
      <c r="P542" s="308"/>
      <c r="Q542" s="308"/>
      <c r="R542" s="308"/>
      <c r="S542" s="308"/>
      <c r="T542" s="308"/>
      <c r="U542" s="308"/>
      <c r="V542" s="308"/>
      <c r="W542" s="308"/>
      <c r="X542" s="308"/>
      <c r="Y542" s="308"/>
      <c r="Z542" s="308"/>
    </row>
    <row r="543" ht="12.75" customHeight="1">
      <c r="A543" s="308"/>
      <c r="B543" s="308"/>
      <c r="C543" s="308"/>
      <c r="D543" s="308"/>
      <c r="E543" s="308"/>
      <c r="F543" s="308"/>
      <c r="G543" s="308"/>
      <c r="H543" s="308"/>
      <c r="I543" s="308"/>
      <c r="J543" s="308"/>
      <c r="K543" s="308"/>
      <c r="L543" s="308"/>
      <c r="M543" s="308"/>
      <c r="N543" s="308"/>
      <c r="O543" s="308"/>
      <c r="P543" s="308"/>
      <c r="Q543" s="308"/>
      <c r="R543" s="308"/>
      <c r="S543" s="308"/>
      <c r="T543" s="308"/>
      <c r="U543" s="308"/>
      <c r="V543" s="308"/>
      <c r="W543" s="308"/>
      <c r="X543" s="308"/>
      <c r="Y543" s="308"/>
      <c r="Z543" s="308"/>
    </row>
    <row r="544" ht="12.75" customHeight="1">
      <c r="A544" s="308"/>
      <c r="B544" s="308"/>
      <c r="C544" s="308"/>
      <c r="D544" s="308"/>
      <c r="E544" s="308"/>
      <c r="F544" s="308"/>
      <c r="G544" s="308"/>
      <c r="H544" s="308"/>
      <c r="I544" s="308"/>
      <c r="J544" s="308"/>
      <c r="K544" s="308"/>
      <c r="L544" s="308"/>
      <c r="M544" s="308"/>
      <c r="N544" s="308"/>
      <c r="O544" s="308"/>
      <c r="P544" s="308"/>
      <c r="Q544" s="308"/>
      <c r="R544" s="308"/>
      <c r="S544" s="308"/>
      <c r="T544" s="308"/>
      <c r="U544" s="308"/>
      <c r="V544" s="308"/>
      <c r="W544" s="308"/>
      <c r="X544" s="308"/>
      <c r="Y544" s="308"/>
      <c r="Z544" s="308"/>
    </row>
    <row r="545" ht="12.75" customHeight="1">
      <c r="A545" s="308"/>
      <c r="B545" s="308"/>
      <c r="C545" s="308"/>
      <c r="D545" s="308"/>
      <c r="E545" s="308"/>
      <c r="F545" s="308"/>
      <c r="G545" s="308"/>
      <c r="H545" s="308"/>
      <c r="I545" s="308"/>
      <c r="J545" s="308"/>
      <c r="K545" s="308"/>
      <c r="L545" s="308"/>
      <c r="M545" s="308"/>
      <c r="N545" s="308"/>
      <c r="O545" s="308"/>
      <c r="P545" s="308"/>
      <c r="Q545" s="308"/>
      <c r="R545" s="308"/>
      <c r="S545" s="308"/>
      <c r="T545" s="308"/>
      <c r="U545" s="308"/>
      <c r="V545" s="308"/>
      <c r="W545" s="308"/>
      <c r="X545" s="308"/>
      <c r="Y545" s="308"/>
      <c r="Z545" s="308"/>
    </row>
    <row r="546" ht="12.75" customHeight="1">
      <c r="A546" s="308"/>
      <c r="B546" s="308"/>
      <c r="C546" s="308"/>
      <c r="D546" s="308"/>
      <c r="E546" s="308"/>
      <c r="F546" s="308"/>
      <c r="G546" s="308"/>
      <c r="H546" s="308"/>
      <c r="I546" s="308"/>
      <c r="J546" s="308"/>
      <c r="K546" s="308"/>
      <c r="L546" s="308"/>
      <c r="M546" s="308"/>
      <c r="N546" s="308"/>
      <c r="O546" s="308"/>
      <c r="P546" s="308"/>
      <c r="Q546" s="308"/>
      <c r="R546" s="308"/>
      <c r="S546" s="308"/>
      <c r="T546" s="308"/>
      <c r="U546" s="308"/>
      <c r="V546" s="308"/>
      <c r="W546" s="308"/>
      <c r="X546" s="308"/>
      <c r="Y546" s="308"/>
      <c r="Z546" s="308"/>
    </row>
    <row r="547" ht="12.75" customHeight="1">
      <c r="A547" s="308"/>
      <c r="B547" s="308"/>
      <c r="C547" s="308"/>
      <c r="D547" s="308"/>
      <c r="E547" s="308"/>
      <c r="F547" s="308"/>
      <c r="G547" s="308"/>
      <c r="H547" s="308"/>
      <c r="I547" s="308"/>
      <c r="J547" s="308"/>
      <c r="K547" s="308"/>
      <c r="L547" s="308"/>
      <c r="M547" s="308"/>
      <c r="N547" s="308"/>
      <c r="O547" s="308"/>
      <c r="P547" s="308"/>
      <c r="Q547" s="308"/>
      <c r="R547" s="308"/>
      <c r="S547" s="308"/>
      <c r="T547" s="308"/>
      <c r="U547" s="308"/>
      <c r="V547" s="308"/>
      <c r="W547" s="308"/>
      <c r="X547" s="308"/>
      <c r="Y547" s="308"/>
      <c r="Z547" s="308"/>
    </row>
    <row r="548" ht="12.75" customHeight="1">
      <c r="A548" s="308"/>
      <c r="B548" s="308"/>
      <c r="C548" s="308"/>
      <c r="D548" s="308"/>
      <c r="E548" s="308"/>
      <c r="F548" s="308"/>
      <c r="G548" s="308"/>
      <c r="H548" s="308"/>
      <c r="I548" s="308"/>
      <c r="J548" s="308"/>
      <c r="K548" s="308"/>
      <c r="L548" s="308"/>
      <c r="M548" s="308"/>
      <c r="N548" s="308"/>
      <c r="O548" s="308"/>
      <c r="P548" s="308"/>
      <c r="Q548" s="308"/>
      <c r="R548" s="308"/>
      <c r="S548" s="308"/>
      <c r="T548" s="308"/>
      <c r="U548" s="308"/>
      <c r="V548" s="308"/>
      <c r="W548" s="308"/>
      <c r="X548" s="308"/>
      <c r="Y548" s="308"/>
      <c r="Z548" s="308"/>
    </row>
    <row r="549" ht="12.75" customHeight="1">
      <c r="A549" s="308"/>
      <c r="B549" s="308"/>
      <c r="C549" s="308"/>
      <c r="D549" s="308"/>
      <c r="E549" s="308"/>
      <c r="F549" s="308"/>
      <c r="G549" s="308"/>
      <c r="H549" s="308"/>
      <c r="I549" s="308"/>
      <c r="J549" s="308"/>
      <c r="K549" s="308"/>
      <c r="L549" s="308"/>
      <c r="M549" s="308"/>
      <c r="N549" s="308"/>
      <c r="O549" s="308"/>
      <c r="P549" s="308"/>
      <c r="Q549" s="308"/>
      <c r="R549" s="308"/>
      <c r="S549" s="308"/>
      <c r="T549" s="308"/>
      <c r="U549" s="308"/>
      <c r="V549" s="308"/>
      <c r="W549" s="308"/>
      <c r="X549" s="308"/>
      <c r="Y549" s="308"/>
      <c r="Z549" s="308"/>
    </row>
    <row r="550" ht="12.75" customHeight="1">
      <c r="A550" s="308"/>
      <c r="B550" s="308"/>
      <c r="C550" s="308"/>
      <c r="D550" s="308"/>
      <c r="E550" s="308"/>
      <c r="F550" s="308"/>
      <c r="G550" s="308"/>
      <c r="H550" s="308"/>
      <c r="I550" s="308"/>
      <c r="J550" s="308"/>
      <c r="K550" s="308"/>
      <c r="L550" s="308"/>
      <c r="M550" s="308"/>
      <c r="N550" s="308"/>
      <c r="O550" s="308"/>
      <c r="P550" s="308"/>
      <c r="Q550" s="308"/>
      <c r="R550" s="308"/>
      <c r="S550" s="308"/>
      <c r="T550" s="308"/>
      <c r="U550" s="308"/>
      <c r="V550" s="308"/>
      <c r="W550" s="308"/>
      <c r="X550" s="308"/>
      <c r="Y550" s="308"/>
      <c r="Z550" s="308"/>
    </row>
    <row r="551" ht="12.75" customHeight="1">
      <c r="A551" s="308"/>
      <c r="B551" s="308"/>
      <c r="C551" s="308"/>
      <c r="D551" s="308"/>
      <c r="E551" s="308"/>
      <c r="F551" s="308"/>
      <c r="G551" s="308"/>
      <c r="H551" s="308"/>
      <c r="I551" s="308"/>
      <c r="J551" s="308"/>
      <c r="K551" s="308"/>
      <c r="L551" s="308"/>
      <c r="M551" s="308"/>
      <c r="N551" s="308"/>
      <c r="O551" s="308"/>
      <c r="P551" s="308"/>
      <c r="Q551" s="308"/>
      <c r="R551" s="308"/>
      <c r="S551" s="308"/>
      <c r="T551" s="308"/>
      <c r="U551" s="308"/>
      <c r="V551" s="308"/>
      <c r="W551" s="308"/>
      <c r="X551" s="308"/>
      <c r="Y551" s="308"/>
      <c r="Z551" s="308"/>
    </row>
    <row r="552" ht="12.75" customHeight="1">
      <c r="A552" s="308"/>
      <c r="B552" s="308"/>
      <c r="C552" s="308"/>
      <c r="D552" s="308"/>
      <c r="E552" s="308"/>
      <c r="F552" s="308"/>
      <c r="G552" s="308"/>
      <c r="H552" s="308"/>
      <c r="I552" s="308"/>
      <c r="J552" s="308"/>
      <c r="K552" s="308"/>
      <c r="L552" s="308"/>
      <c r="M552" s="308"/>
      <c r="N552" s="308"/>
      <c r="O552" s="308"/>
      <c r="P552" s="308"/>
      <c r="Q552" s="308"/>
      <c r="R552" s="308"/>
      <c r="S552" s="308"/>
      <c r="T552" s="308"/>
      <c r="U552" s="308"/>
      <c r="V552" s="308"/>
      <c r="W552" s="308"/>
      <c r="X552" s="308"/>
      <c r="Y552" s="308"/>
      <c r="Z552" s="308"/>
    </row>
    <row r="553" ht="12.75" customHeight="1">
      <c r="A553" s="308"/>
      <c r="B553" s="308"/>
      <c r="C553" s="308"/>
      <c r="D553" s="308"/>
      <c r="E553" s="308"/>
      <c r="F553" s="308"/>
      <c r="G553" s="308"/>
      <c r="H553" s="308"/>
      <c r="I553" s="308"/>
      <c r="J553" s="308"/>
      <c r="K553" s="308"/>
      <c r="L553" s="308"/>
      <c r="M553" s="308"/>
      <c r="N553" s="308"/>
      <c r="O553" s="308"/>
      <c r="P553" s="308"/>
      <c r="Q553" s="308"/>
      <c r="R553" s="308"/>
      <c r="S553" s="308"/>
      <c r="T553" s="308"/>
      <c r="U553" s="308"/>
      <c r="V553" s="308"/>
      <c r="W553" s="308"/>
      <c r="X553" s="308"/>
      <c r="Y553" s="308"/>
      <c r="Z553" s="308"/>
    </row>
    <row r="554" ht="12.75" customHeight="1">
      <c r="A554" s="308"/>
      <c r="B554" s="308"/>
      <c r="C554" s="308"/>
      <c r="D554" s="308"/>
      <c r="E554" s="308"/>
      <c r="F554" s="308"/>
      <c r="G554" s="308"/>
      <c r="H554" s="308"/>
      <c r="I554" s="308"/>
      <c r="J554" s="308"/>
      <c r="K554" s="308"/>
      <c r="L554" s="308"/>
      <c r="M554" s="308"/>
      <c r="N554" s="308"/>
      <c r="O554" s="308"/>
      <c r="P554" s="308"/>
      <c r="Q554" s="308"/>
      <c r="R554" s="308"/>
      <c r="S554" s="308"/>
      <c r="T554" s="308"/>
      <c r="U554" s="308"/>
      <c r="V554" s="308"/>
      <c r="W554" s="308"/>
      <c r="X554" s="308"/>
      <c r="Y554" s="308"/>
      <c r="Z554" s="308"/>
    </row>
    <row r="555" ht="12.75" customHeight="1">
      <c r="A555" s="308"/>
      <c r="B555" s="308"/>
      <c r="C555" s="308"/>
      <c r="D555" s="308"/>
      <c r="E555" s="308"/>
      <c r="F555" s="308"/>
      <c r="G555" s="308"/>
      <c r="H555" s="308"/>
      <c r="I555" s="308"/>
      <c r="J555" s="308"/>
      <c r="K555" s="308"/>
      <c r="L555" s="308"/>
      <c r="M555" s="308"/>
      <c r="N555" s="308"/>
      <c r="O555" s="308"/>
      <c r="P555" s="308"/>
      <c r="Q555" s="308"/>
      <c r="R555" s="308"/>
      <c r="S555" s="308"/>
      <c r="T555" s="308"/>
      <c r="U555" s="308"/>
      <c r="V555" s="308"/>
      <c r="W555" s="308"/>
      <c r="X555" s="308"/>
      <c r="Y555" s="308"/>
      <c r="Z555" s="308"/>
    </row>
    <row r="556" ht="12.75" customHeight="1">
      <c r="A556" s="308"/>
      <c r="B556" s="308"/>
      <c r="C556" s="308"/>
      <c r="D556" s="308"/>
      <c r="E556" s="308"/>
      <c r="F556" s="308"/>
      <c r="G556" s="308"/>
      <c r="H556" s="308"/>
      <c r="I556" s="308"/>
      <c r="J556" s="308"/>
      <c r="K556" s="308"/>
      <c r="L556" s="308"/>
      <c r="M556" s="308"/>
      <c r="N556" s="308"/>
      <c r="O556" s="308"/>
      <c r="P556" s="308"/>
      <c r="Q556" s="308"/>
      <c r="R556" s="308"/>
      <c r="S556" s="308"/>
      <c r="T556" s="308"/>
      <c r="U556" s="308"/>
      <c r="V556" s="308"/>
      <c r="W556" s="308"/>
      <c r="X556" s="308"/>
      <c r="Y556" s="308"/>
      <c r="Z556" s="308"/>
    </row>
    <row r="557" ht="12.75" customHeight="1">
      <c r="A557" s="308"/>
      <c r="B557" s="308"/>
      <c r="C557" s="308"/>
      <c r="D557" s="308"/>
      <c r="E557" s="308"/>
      <c r="F557" s="308"/>
      <c r="G557" s="308"/>
      <c r="H557" s="308"/>
      <c r="I557" s="308"/>
      <c r="J557" s="308"/>
      <c r="K557" s="308"/>
      <c r="L557" s="308"/>
      <c r="M557" s="308"/>
      <c r="N557" s="308"/>
      <c r="O557" s="308"/>
      <c r="P557" s="308"/>
      <c r="Q557" s="308"/>
      <c r="R557" s="308"/>
      <c r="S557" s="308"/>
      <c r="T557" s="308"/>
      <c r="U557" s="308"/>
      <c r="V557" s="308"/>
      <c r="W557" s="308"/>
      <c r="X557" s="308"/>
      <c r="Y557" s="308"/>
      <c r="Z557" s="308"/>
    </row>
    <row r="558" ht="12.75" customHeight="1">
      <c r="A558" s="308"/>
      <c r="B558" s="308"/>
      <c r="C558" s="308"/>
      <c r="D558" s="308"/>
      <c r="E558" s="308"/>
      <c r="F558" s="308"/>
      <c r="G558" s="308"/>
      <c r="H558" s="308"/>
      <c r="I558" s="308"/>
      <c r="J558" s="308"/>
      <c r="K558" s="308"/>
      <c r="L558" s="308"/>
      <c r="M558" s="308"/>
      <c r="N558" s="308"/>
      <c r="O558" s="308"/>
      <c r="P558" s="308"/>
      <c r="Q558" s="308"/>
      <c r="R558" s="308"/>
      <c r="S558" s="308"/>
      <c r="T558" s="308"/>
      <c r="U558" s="308"/>
      <c r="V558" s="308"/>
      <c r="W558" s="308"/>
      <c r="X558" s="308"/>
      <c r="Y558" s="308"/>
      <c r="Z558" s="308"/>
    </row>
    <row r="559" ht="12.75" customHeight="1">
      <c r="A559" s="308"/>
      <c r="B559" s="308"/>
      <c r="C559" s="308"/>
      <c r="D559" s="308"/>
      <c r="E559" s="308"/>
      <c r="F559" s="308"/>
      <c r="G559" s="308"/>
      <c r="H559" s="308"/>
      <c r="I559" s="308"/>
      <c r="J559" s="308"/>
      <c r="K559" s="308"/>
      <c r="L559" s="308"/>
      <c r="M559" s="308"/>
      <c r="N559" s="308"/>
      <c r="O559" s="308"/>
      <c r="P559" s="308"/>
      <c r="Q559" s="308"/>
      <c r="R559" s="308"/>
      <c r="S559" s="308"/>
      <c r="T559" s="308"/>
      <c r="U559" s="308"/>
      <c r="V559" s="308"/>
      <c r="W559" s="308"/>
      <c r="X559" s="308"/>
      <c r="Y559" s="308"/>
      <c r="Z559" s="308"/>
    </row>
    <row r="560" ht="12.75" customHeight="1">
      <c r="A560" s="308"/>
      <c r="B560" s="308"/>
      <c r="C560" s="308"/>
      <c r="D560" s="308"/>
      <c r="E560" s="308"/>
      <c r="F560" s="308"/>
      <c r="G560" s="308"/>
      <c r="H560" s="308"/>
      <c r="I560" s="308"/>
      <c r="J560" s="308"/>
      <c r="K560" s="308"/>
      <c r="L560" s="308"/>
      <c r="M560" s="308"/>
      <c r="N560" s="308"/>
      <c r="O560" s="308"/>
      <c r="P560" s="308"/>
      <c r="Q560" s="308"/>
      <c r="R560" s="308"/>
      <c r="S560" s="308"/>
      <c r="T560" s="308"/>
      <c r="U560" s="308"/>
      <c r="V560" s="308"/>
      <c r="W560" s="308"/>
      <c r="X560" s="308"/>
      <c r="Y560" s="308"/>
      <c r="Z560" s="308"/>
    </row>
    <row r="561" ht="12.75" customHeight="1">
      <c r="A561" s="308"/>
      <c r="B561" s="308"/>
      <c r="C561" s="308"/>
      <c r="D561" s="308"/>
      <c r="E561" s="308"/>
      <c r="F561" s="308"/>
      <c r="G561" s="308"/>
      <c r="H561" s="308"/>
      <c r="I561" s="308"/>
      <c r="J561" s="308"/>
      <c r="K561" s="308"/>
      <c r="L561" s="308"/>
      <c r="M561" s="308"/>
      <c r="N561" s="308"/>
      <c r="O561" s="308"/>
      <c r="P561" s="308"/>
      <c r="Q561" s="308"/>
      <c r="R561" s="308"/>
      <c r="S561" s="308"/>
      <c r="T561" s="308"/>
      <c r="U561" s="308"/>
      <c r="V561" s="308"/>
      <c r="W561" s="308"/>
      <c r="X561" s="308"/>
      <c r="Y561" s="308"/>
      <c r="Z561" s="308"/>
    </row>
    <row r="562" ht="12.75" customHeight="1">
      <c r="A562" s="308"/>
      <c r="B562" s="308"/>
      <c r="C562" s="308"/>
      <c r="D562" s="308"/>
      <c r="E562" s="308"/>
      <c r="F562" s="308"/>
      <c r="G562" s="308"/>
      <c r="H562" s="308"/>
      <c r="I562" s="308"/>
      <c r="J562" s="308"/>
      <c r="K562" s="308"/>
      <c r="L562" s="308"/>
      <c r="M562" s="308"/>
      <c r="N562" s="308"/>
      <c r="O562" s="308"/>
      <c r="P562" s="308"/>
      <c r="Q562" s="308"/>
      <c r="R562" s="308"/>
      <c r="S562" s="308"/>
      <c r="T562" s="308"/>
      <c r="U562" s="308"/>
      <c r="V562" s="308"/>
      <c r="W562" s="308"/>
      <c r="X562" s="308"/>
      <c r="Y562" s="308"/>
      <c r="Z562" s="308"/>
    </row>
    <row r="563" ht="12.75" customHeight="1">
      <c r="A563" s="308"/>
      <c r="B563" s="308"/>
      <c r="C563" s="308"/>
      <c r="D563" s="308"/>
      <c r="E563" s="308"/>
      <c r="F563" s="308"/>
      <c r="G563" s="308"/>
      <c r="H563" s="308"/>
      <c r="I563" s="308"/>
      <c r="J563" s="308"/>
      <c r="K563" s="308"/>
      <c r="L563" s="308"/>
      <c r="M563" s="308"/>
      <c r="N563" s="308"/>
      <c r="O563" s="308"/>
      <c r="P563" s="308"/>
      <c r="Q563" s="308"/>
      <c r="R563" s="308"/>
      <c r="S563" s="308"/>
      <c r="T563" s="308"/>
      <c r="U563" s="308"/>
      <c r="V563" s="308"/>
      <c r="W563" s="308"/>
      <c r="X563" s="308"/>
      <c r="Y563" s="308"/>
      <c r="Z563" s="308"/>
    </row>
    <row r="564" ht="12.75" customHeight="1">
      <c r="A564" s="308"/>
      <c r="B564" s="308"/>
      <c r="C564" s="308"/>
      <c r="D564" s="308"/>
      <c r="E564" s="308"/>
      <c r="F564" s="308"/>
      <c r="G564" s="308"/>
      <c r="H564" s="308"/>
      <c r="I564" s="308"/>
      <c r="J564" s="308"/>
      <c r="K564" s="308"/>
      <c r="L564" s="308"/>
      <c r="M564" s="308"/>
      <c r="N564" s="308"/>
      <c r="O564" s="308"/>
      <c r="P564" s="308"/>
      <c r="Q564" s="308"/>
      <c r="R564" s="308"/>
      <c r="S564" s="308"/>
      <c r="T564" s="308"/>
      <c r="U564" s="308"/>
      <c r="V564" s="308"/>
      <c r="W564" s="308"/>
      <c r="X564" s="308"/>
      <c r="Y564" s="308"/>
      <c r="Z564" s="308"/>
    </row>
    <row r="565" ht="12.75" customHeight="1">
      <c r="A565" s="308"/>
      <c r="B565" s="308"/>
      <c r="C565" s="308"/>
      <c r="D565" s="308"/>
      <c r="E565" s="308"/>
      <c r="F565" s="308"/>
      <c r="G565" s="308"/>
      <c r="H565" s="308"/>
      <c r="I565" s="308"/>
      <c r="J565" s="308"/>
      <c r="K565" s="308"/>
      <c r="L565" s="308"/>
      <c r="M565" s="308"/>
      <c r="N565" s="308"/>
      <c r="O565" s="308"/>
      <c r="P565" s="308"/>
      <c r="Q565" s="308"/>
      <c r="R565" s="308"/>
      <c r="S565" s="308"/>
      <c r="T565" s="308"/>
      <c r="U565" s="308"/>
      <c r="V565" s="308"/>
      <c r="W565" s="308"/>
      <c r="X565" s="308"/>
      <c r="Y565" s="308"/>
      <c r="Z565" s="308"/>
    </row>
    <row r="566" ht="12.75" customHeight="1">
      <c r="A566" s="308"/>
      <c r="B566" s="308"/>
      <c r="C566" s="308"/>
      <c r="D566" s="308"/>
      <c r="E566" s="308"/>
      <c r="F566" s="308"/>
      <c r="G566" s="308"/>
      <c r="H566" s="308"/>
      <c r="I566" s="308"/>
      <c r="J566" s="308"/>
      <c r="K566" s="308"/>
      <c r="L566" s="308"/>
      <c r="M566" s="308"/>
      <c r="N566" s="308"/>
      <c r="O566" s="308"/>
      <c r="P566" s="308"/>
      <c r="Q566" s="308"/>
      <c r="R566" s="308"/>
      <c r="S566" s="308"/>
      <c r="T566" s="308"/>
      <c r="U566" s="308"/>
      <c r="V566" s="308"/>
      <c r="W566" s="308"/>
      <c r="X566" s="308"/>
      <c r="Y566" s="308"/>
      <c r="Z566" s="308"/>
    </row>
    <row r="567" ht="12.75" customHeight="1">
      <c r="A567" s="308"/>
      <c r="B567" s="308"/>
      <c r="C567" s="308"/>
      <c r="D567" s="308"/>
      <c r="E567" s="308"/>
      <c r="F567" s="308"/>
      <c r="G567" s="308"/>
      <c r="H567" s="308"/>
      <c r="I567" s="308"/>
      <c r="J567" s="308"/>
      <c r="K567" s="308"/>
      <c r="L567" s="308"/>
      <c r="M567" s="308"/>
      <c r="N567" s="308"/>
      <c r="O567" s="308"/>
      <c r="P567" s="308"/>
      <c r="Q567" s="308"/>
      <c r="R567" s="308"/>
      <c r="S567" s="308"/>
      <c r="T567" s="308"/>
      <c r="U567" s="308"/>
      <c r="V567" s="308"/>
      <c r="W567" s="308"/>
      <c r="X567" s="308"/>
      <c r="Y567" s="308"/>
      <c r="Z567" s="308"/>
    </row>
    <row r="568" ht="12.75" customHeight="1">
      <c r="A568" s="308"/>
      <c r="B568" s="308"/>
      <c r="C568" s="308"/>
      <c r="D568" s="308"/>
      <c r="E568" s="308"/>
      <c r="F568" s="308"/>
      <c r="G568" s="308"/>
      <c r="H568" s="308"/>
      <c r="I568" s="308"/>
      <c r="J568" s="308"/>
      <c r="K568" s="308"/>
      <c r="L568" s="308"/>
      <c r="M568" s="308"/>
      <c r="N568" s="308"/>
      <c r="O568" s="308"/>
      <c r="P568" s="308"/>
      <c r="Q568" s="308"/>
      <c r="R568" s="308"/>
      <c r="S568" s="308"/>
      <c r="T568" s="308"/>
      <c r="U568" s="308"/>
      <c r="V568" s="308"/>
      <c r="W568" s="308"/>
      <c r="X568" s="308"/>
      <c r="Y568" s="308"/>
      <c r="Z568" s="308"/>
    </row>
    <row r="569" ht="12.75" customHeight="1">
      <c r="A569" s="308"/>
      <c r="B569" s="308"/>
      <c r="C569" s="308"/>
      <c r="D569" s="308"/>
      <c r="E569" s="308"/>
      <c r="F569" s="308"/>
      <c r="G569" s="308"/>
      <c r="H569" s="308"/>
      <c r="I569" s="308"/>
      <c r="J569" s="308"/>
      <c r="K569" s="308"/>
      <c r="L569" s="308"/>
      <c r="M569" s="308"/>
      <c r="N569" s="308"/>
      <c r="O569" s="308"/>
      <c r="P569" s="308"/>
      <c r="Q569" s="308"/>
      <c r="R569" s="308"/>
      <c r="S569" s="308"/>
      <c r="T569" s="308"/>
      <c r="U569" s="308"/>
      <c r="V569" s="308"/>
      <c r="W569" s="308"/>
      <c r="X569" s="308"/>
      <c r="Y569" s="308"/>
      <c r="Z569" s="308"/>
    </row>
    <row r="570" ht="12.75" customHeight="1">
      <c r="A570" s="308"/>
      <c r="B570" s="308"/>
      <c r="C570" s="308"/>
      <c r="D570" s="308"/>
      <c r="E570" s="308"/>
      <c r="F570" s="308"/>
      <c r="G570" s="308"/>
      <c r="H570" s="308"/>
      <c r="I570" s="308"/>
      <c r="J570" s="308"/>
      <c r="K570" s="308"/>
      <c r="L570" s="308"/>
      <c r="M570" s="308"/>
      <c r="N570" s="308"/>
      <c r="O570" s="308"/>
      <c r="P570" s="308"/>
      <c r="Q570" s="308"/>
      <c r="R570" s="308"/>
      <c r="S570" s="308"/>
      <c r="T570" s="308"/>
      <c r="U570" s="308"/>
      <c r="V570" s="308"/>
      <c r="W570" s="308"/>
      <c r="X570" s="308"/>
      <c r="Y570" s="308"/>
      <c r="Z570" s="308"/>
    </row>
    <row r="571" ht="12.75" customHeight="1">
      <c r="A571" s="308"/>
      <c r="B571" s="308"/>
      <c r="C571" s="308"/>
      <c r="D571" s="308"/>
      <c r="E571" s="308"/>
      <c r="F571" s="308"/>
      <c r="G571" s="308"/>
      <c r="H571" s="308"/>
      <c r="I571" s="308"/>
      <c r="J571" s="308"/>
      <c r="K571" s="308"/>
      <c r="L571" s="308"/>
      <c r="M571" s="308"/>
      <c r="N571" s="308"/>
      <c r="O571" s="308"/>
      <c r="P571" s="308"/>
      <c r="Q571" s="308"/>
      <c r="R571" s="308"/>
      <c r="S571" s="308"/>
      <c r="T571" s="308"/>
      <c r="U571" s="308"/>
      <c r="V571" s="308"/>
      <c r="W571" s="308"/>
      <c r="X571" s="308"/>
      <c r="Y571" s="308"/>
      <c r="Z571" s="308"/>
    </row>
    <row r="572" ht="12.75" customHeight="1">
      <c r="A572" s="308"/>
      <c r="B572" s="308"/>
      <c r="C572" s="308"/>
      <c r="D572" s="308"/>
      <c r="E572" s="308"/>
      <c r="F572" s="308"/>
      <c r="G572" s="308"/>
      <c r="H572" s="308"/>
      <c r="I572" s="308"/>
      <c r="J572" s="308"/>
      <c r="K572" s="308"/>
      <c r="L572" s="308"/>
      <c r="M572" s="308"/>
      <c r="N572" s="308"/>
      <c r="O572" s="308"/>
      <c r="P572" s="308"/>
      <c r="Q572" s="308"/>
      <c r="R572" s="308"/>
      <c r="S572" s="308"/>
      <c r="T572" s="308"/>
      <c r="U572" s="308"/>
      <c r="V572" s="308"/>
      <c r="W572" s="308"/>
      <c r="X572" s="308"/>
      <c r="Y572" s="308"/>
      <c r="Z572" s="308"/>
    </row>
    <row r="573" ht="12.75" customHeight="1">
      <c r="A573" s="308"/>
      <c r="B573" s="308"/>
      <c r="C573" s="308"/>
      <c r="D573" s="308"/>
      <c r="E573" s="308"/>
      <c r="F573" s="308"/>
      <c r="G573" s="308"/>
      <c r="H573" s="308"/>
      <c r="I573" s="308"/>
      <c r="J573" s="308"/>
      <c r="K573" s="308"/>
      <c r="L573" s="308"/>
      <c r="M573" s="308"/>
      <c r="N573" s="308"/>
      <c r="O573" s="308"/>
      <c r="P573" s="308"/>
      <c r="Q573" s="308"/>
      <c r="R573" s="308"/>
      <c r="S573" s="308"/>
      <c r="T573" s="308"/>
      <c r="U573" s="308"/>
      <c r="V573" s="308"/>
      <c r="W573" s="308"/>
      <c r="X573" s="308"/>
      <c r="Y573" s="308"/>
      <c r="Z573" s="308"/>
    </row>
    <row r="574" ht="12.75" customHeight="1">
      <c r="A574" s="308"/>
      <c r="B574" s="308"/>
      <c r="C574" s="308"/>
      <c r="D574" s="308"/>
      <c r="E574" s="308"/>
      <c r="F574" s="308"/>
      <c r="G574" s="308"/>
      <c r="H574" s="308"/>
      <c r="I574" s="308"/>
      <c r="J574" s="308"/>
      <c r="K574" s="308"/>
      <c r="L574" s="308"/>
      <c r="M574" s="308"/>
      <c r="N574" s="308"/>
      <c r="O574" s="308"/>
      <c r="P574" s="308"/>
      <c r="Q574" s="308"/>
      <c r="R574" s="308"/>
      <c r="S574" s="308"/>
      <c r="T574" s="308"/>
      <c r="U574" s="308"/>
      <c r="V574" s="308"/>
      <c r="W574" s="308"/>
      <c r="X574" s="308"/>
      <c r="Y574" s="308"/>
      <c r="Z574" s="308"/>
    </row>
    <row r="575" ht="12.75" customHeight="1">
      <c r="A575" s="308"/>
      <c r="B575" s="308"/>
      <c r="C575" s="308"/>
      <c r="D575" s="308"/>
      <c r="E575" s="308"/>
      <c r="F575" s="308"/>
      <c r="G575" s="308"/>
      <c r="H575" s="308"/>
      <c r="I575" s="308"/>
      <c r="J575" s="308"/>
      <c r="K575" s="308"/>
      <c r="L575" s="308"/>
      <c r="M575" s="308"/>
      <c r="N575" s="308"/>
      <c r="O575" s="308"/>
      <c r="P575" s="308"/>
      <c r="Q575" s="308"/>
      <c r="R575" s="308"/>
      <c r="S575" s="308"/>
      <c r="T575" s="308"/>
      <c r="U575" s="308"/>
      <c r="V575" s="308"/>
      <c r="W575" s="308"/>
      <c r="X575" s="308"/>
      <c r="Y575" s="308"/>
      <c r="Z575" s="308"/>
    </row>
    <row r="576" ht="12.75" customHeight="1">
      <c r="A576" s="308"/>
      <c r="B576" s="308"/>
      <c r="C576" s="308"/>
      <c r="D576" s="308"/>
      <c r="E576" s="308"/>
      <c r="F576" s="308"/>
      <c r="G576" s="308"/>
      <c r="H576" s="308"/>
      <c r="I576" s="308"/>
      <c r="J576" s="308"/>
      <c r="K576" s="308"/>
      <c r="L576" s="308"/>
      <c r="M576" s="308"/>
      <c r="N576" s="308"/>
      <c r="O576" s="308"/>
      <c r="P576" s="308"/>
      <c r="Q576" s="308"/>
      <c r="R576" s="308"/>
      <c r="S576" s="308"/>
      <c r="T576" s="308"/>
      <c r="U576" s="308"/>
      <c r="V576" s="308"/>
      <c r="W576" s="308"/>
      <c r="X576" s="308"/>
      <c r="Y576" s="308"/>
      <c r="Z576" s="308"/>
    </row>
    <row r="577" ht="12.75" customHeight="1">
      <c r="A577" s="308"/>
      <c r="B577" s="308"/>
      <c r="C577" s="308"/>
      <c r="D577" s="308"/>
      <c r="E577" s="308"/>
      <c r="F577" s="308"/>
      <c r="G577" s="308"/>
      <c r="H577" s="308"/>
      <c r="I577" s="308"/>
      <c r="J577" s="308"/>
      <c r="K577" s="308"/>
      <c r="L577" s="308"/>
      <c r="M577" s="308"/>
      <c r="N577" s="308"/>
      <c r="O577" s="308"/>
      <c r="P577" s="308"/>
      <c r="Q577" s="308"/>
      <c r="R577" s="308"/>
      <c r="S577" s="308"/>
      <c r="T577" s="308"/>
      <c r="U577" s="308"/>
      <c r="V577" s="308"/>
      <c r="W577" s="308"/>
      <c r="X577" s="308"/>
      <c r="Y577" s="308"/>
      <c r="Z577" s="308"/>
    </row>
    <row r="578" ht="12.75" customHeight="1">
      <c r="A578" s="308"/>
      <c r="B578" s="308"/>
      <c r="C578" s="308"/>
      <c r="D578" s="308"/>
      <c r="E578" s="308"/>
      <c r="F578" s="308"/>
      <c r="G578" s="308"/>
      <c r="H578" s="308"/>
      <c r="I578" s="308"/>
      <c r="J578" s="308"/>
      <c r="K578" s="308"/>
      <c r="L578" s="308"/>
      <c r="M578" s="308"/>
      <c r="N578" s="308"/>
      <c r="O578" s="308"/>
      <c r="P578" s="308"/>
      <c r="Q578" s="308"/>
      <c r="R578" s="308"/>
      <c r="S578" s="308"/>
      <c r="T578" s="308"/>
      <c r="U578" s="308"/>
      <c r="V578" s="308"/>
      <c r="W578" s="308"/>
      <c r="X578" s="308"/>
      <c r="Y578" s="308"/>
      <c r="Z578" s="308"/>
    </row>
    <row r="579" ht="12.75" customHeight="1">
      <c r="A579" s="308"/>
      <c r="B579" s="308"/>
      <c r="C579" s="308"/>
      <c r="D579" s="308"/>
      <c r="E579" s="308"/>
      <c r="F579" s="308"/>
      <c r="G579" s="308"/>
      <c r="H579" s="308"/>
      <c r="I579" s="308"/>
      <c r="J579" s="308"/>
      <c r="K579" s="308"/>
      <c r="L579" s="308"/>
      <c r="M579" s="308"/>
      <c r="N579" s="308"/>
      <c r="O579" s="308"/>
      <c r="P579" s="308"/>
      <c r="Q579" s="308"/>
      <c r="R579" s="308"/>
      <c r="S579" s="308"/>
      <c r="T579" s="308"/>
      <c r="U579" s="308"/>
      <c r="V579" s="308"/>
      <c r="W579" s="308"/>
      <c r="X579" s="308"/>
      <c r="Y579" s="308"/>
      <c r="Z579" s="308"/>
    </row>
    <row r="580" ht="12.75" customHeight="1">
      <c r="A580" s="308"/>
      <c r="B580" s="308"/>
      <c r="C580" s="308"/>
      <c r="D580" s="308"/>
      <c r="E580" s="308"/>
      <c r="F580" s="308"/>
      <c r="G580" s="308"/>
      <c r="H580" s="308"/>
      <c r="I580" s="308"/>
      <c r="J580" s="308"/>
      <c r="K580" s="308"/>
      <c r="L580" s="308"/>
      <c r="M580" s="308"/>
      <c r="N580" s="308"/>
      <c r="O580" s="308"/>
      <c r="P580" s="308"/>
      <c r="Q580" s="308"/>
      <c r="R580" s="308"/>
      <c r="S580" s="308"/>
      <c r="T580" s="308"/>
      <c r="U580" s="308"/>
      <c r="V580" s="308"/>
      <c r="W580" s="308"/>
      <c r="X580" s="308"/>
      <c r="Y580" s="308"/>
      <c r="Z580" s="308"/>
    </row>
    <row r="581" ht="12.75" customHeight="1">
      <c r="A581" s="308"/>
      <c r="B581" s="308"/>
      <c r="C581" s="308"/>
      <c r="D581" s="308"/>
      <c r="E581" s="308"/>
      <c r="F581" s="308"/>
      <c r="G581" s="308"/>
      <c r="H581" s="308"/>
      <c r="I581" s="308"/>
      <c r="J581" s="308"/>
      <c r="K581" s="308"/>
      <c r="L581" s="308"/>
      <c r="M581" s="308"/>
      <c r="N581" s="308"/>
      <c r="O581" s="308"/>
      <c r="P581" s="308"/>
      <c r="Q581" s="308"/>
      <c r="R581" s="308"/>
      <c r="S581" s="308"/>
      <c r="T581" s="308"/>
      <c r="U581" s="308"/>
      <c r="V581" s="308"/>
      <c r="W581" s="308"/>
      <c r="X581" s="308"/>
      <c r="Y581" s="308"/>
      <c r="Z581" s="308"/>
    </row>
    <row r="582" ht="12.75" customHeight="1">
      <c r="A582" s="308"/>
      <c r="B582" s="308"/>
      <c r="C582" s="308"/>
      <c r="D582" s="308"/>
      <c r="E582" s="308"/>
      <c r="F582" s="308"/>
      <c r="G582" s="308"/>
      <c r="H582" s="308"/>
      <c r="I582" s="308"/>
      <c r="J582" s="308"/>
      <c r="K582" s="308"/>
      <c r="L582" s="308"/>
      <c r="M582" s="308"/>
      <c r="N582" s="308"/>
      <c r="O582" s="308"/>
      <c r="P582" s="308"/>
      <c r="Q582" s="308"/>
      <c r="R582" s="308"/>
      <c r="S582" s="308"/>
      <c r="T582" s="308"/>
      <c r="U582" s="308"/>
      <c r="V582" s="308"/>
      <c r="W582" s="308"/>
      <c r="X582" s="308"/>
      <c r="Y582" s="308"/>
      <c r="Z582" s="308"/>
    </row>
    <row r="583" ht="12.75" customHeight="1">
      <c r="A583" s="308"/>
      <c r="B583" s="308"/>
      <c r="C583" s="308"/>
      <c r="D583" s="308"/>
      <c r="E583" s="308"/>
      <c r="F583" s="308"/>
      <c r="G583" s="308"/>
      <c r="H583" s="308"/>
      <c r="I583" s="308"/>
      <c r="J583" s="308"/>
      <c r="K583" s="308"/>
      <c r="L583" s="308"/>
      <c r="M583" s="308"/>
      <c r="N583" s="308"/>
      <c r="O583" s="308"/>
      <c r="P583" s="308"/>
      <c r="Q583" s="308"/>
      <c r="R583" s="308"/>
      <c r="S583" s="308"/>
      <c r="T583" s="308"/>
      <c r="U583" s="308"/>
      <c r="V583" s="308"/>
      <c r="W583" s="308"/>
      <c r="X583" s="308"/>
      <c r="Y583" s="308"/>
      <c r="Z583" s="308"/>
    </row>
    <row r="584" ht="12.75" customHeight="1">
      <c r="A584" s="308"/>
      <c r="B584" s="308"/>
      <c r="C584" s="308"/>
      <c r="D584" s="308"/>
      <c r="E584" s="308"/>
      <c r="F584" s="308"/>
      <c r="G584" s="308"/>
      <c r="H584" s="308"/>
      <c r="I584" s="308"/>
      <c r="J584" s="308"/>
      <c r="K584" s="308"/>
      <c r="L584" s="308"/>
      <c r="M584" s="308"/>
      <c r="N584" s="308"/>
      <c r="O584" s="308"/>
      <c r="P584" s="308"/>
      <c r="Q584" s="308"/>
      <c r="R584" s="308"/>
      <c r="S584" s="308"/>
      <c r="T584" s="308"/>
      <c r="U584" s="308"/>
      <c r="V584" s="308"/>
      <c r="W584" s="308"/>
      <c r="X584" s="308"/>
      <c r="Y584" s="308"/>
      <c r="Z584" s="308"/>
    </row>
    <row r="585" ht="12.75" customHeight="1">
      <c r="A585" s="308"/>
      <c r="B585" s="308"/>
      <c r="C585" s="308"/>
      <c r="D585" s="308"/>
      <c r="E585" s="308"/>
      <c r="F585" s="308"/>
      <c r="G585" s="308"/>
      <c r="H585" s="308"/>
      <c r="I585" s="308"/>
      <c r="J585" s="308"/>
      <c r="K585" s="308"/>
      <c r="L585" s="308"/>
      <c r="M585" s="308"/>
      <c r="N585" s="308"/>
      <c r="O585" s="308"/>
      <c r="P585" s="308"/>
      <c r="Q585" s="308"/>
      <c r="R585" s="308"/>
      <c r="S585" s="308"/>
      <c r="T585" s="308"/>
      <c r="U585" s="308"/>
      <c r="V585" s="308"/>
      <c r="W585" s="308"/>
      <c r="X585" s="308"/>
      <c r="Y585" s="308"/>
      <c r="Z585" s="308"/>
    </row>
    <row r="586" ht="12.75" customHeight="1">
      <c r="A586" s="308"/>
      <c r="B586" s="308"/>
      <c r="C586" s="308"/>
      <c r="D586" s="308"/>
      <c r="E586" s="308"/>
      <c r="F586" s="308"/>
      <c r="G586" s="308"/>
      <c r="H586" s="308"/>
      <c r="I586" s="308"/>
      <c r="J586" s="308"/>
      <c r="K586" s="308"/>
      <c r="L586" s="308"/>
      <c r="M586" s="308"/>
      <c r="N586" s="308"/>
      <c r="O586" s="308"/>
      <c r="P586" s="308"/>
      <c r="Q586" s="308"/>
      <c r="R586" s="308"/>
      <c r="S586" s="308"/>
      <c r="T586" s="308"/>
      <c r="U586" s="308"/>
      <c r="V586" s="308"/>
      <c r="W586" s="308"/>
      <c r="X586" s="308"/>
      <c r="Y586" s="308"/>
      <c r="Z586" s="308"/>
    </row>
    <row r="587" ht="12.75" customHeight="1">
      <c r="A587" s="308"/>
      <c r="B587" s="308"/>
      <c r="C587" s="308"/>
      <c r="D587" s="308"/>
      <c r="E587" s="308"/>
      <c r="F587" s="308"/>
      <c r="G587" s="308"/>
      <c r="H587" s="308"/>
      <c r="I587" s="308"/>
      <c r="J587" s="308"/>
      <c r="K587" s="308"/>
      <c r="L587" s="308"/>
      <c r="M587" s="308"/>
      <c r="N587" s="308"/>
      <c r="O587" s="308"/>
      <c r="P587" s="308"/>
      <c r="Q587" s="308"/>
      <c r="R587" s="308"/>
      <c r="S587" s="308"/>
      <c r="T587" s="308"/>
      <c r="U587" s="308"/>
      <c r="V587" s="308"/>
      <c r="W587" s="308"/>
      <c r="X587" s="308"/>
      <c r="Y587" s="308"/>
      <c r="Z587" s="308"/>
    </row>
    <row r="588" ht="12.75" customHeight="1">
      <c r="A588" s="308"/>
      <c r="B588" s="308"/>
      <c r="C588" s="308"/>
      <c r="D588" s="308"/>
      <c r="E588" s="308"/>
      <c r="F588" s="308"/>
      <c r="G588" s="308"/>
      <c r="H588" s="308"/>
      <c r="I588" s="308"/>
      <c r="J588" s="308"/>
      <c r="K588" s="308"/>
      <c r="L588" s="308"/>
      <c r="M588" s="308"/>
      <c r="N588" s="308"/>
      <c r="O588" s="308"/>
      <c r="P588" s="308"/>
      <c r="Q588" s="308"/>
      <c r="R588" s="308"/>
      <c r="S588" s="308"/>
      <c r="T588" s="308"/>
      <c r="U588" s="308"/>
      <c r="V588" s="308"/>
      <c r="W588" s="308"/>
      <c r="X588" s="308"/>
      <c r="Y588" s="308"/>
      <c r="Z588" s="308"/>
    </row>
    <row r="589" ht="12.75" customHeight="1">
      <c r="A589" s="308"/>
      <c r="B589" s="308"/>
      <c r="C589" s="308"/>
      <c r="D589" s="308"/>
      <c r="E589" s="308"/>
      <c r="F589" s="308"/>
      <c r="G589" s="308"/>
      <c r="H589" s="308"/>
      <c r="I589" s="308"/>
      <c r="J589" s="308"/>
      <c r="K589" s="308"/>
      <c r="L589" s="308"/>
      <c r="M589" s="308"/>
      <c r="N589" s="308"/>
      <c r="O589" s="308"/>
      <c r="P589" s="308"/>
      <c r="Q589" s="308"/>
      <c r="R589" s="308"/>
      <c r="S589" s="308"/>
      <c r="T589" s="308"/>
      <c r="U589" s="308"/>
      <c r="V589" s="308"/>
      <c r="W589" s="308"/>
      <c r="X589" s="308"/>
      <c r="Y589" s="308"/>
      <c r="Z589" s="308"/>
    </row>
    <row r="590" ht="12.75" customHeight="1">
      <c r="A590" s="308"/>
      <c r="B590" s="308"/>
      <c r="C590" s="308"/>
      <c r="D590" s="308"/>
      <c r="E590" s="308"/>
      <c r="F590" s="308"/>
      <c r="G590" s="308"/>
      <c r="H590" s="308"/>
      <c r="I590" s="308"/>
      <c r="J590" s="308"/>
      <c r="K590" s="308"/>
      <c r="L590" s="308"/>
      <c r="M590" s="308"/>
      <c r="N590" s="308"/>
      <c r="O590" s="308"/>
      <c r="P590" s="308"/>
      <c r="Q590" s="308"/>
      <c r="R590" s="308"/>
      <c r="S590" s="308"/>
      <c r="T590" s="308"/>
      <c r="U590" s="308"/>
      <c r="V590" s="308"/>
      <c r="W590" s="308"/>
      <c r="X590" s="308"/>
      <c r="Y590" s="308"/>
      <c r="Z590" s="308"/>
    </row>
    <row r="591" ht="12.75" customHeight="1">
      <c r="A591" s="308"/>
      <c r="B591" s="308"/>
      <c r="C591" s="308"/>
      <c r="D591" s="308"/>
      <c r="E591" s="308"/>
      <c r="F591" s="308"/>
      <c r="G591" s="308"/>
      <c r="H591" s="308"/>
      <c r="I591" s="308"/>
      <c r="J591" s="308"/>
      <c r="K591" s="308"/>
      <c r="L591" s="308"/>
      <c r="M591" s="308"/>
      <c r="N591" s="308"/>
      <c r="O591" s="308"/>
      <c r="P591" s="308"/>
      <c r="Q591" s="308"/>
      <c r="R591" s="308"/>
      <c r="S591" s="308"/>
      <c r="T591" s="308"/>
      <c r="U591" s="308"/>
      <c r="V591" s="308"/>
      <c r="W591" s="308"/>
      <c r="X591" s="308"/>
      <c r="Y591" s="308"/>
      <c r="Z591" s="308"/>
    </row>
    <row r="592" ht="12.75" customHeight="1">
      <c r="A592" s="308"/>
      <c r="B592" s="308"/>
      <c r="C592" s="308"/>
      <c r="D592" s="308"/>
      <c r="E592" s="308"/>
      <c r="F592" s="308"/>
      <c r="G592" s="308"/>
      <c r="H592" s="308"/>
      <c r="I592" s="308"/>
      <c r="J592" s="308"/>
      <c r="K592" s="308"/>
      <c r="L592" s="308"/>
      <c r="M592" s="308"/>
      <c r="N592" s="308"/>
      <c r="O592" s="308"/>
      <c r="P592" s="308"/>
      <c r="Q592" s="308"/>
      <c r="R592" s="308"/>
      <c r="S592" s="308"/>
      <c r="T592" s="308"/>
      <c r="U592" s="308"/>
      <c r="V592" s="308"/>
      <c r="W592" s="308"/>
      <c r="X592" s="308"/>
      <c r="Y592" s="308"/>
      <c r="Z592" s="308"/>
    </row>
    <row r="593" ht="12.75" customHeight="1">
      <c r="A593" s="308"/>
      <c r="B593" s="308"/>
      <c r="C593" s="308"/>
      <c r="D593" s="308"/>
      <c r="E593" s="308"/>
      <c r="F593" s="308"/>
      <c r="G593" s="308"/>
      <c r="H593" s="308"/>
      <c r="I593" s="308"/>
      <c r="J593" s="308"/>
      <c r="K593" s="308"/>
      <c r="L593" s="308"/>
      <c r="M593" s="308"/>
      <c r="N593" s="308"/>
      <c r="O593" s="308"/>
      <c r="P593" s="308"/>
      <c r="Q593" s="308"/>
      <c r="R593" s="308"/>
      <c r="S593" s="308"/>
      <c r="T593" s="308"/>
      <c r="U593" s="308"/>
      <c r="V593" s="308"/>
      <c r="W593" s="308"/>
      <c r="X593" s="308"/>
      <c r="Y593" s="308"/>
      <c r="Z593" s="308"/>
    </row>
    <row r="594" ht="12.75" customHeight="1">
      <c r="A594" s="308"/>
      <c r="B594" s="308"/>
      <c r="C594" s="308"/>
      <c r="D594" s="308"/>
      <c r="E594" s="308"/>
      <c r="F594" s="308"/>
      <c r="G594" s="308"/>
      <c r="H594" s="308"/>
      <c r="I594" s="308"/>
      <c r="J594" s="308"/>
      <c r="K594" s="308"/>
      <c r="L594" s="308"/>
      <c r="M594" s="308"/>
      <c r="N594" s="308"/>
      <c r="O594" s="308"/>
      <c r="P594" s="308"/>
      <c r="Q594" s="308"/>
      <c r="R594" s="308"/>
      <c r="S594" s="308"/>
      <c r="T594" s="308"/>
      <c r="U594" s="308"/>
      <c r="V594" s="308"/>
      <c r="W594" s="308"/>
      <c r="X594" s="308"/>
      <c r="Y594" s="308"/>
      <c r="Z594" s="308"/>
    </row>
    <row r="595" ht="12.75" customHeight="1">
      <c r="A595" s="308"/>
      <c r="B595" s="308"/>
      <c r="C595" s="308"/>
      <c r="D595" s="308"/>
      <c r="E595" s="308"/>
      <c r="F595" s="308"/>
      <c r="G595" s="308"/>
      <c r="H595" s="308"/>
      <c r="I595" s="308"/>
      <c r="J595" s="308"/>
      <c r="K595" s="308"/>
      <c r="L595" s="308"/>
      <c r="M595" s="308"/>
      <c r="N595" s="308"/>
      <c r="O595" s="308"/>
      <c r="P595" s="308"/>
      <c r="Q595" s="308"/>
      <c r="R595" s="308"/>
      <c r="S595" s="308"/>
      <c r="T595" s="308"/>
      <c r="U595" s="308"/>
      <c r="V595" s="308"/>
      <c r="W595" s="308"/>
      <c r="X595" s="308"/>
      <c r="Y595" s="308"/>
      <c r="Z595" s="308"/>
    </row>
    <row r="596" ht="12.75" customHeight="1">
      <c r="A596" s="308"/>
      <c r="B596" s="308"/>
      <c r="C596" s="308"/>
      <c r="D596" s="308"/>
      <c r="E596" s="308"/>
      <c r="F596" s="308"/>
      <c r="G596" s="308"/>
      <c r="H596" s="308"/>
      <c r="I596" s="308"/>
      <c r="J596" s="308"/>
      <c r="K596" s="308"/>
      <c r="L596" s="308"/>
      <c r="M596" s="308"/>
      <c r="N596" s="308"/>
      <c r="O596" s="308"/>
      <c r="P596" s="308"/>
      <c r="Q596" s="308"/>
      <c r="R596" s="308"/>
      <c r="S596" s="308"/>
      <c r="T596" s="308"/>
      <c r="U596" s="308"/>
      <c r="V596" s="308"/>
      <c r="W596" s="308"/>
      <c r="X596" s="308"/>
      <c r="Y596" s="308"/>
      <c r="Z596" s="308"/>
    </row>
    <row r="597" ht="12.75" customHeight="1">
      <c r="A597" s="308"/>
      <c r="B597" s="308"/>
      <c r="C597" s="308"/>
      <c r="D597" s="308"/>
      <c r="E597" s="308"/>
      <c r="F597" s="308"/>
      <c r="G597" s="308"/>
      <c r="H597" s="308"/>
      <c r="I597" s="308"/>
      <c r="J597" s="308"/>
      <c r="K597" s="308"/>
      <c r="L597" s="308"/>
      <c r="M597" s="308"/>
      <c r="N597" s="308"/>
      <c r="O597" s="308"/>
      <c r="P597" s="308"/>
      <c r="Q597" s="308"/>
      <c r="R597" s="308"/>
      <c r="S597" s="308"/>
      <c r="T597" s="308"/>
      <c r="U597" s="308"/>
      <c r="V597" s="308"/>
      <c r="W597" s="308"/>
      <c r="X597" s="308"/>
      <c r="Y597" s="308"/>
      <c r="Z597" s="308"/>
    </row>
    <row r="598" ht="12.75" customHeight="1">
      <c r="A598" s="308"/>
      <c r="B598" s="308"/>
      <c r="C598" s="308"/>
      <c r="D598" s="308"/>
      <c r="E598" s="308"/>
      <c r="F598" s="308"/>
      <c r="G598" s="308"/>
      <c r="H598" s="308"/>
      <c r="I598" s="308"/>
      <c r="J598" s="308"/>
      <c r="K598" s="308"/>
      <c r="L598" s="308"/>
      <c r="M598" s="308"/>
      <c r="N598" s="308"/>
      <c r="O598" s="308"/>
      <c r="P598" s="308"/>
      <c r="Q598" s="308"/>
      <c r="R598" s="308"/>
      <c r="S598" s="308"/>
      <c r="T598" s="308"/>
      <c r="U598" s="308"/>
      <c r="V598" s="308"/>
      <c r="W598" s="308"/>
      <c r="X598" s="308"/>
      <c r="Y598" s="308"/>
      <c r="Z598" s="308"/>
    </row>
    <row r="599" ht="12.75" customHeight="1">
      <c r="A599" s="308"/>
      <c r="B599" s="308"/>
      <c r="C599" s="308"/>
      <c r="D599" s="308"/>
      <c r="E599" s="308"/>
      <c r="F599" s="308"/>
      <c r="G599" s="308"/>
      <c r="H599" s="308"/>
      <c r="I599" s="308"/>
      <c r="J599" s="308"/>
      <c r="K599" s="308"/>
      <c r="L599" s="308"/>
      <c r="M599" s="308"/>
      <c r="N599" s="308"/>
      <c r="O599" s="308"/>
      <c r="P599" s="308"/>
      <c r="Q599" s="308"/>
      <c r="R599" s="308"/>
      <c r="S599" s="308"/>
      <c r="T599" s="308"/>
      <c r="U599" s="308"/>
      <c r="V599" s="308"/>
      <c r="W599" s="308"/>
      <c r="X599" s="308"/>
      <c r="Y599" s="308"/>
      <c r="Z599" s="308"/>
    </row>
    <row r="600" ht="12.75" customHeight="1">
      <c r="A600" s="308"/>
      <c r="B600" s="308"/>
      <c r="C600" s="308"/>
      <c r="D600" s="308"/>
      <c r="E600" s="308"/>
      <c r="F600" s="308"/>
      <c r="G600" s="308"/>
      <c r="H600" s="308"/>
      <c r="I600" s="308"/>
      <c r="J600" s="308"/>
      <c r="K600" s="308"/>
      <c r="L600" s="308"/>
      <c r="M600" s="308"/>
      <c r="N600" s="308"/>
      <c r="O600" s="308"/>
      <c r="P600" s="308"/>
      <c r="Q600" s="308"/>
      <c r="R600" s="308"/>
      <c r="S600" s="308"/>
      <c r="T600" s="308"/>
      <c r="U600" s="308"/>
      <c r="V600" s="308"/>
      <c r="W600" s="308"/>
      <c r="X600" s="308"/>
      <c r="Y600" s="308"/>
      <c r="Z600" s="308"/>
    </row>
    <row r="601" ht="12.75" customHeight="1">
      <c r="A601" s="308"/>
      <c r="B601" s="308"/>
      <c r="C601" s="308"/>
      <c r="D601" s="308"/>
      <c r="E601" s="308"/>
      <c r="F601" s="308"/>
      <c r="G601" s="308"/>
      <c r="H601" s="308"/>
      <c r="I601" s="308"/>
      <c r="J601" s="308"/>
      <c r="K601" s="308"/>
      <c r="L601" s="308"/>
      <c r="M601" s="308"/>
      <c r="N601" s="308"/>
      <c r="O601" s="308"/>
      <c r="P601" s="308"/>
      <c r="Q601" s="308"/>
      <c r="R601" s="308"/>
      <c r="S601" s="308"/>
      <c r="T601" s="308"/>
      <c r="U601" s="308"/>
      <c r="V601" s="308"/>
      <c r="W601" s="308"/>
      <c r="X601" s="308"/>
      <c r="Y601" s="308"/>
      <c r="Z601" s="308"/>
    </row>
    <row r="602" ht="12.75" customHeight="1">
      <c r="A602" s="308"/>
      <c r="B602" s="308"/>
      <c r="C602" s="308"/>
      <c r="D602" s="308"/>
      <c r="E602" s="308"/>
      <c r="F602" s="308"/>
      <c r="G602" s="308"/>
      <c r="H602" s="308"/>
      <c r="I602" s="308"/>
      <c r="J602" s="308"/>
      <c r="K602" s="308"/>
      <c r="L602" s="308"/>
      <c r="M602" s="308"/>
      <c r="N602" s="308"/>
      <c r="O602" s="308"/>
      <c r="P602" s="308"/>
      <c r="Q602" s="308"/>
      <c r="R602" s="308"/>
      <c r="S602" s="308"/>
      <c r="T602" s="308"/>
      <c r="U602" s="308"/>
      <c r="V602" s="308"/>
      <c r="W602" s="308"/>
      <c r="X602" s="308"/>
      <c r="Y602" s="308"/>
      <c r="Z602" s="308"/>
    </row>
    <row r="603" ht="12.75" customHeight="1">
      <c r="A603" s="308"/>
      <c r="B603" s="308"/>
      <c r="C603" s="308"/>
      <c r="D603" s="308"/>
      <c r="E603" s="308"/>
      <c r="F603" s="308"/>
      <c r="G603" s="308"/>
      <c r="H603" s="308"/>
      <c r="I603" s="308"/>
      <c r="J603" s="308"/>
      <c r="K603" s="308"/>
      <c r="L603" s="308"/>
      <c r="M603" s="308"/>
      <c r="N603" s="308"/>
      <c r="O603" s="308"/>
      <c r="P603" s="308"/>
      <c r="Q603" s="308"/>
      <c r="R603" s="308"/>
      <c r="S603" s="308"/>
      <c r="T603" s="308"/>
      <c r="U603" s="308"/>
      <c r="V603" s="308"/>
      <c r="W603" s="308"/>
      <c r="X603" s="308"/>
      <c r="Y603" s="308"/>
      <c r="Z603" s="308"/>
    </row>
    <row r="604" ht="12.75" customHeight="1">
      <c r="A604" s="308"/>
      <c r="B604" s="308"/>
      <c r="C604" s="308"/>
      <c r="D604" s="308"/>
      <c r="E604" s="308"/>
      <c r="F604" s="308"/>
      <c r="G604" s="308"/>
      <c r="H604" s="308"/>
      <c r="I604" s="308"/>
      <c r="J604" s="308"/>
      <c r="K604" s="308"/>
      <c r="L604" s="308"/>
      <c r="M604" s="308"/>
      <c r="N604" s="308"/>
      <c r="O604" s="308"/>
      <c r="P604" s="308"/>
      <c r="Q604" s="308"/>
      <c r="R604" s="308"/>
      <c r="S604" s="308"/>
      <c r="T604" s="308"/>
      <c r="U604" s="308"/>
      <c r="V604" s="308"/>
      <c r="W604" s="308"/>
      <c r="X604" s="308"/>
      <c r="Y604" s="308"/>
      <c r="Z604" s="308"/>
    </row>
    <row r="605" ht="12.75" customHeight="1">
      <c r="A605" s="308"/>
      <c r="B605" s="308"/>
      <c r="C605" s="308"/>
      <c r="D605" s="308"/>
      <c r="E605" s="308"/>
      <c r="F605" s="308"/>
      <c r="G605" s="308"/>
      <c r="H605" s="308"/>
      <c r="I605" s="308"/>
      <c r="J605" s="308"/>
      <c r="K605" s="308"/>
      <c r="L605" s="308"/>
      <c r="M605" s="308"/>
      <c r="N605" s="308"/>
      <c r="O605" s="308"/>
      <c r="P605" s="308"/>
      <c r="Q605" s="308"/>
      <c r="R605" s="308"/>
      <c r="S605" s="308"/>
      <c r="T605" s="308"/>
      <c r="U605" s="308"/>
      <c r="V605" s="308"/>
      <c r="W605" s="308"/>
      <c r="X605" s="308"/>
      <c r="Y605" s="308"/>
      <c r="Z605" s="308"/>
    </row>
    <row r="606" ht="12.75" customHeight="1">
      <c r="A606" s="308"/>
      <c r="B606" s="308"/>
      <c r="C606" s="308"/>
      <c r="D606" s="308"/>
      <c r="E606" s="308"/>
      <c r="F606" s="308"/>
      <c r="G606" s="308"/>
      <c r="H606" s="308"/>
      <c r="I606" s="308"/>
      <c r="J606" s="308"/>
      <c r="K606" s="308"/>
      <c r="L606" s="308"/>
      <c r="M606" s="308"/>
      <c r="N606" s="308"/>
      <c r="O606" s="308"/>
      <c r="P606" s="308"/>
      <c r="Q606" s="308"/>
      <c r="R606" s="308"/>
      <c r="S606" s="308"/>
      <c r="T606" s="308"/>
      <c r="U606" s="308"/>
      <c r="V606" s="308"/>
      <c r="W606" s="308"/>
      <c r="X606" s="308"/>
      <c r="Y606" s="308"/>
      <c r="Z606" s="308"/>
    </row>
    <row r="607" ht="12.75" customHeight="1">
      <c r="A607" s="308"/>
      <c r="B607" s="308"/>
      <c r="C607" s="308"/>
      <c r="D607" s="308"/>
      <c r="E607" s="308"/>
      <c r="F607" s="308"/>
      <c r="G607" s="308"/>
      <c r="H607" s="308"/>
      <c r="I607" s="308"/>
      <c r="J607" s="308"/>
      <c r="K607" s="308"/>
      <c r="L607" s="308"/>
      <c r="M607" s="308"/>
      <c r="N607" s="308"/>
      <c r="O607" s="308"/>
      <c r="P607" s="308"/>
      <c r="Q607" s="308"/>
      <c r="R607" s="308"/>
      <c r="S607" s="308"/>
      <c r="T607" s="308"/>
      <c r="U607" s="308"/>
      <c r="V607" s="308"/>
      <c r="W607" s="308"/>
      <c r="X607" s="308"/>
      <c r="Y607" s="308"/>
      <c r="Z607" s="308"/>
    </row>
    <row r="608" ht="12.75" customHeight="1">
      <c r="A608" s="308"/>
      <c r="B608" s="308"/>
      <c r="C608" s="308"/>
      <c r="D608" s="308"/>
      <c r="E608" s="308"/>
      <c r="F608" s="308"/>
      <c r="G608" s="308"/>
      <c r="H608" s="308"/>
      <c r="I608" s="308"/>
      <c r="J608" s="308"/>
      <c r="K608" s="308"/>
      <c r="L608" s="308"/>
      <c r="M608" s="308"/>
      <c r="N608" s="308"/>
      <c r="O608" s="308"/>
      <c r="P608" s="308"/>
      <c r="Q608" s="308"/>
      <c r="R608" s="308"/>
      <c r="S608" s="308"/>
      <c r="T608" s="308"/>
      <c r="U608" s="308"/>
      <c r="V608" s="308"/>
      <c r="W608" s="308"/>
      <c r="X608" s="308"/>
      <c r="Y608" s="308"/>
      <c r="Z608" s="308"/>
    </row>
    <row r="609" ht="12.75" customHeight="1">
      <c r="A609" s="308"/>
      <c r="B609" s="308"/>
      <c r="C609" s="308"/>
      <c r="D609" s="308"/>
      <c r="E609" s="308"/>
      <c r="F609" s="308"/>
      <c r="G609" s="308"/>
      <c r="H609" s="308"/>
      <c r="I609" s="308"/>
      <c r="J609" s="308"/>
      <c r="K609" s="308"/>
      <c r="L609" s="308"/>
      <c r="M609" s="308"/>
      <c r="N609" s="308"/>
      <c r="O609" s="308"/>
      <c r="P609" s="308"/>
      <c r="Q609" s="308"/>
      <c r="R609" s="308"/>
      <c r="S609" s="308"/>
      <c r="T609" s="308"/>
      <c r="U609" s="308"/>
      <c r="V609" s="308"/>
      <c r="W609" s="308"/>
      <c r="X609" s="308"/>
      <c r="Y609" s="308"/>
      <c r="Z609" s="308"/>
    </row>
    <row r="610" ht="12.75" customHeight="1">
      <c r="A610" s="308"/>
      <c r="B610" s="308"/>
      <c r="C610" s="308"/>
      <c r="D610" s="308"/>
      <c r="E610" s="308"/>
      <c r="F610" s="308"/>
      <c r="G610" s="308"/>
      <c r="H610" s="308"/>
      <c r="I610" s="308"/>
      <c r="J610" s="308"/>
      <c r="K610" s="308"/>
      <c r="L610" s="308"/>
      <c r="M610" s="308"/>
      <c r="N610" s="308"/>
      <c r="O610" s="308"/>
      <c r="P610" s="308"/>
      <c r="Q610" s="308"/>
      <c r="R610" s="308"/>
      <c r="S610" s="308"/>
      <c r="T610" s="308"/>
      <c r="U610" s="308"/>
      <c r="V610" s="308"/>
      <c r="W610" s="308"/>
      <c r="X610" s="308"/>
      <c r="Y610" s="308"/>
      <c r="Z610" s="308"/>
    </row>
    <row r="611" ht="12.75" customHeight="1">
      <c r="A611" s="308"/>
      <c r="B611" s="308"/>
      <c r="C611" s="308"/>
      <c r="D611" s="308"/>
      <c r="E611" s="308"/>
      <c r="F611" s="308"/>
      <c r="G611" s="308"/>
      <c r="H611" s="308"/>
      <c r="I611" s="308"/>
      <c r="J611" s="308"/>
      <c r="K611" s="308"/>
      <c r="L611" s="308"/>
      <c r="M611" s="308"/>
      <c r="N611" s="308"/>
      <c r="O611" s="308"/>
      <c r="P611" s="308"/>
      <c r="Q611" s="308"/>
      <c r="R611" s="308"/>
      <c r="S611" s="308"/>
      <c r="T611" s="308"/>
      <c r="U611" s="308"/>
      <c r="V611" s="308"/>
      <c r="W611" s="308"/>
      <c r="X611" s="308"/>
      <c r="Y611" s="308"/>
      <c r="Z611" s="308"/>
    </row>
    <row r="612" ht="12.75" customHeight="1">
      <c r="A612" s="308"/>
      <c r="B612" s="308"/>
      <c r="C612" s="308"/>
      <c r="D612" s="308"/>
      <c r="E612" s="308"/>
      <c r="F612" s="308"/>
      <c r="G612" s="308"/>
      <c r="H612" s="308"/>
      <c r="I612" s="308"/>
      <c r="J612" s="308"/>
      <c r="K612" s="308"/>
      <c r="L612" s="308"/>
      <c r="M612" s="308"/>
      <c r="N612" s="308"/>
      <c r="O612" s="308"/>
      <c r="P612" s="308"/>
      <c r="Q612" s="308"/>
      <c r="R612" s="308"/>
      <c r="S612" s="308"/>
      <c r="T612" s="308"/>
      <c r="U612" s="308"/>
      <c r="V612" s="308"/>
      <c r="W612" s="308"/>
      <c r="X612" s="308"/>
      <c r="Y612" s="308"/>
      <c r="Z612" s="308"/>
    </row>
    <row r="613" ht="12.75" customHeight="1">
      <c r="A613" s="308"/>
      <c r="B613" s="308"/>
      <c r="C613" s="308"/>
      <c r="D613" s="308"/>
      <c r="E613" s="308"/>
      <c r="F613" s="308"/>
      <c r="G613" s="308"/>
      <c r="H613" s="308"/>
      <c r="I613" s="308"/>
      <c r="J613" s="308"/>
      <c r="K613" s="308"/>
      <c r="L613" s="308"/>
      <c r="M613" s="308"/>
      <c r="N613" s="308"/>
      <c r="O613" s="308"/>
      <c r="P613" s="308"/>
      <c r="Q613" s="308"/>
      <c r="R613" s="308"/>
      <c r="S613" s="308"/>
      <c r="T613" s="308"/>
      <c r="U613" s="308"/>
      <c r="V613" s="308"/>
      <c r="W613" s="308"/>
      <c r="X613" s="308"/>
      <c r="Y613" s="308"/>
      <c r="Z613" s="308"/>
    </row>
    <row r="614" ht="12.75" customHeight="1">
      <c r="A614" s="308"/>
      <c r="B614" s="308"/>
      <c r="C614" s="308"/>
      <c r="D614" s="308"/>
      <c r="E614" s="308"/>
      <c r="F614" s="308"/>
      <c r="G614" s="308"/>
      <c r="H614" s="308"/>
      <c r="I614" s="308"/>
      <c r="J614" s="308"/>
      <c r="K614" s="308"/>
      <c r="L614" s="308"/>
      <c r="M614" s="308"/>
      <c r="N614" s="308"/>
      <c r="O614" s="308"/>
      <c r="P614" s="308"/>
      <c r="Q614" s="308"/>
      <c r="R614" s="308"/>
      <c r="S614" s="308"/>
      <c r="T614" s="308"/>
      <c r="U614" s="308"/>
      <c r="V614" s="308"/>
      <c r="W614" s="308"/>
      <c r="X614" s="308"/>
      <c r="Y614" s="308"/>
      <c r="Z614" s="308"/>
    </row>
    <row r="615" ht="12.75" customHeight="1">
      <c r="A615" s="308"/>
      <c r="B615" s="308"/>
      <c r="C615" s="308"/>
      <c r="D615" s="308"/>
      <c r="E615" s="308"/>
      <c r="F615" s="308"/>
      <c r="G615" s="308"/>
      <c r="H615" s="308"/>
      <c r="I615" s="308"/>
      <c r="J615" s="308"/>
      <c r="K615" s="308"/>
      <c r="L615" s="308"/>
      <c r="M615" s="308"/>
      <c r="N615" s="308"/>
      <c r="O615" s="308"/>
      <c r="P615" s="308"/>
      <c r="Q615" s="308"/>
      <c r="R615" s="308"/>
      <c r="S615" s="308"/>
      <c r="T615" s="308"/>
      <c r="U615" s="308"/>
      <c r="V615" s="308"/>
      <c r="W615" s="308"/>
      <c r="X615" s="308"/>
      <c r="Y615" s="308"/>
      <c r="Z615" s="308"/>
    </row>
    <row r="616" ht="12.75" customHeight="1">
      <c r="A616" s="308"/>
      <c r="B616" s="308"/>
      <c r="C616" s="308"/>
      <c r="D616" s="308"/>
      <c r="E616" s="308"/>
      <c r="F616" s="308"/>
      <c r="G616" s="308"/>
      <c r="H616" s="308"/>
      <c r="I616" s="308"/>
      <c r="J616" s="308"/>
      <c r="K616" s="308"/>
      <c r="L616" s="308"/>
      <c r="M616" s="308"/>
      <c r="N616" s="308"/>
      <c r="O616" s="308"/>
      <c r="P616" s="308"/>
      <c r="Q616" s="308"/>
      <c r="R616" s="308"/>
      <c r="S616" s="308"/>
      <c r="T616" s="308"/>
      <c r="U616" s="308"/>
      <c r="V616" s="308"/>
      <c r="W616" s="308"/>
      <c r="X616" s="308"/>
      <c r="Y616" s="308"/>
      <c r="Z616" s="308"/>
    </row>
    <row r="617" ht="12.75" customHeight="1">
      <c r="A617" s="308"/>
      <c r="B617" s="308"/>
      <c r="C617" s="308"/>
      <c r="D617" s="308"/>
      <c r="E617" s="308"/>
      <c r="F617" s="308"/>
      <c r="G617" s="308"/>
      <c r="H617" s="308"/>
      <c r="I617" s="308"/>
      <c r="J617" s="308"/>
      <c r="K617" s="308"/>
      <c r="L617" s="308"/>
      <c r="M617" s="308"/>
      <c r="N617" s="308"/>
      <c r="O617" s="308"/>
      <c r="P617" s="308"/>
      <c r="Q617" s="308"/>
      <c r="R617" s="308"/>
      <c r="S617" s="308"/>
      <c r="T617" s="308"/>
      <c r="U617" s="308"/>
      <c r="V617" s="308"/>
      <c r="W617" s="308"/>
      <c r="X617" s="308"/>
      <c r="Y617" s="308"/>
      <c r="Z617" s="308"/>
    </row>
    <row r="618" ht="12.75" customHeight="1">
      <c r="A618" s="308"/>
      <c r="B618" s="308"/>
      <c r="C618" s="308"/>
      <c r="D618" s="308"/>
      <c r="E618" s="308"/>
      <c r="F618" s="308"/>
      <c r="G618" s="308"/>
      <c r="H618" s="308"/>
      <c r="I618" s="308"/>
      <c r="J618" s="308"/>
      <c r="K618" s="308"/>
      <c r="L618" s="308"/>
      <c r="M618" s="308"/>
      <c r="N618" s="308"/>
      <c r="O618" s="308"/>
      <c r="P618" s="308"/>
      <c r="Q618" s="308"/>
      <c r="R618" s="308"/>
      <c r="S618" s="308"/>
      <c r="T618" s="308"/>
      <c r="U618" s="308"/>
      <c r="V618" s="308"/>
      <c r="W618" s="308"/>
      <c r="X618" s="308"/>
      <c r="Y618" s="308"/>
      <c r="Z618" s="308"/>
    </row>
    <row r="619" ht="12.75" customHeight="1">
      <c r="A619" s="308"/>
      <c r="B619" s="308"/>
      <c r="C619" s="308"/>
      <c r="D619" s="308"/>
      <c r="E619" s="308"/>
      <c r="F619" s="308"/>
      <c r="G619" s="308"/>
      <c r="H619" s="308"/>
      <c r="I619" s="308"/>
      <c r="J619" s="308"/>
      <c r="K619" s="308"/>
      <c r="L619" s="308"/>
      <c r="M619" s="308"/>
      <c r="N619" s="308"/>
      <c r="O619" s="308"/>
      <c r="P619" s="308"/>
      <c r="Q619" s="308"/>
      <c r="R619" s="308"/>
      <c r="S619" s="308"/>
      <c r="T619" s="308"/>
      <c r="U619" s="308"/>
      <c r="V619" s="308"/>
      <c r="W619" s="308"/>
      <c r="X619" s="308"/>
      <c r="Y619" s="308"/>
      <c r="Z619" s="308"/>
    </row>
    <row r="620" ht="12.75" customHeight="1">
      <c r="A620" s="308"/>
      <c r="B620" s="308"/>
      <c r="C620" s="308"/>
      <c r="D620" s="308"/>
      <c r="E620" s="308"/>
      <c r="F620" s="308"/>
      <c r="G620" s="308"/>
      <c r="H620" s="308"/>
      <c r="I620" s="308"/>
      <c r="J620" s="308"/>
      <c r="K620" s="308"/>
      <c r="L620" s="308"/>
      <c r="M620" s="308"/>
      <c r="N620" s="308"/>
      <c r="O620" s="308"/>
      <c r="P620" s="308"/>
      <c r="Q620" s="308"/>
      <c r="R620" s="308"/>
      <c r="S620" s="308"/>
      <c r="T620" s="308"/>
      <c r="U620" s="308"/>
      <c r="V620" s="308"/>
      <c r="W620" s="308"/>
      <c r="X620" s="308"/>
      <c r="Y620" s="308"/>
      <c r="Z620" s="308"/>
    </row>
    <row r="621" ht="12.75" customHeight="1">
      <c r="A621" s="308"/>
      <c r="B621" s="308"/>
      <c r="C621" s="308"/>
      <c r="D621" s="308"/>
      <c r="E621" s="308"/>
      <c r="F621" s="308"/>
      <c r="G621" s="308"/>
      <c r="H621" s="308"/>
      <c r="I621" s="308"/>
      <c r="J621" s="308"/>
      <c r="K621" s="308"/>
      <c r="L621" s="308"/>
      <c r="M621" s="308"/>
      <c r="N621" s="308"/>
      <c r="O621" s="308"/>
      <c r="P621" s="308"/>
      <c r="Q621" s="308"/>
      <c r="R621" s="308"/>
      <c r="S621" s="308"/>
      <c r="T621" s="308"/>
      <c r="U621" s="308"/>
      <c r="V621" s="308"/>
      <c r="W621" s="308"/>
      <c r="X621" s="308"/>
      <c r="Y621" s="308"/>
      <c r="Z621" s="308"/>
    </row>
    <row r="622" ht="12.75" customHeight="1">
      <c r="A622" s="308"/>
      <c r="B622" s="308"/>
      <c r="C622" s="308"/>
      <c r="D622" s="308"/>
      <c r="E622" s="308"/>
      <c r="F622" s="308"/>
      <c r="G622" s="308"/>
      <c r="H622" s="308"/>
      <c r="I622" s="308"/>
      <c r="J622" s="308"/>
      <c r="K622" s="308"/>
      <c r="L622" s="308"/>
      <c r="M622" s="308"/>
      <c r="N622" s="308"/>
      <c r="O622" s="308"/>
      <c r="P622" s="308"/>
      <c r="Q622" s="308"/>
      <c r="R622" s="308"/>
      <c r="S622" s="308"/>
      <c r="T622" s="308"/>
      <c r="U622" s="308"/>
      <c r="V622" s="308"/>
      <c r="W622" s="308"/>
      <c r="X622" s="308"/>
      <c r="Y622" s="308"/>
      <c r="Z622" s="308"/>
    </row>
    <row r="623" ht="12.75" customHeight="1">
      <c r="A623" s="308"/>
      <c r="B623" s="308"/>
      <c r="C623" s="308"/>
      <c r="D623" s="308"/>
      <c r="E623" s="308"/>
      <c r="F623" s="308"/>
      <c r="G623" s="308"/>
      <c r="H623" s="308"/>
      <c r="I623" s="308"/>
      <c r="J623" s="308"/>
      <c r="K623" s="308"/>
      <c r="L623" s="308"/>
      <c r="M623" s="308"/>
      <c r="N623" s="308"/>
      <c r="O623" s="308"/>
      <c r="P623" s="308"/>
      <c r="Q623" s="308"/>
      <c r="R623" s="308"/>
      <c r="S623" s="308"/>
      <c r="T623" s="308"/>
      <c r="U623" s="308"/>
      <c r="V623" s="308"/>
      <c r="W623" s="308"/>
      <c r="X623" s="308"/>
      <c r="Y623" s="308"/>
      <c r="Z623" s="308"/>
    </row>
    <row r="624" ht="12.75" customHeight="1">
      <c r="A624" s="308"/>
      <c r="B624" s="308"/>
      <c r="C624" s="308"/>
      <c r="D624" s="308"/>
      <c r="E624" s="308"/>
      <c r="F624" s="308"/>
      <c r="G624" s="308"/>
      <c r="H624" s="308"/>
      <c r="I624" s="308"/>
      <c r="J624" s="308"/>
      <c r="K624" s="308"/>
      <c r="L624" s="308"/>
      <c r="M624" s="308"/>
      <c r="N624" s="308"/>
      <c r="O624" s="308"/>
      <c r="P624" s="308"/>
      <c r="Q624" s="308"/>
      <c r="R624" s="308"/>
      <c r="S624" s="308"/>
      <c r="T624" s="308"/>
      <c r="U624" s="308"/>
      <c r="V624" s="308"/>
      <c r="W624" s="308"/>
      <c r="X624" s="308"/>
      <c r="Y624" s="308"/>
      <c r="Z624" s="308"/>
    </row>
    <row r="625" ht="12.75" customHeight="1">
      <c r="A625" s="308"/>
      <c r="B625" s="308"/>
      <c r="C625" s="308"/>
      <c r="D625" s="308"/>
      <c r="E625" s="308"/>
      <c r="F625" s="308"/>
      <c r="G625" s="308"/>
      <c r="H625" s="308"/>
      <c r="I625" s="308"/>
      <c r="J625" s="308"/>
      <c r="K625" s="308"/>
      <c r="L625" s="308"/>
      <c r="M625" s="308"/>
      <c r="N625" s="308"/>
      <c r="O625" s="308"/>
      <c r="P625" s="308"/>
      <c r="Q625" s="308"/>
      <c r="R625" s="308"/>
      <c r="S625" s="308"/>
      <c r="T625" s="308"/>
      <c r="U625" s="308"/>
      <c r="V625" s="308"/>
      <c r="W625" s="308"/>
      <c r="X625" s="308"/>
      <c r="Y625" s="308"/>
      <c r="Z625" s="308"/>
    </row>
    <row r="626" ht="12.75" customHeight="1">
      <c r="A626" s="308"/>
      <c r="B626" s="308"/>
      <c r="C626" s="308"/>
      <c r="D626" s="308"/>
      <c r="E626" s="308"/>
      <c r="F626" s="308"/>
      <c r="G626" s="308"/>
      <c r="H626" s="308"/>
      <c r="I626" s="308"/>
      <c r="J626" s="308"/>
      <c r="K626" s="308"/>
      <c r="L626" s="308"/>
      <c r="M626" s="308"/>
      <c r="N626" s="308"/>
      <c r="O626" s="308"/>
      <c r="P626" s="308"/>
      <c r="Q626" s="308"/>
      <c r="R626" s="308"/>
      <c r="S626" s="308"/>
      <c r="T626" s="308"/>
      <c r="U626" s="308"/>
      <c r="V626" s="308"/>
      <c r="W626" s="308"/>
      <c r="X626" s="308"/>
      <c r="Y626" s="308"/>
      <c r="Z626" s="308"/>
    </row>
    <row r="627" ht="12.75" customHeight="1">
      <c r="A627" s="308"/>
      <c r="B627" s="308"/>
      <c r="C627" s="308"/>
      <c r="D627" s="308"/>
      <c r="E627" s="308"/>
      <c r="F627" s="308"/>
      <c r="G627" s="308"/>
      <c r="H627" s="308"/>
      <c r="I627" s="308"/>
      <c r="J627" s="308"/>
      <c r="K627" s="308"/>
      <c r="L627" s="308"/>
      <c r="M627" s="308"/>
      <c r="N627" s="308"/>
      <c r="O627" s="308"/>
      <c r="P627" s="308"/>
      <c r="Q627" s="308"/>
      <c r="R627" s="308"/>
      <c r="S627" s="308"/>
      <c r="T627" s="308"/>
      <c r="U627" s="308"/>
      <c r="V627" s="308"/>
      <c r="W627" s="308"/>
      <c r="X627" s="308"/>
      <c r="Y627" s="308"/>
      <c r="Z627" s="308"/>
    </row>
    <row r="628" ht="12.75" customHeight="1">
      <c r="A628" s="308"/>
      <c r="B628" s="308"/>
      <c r="C628" s="308"/>
      <c r="D628" s="308"/>
      <c r="E628" s="308"/>
      <c r="F628" s="308"/>
      <c r="G628" s="308"/>
      <c r="H628" s="308"/>
      <c r="I628" s="308"/>
      <c r="J628" s="308"/>
      <c r="K628" s="308"/>
      <c r="L628" s="308"/>
      <c r="M628" s="308"/>
      <c r="N628" s="308"/>
      <c r="O628" s="308"/>
      <c r="P628" s="308"/>
      <c r="Q628" s="308"/>
      <c r="R628" s="308"/>
      <c r="S628" s="308"/>
      <c r="T628" s="308"/>
      <c r="U628" s="308"/>
      <c r="V628" s="308"/>
      <c r="W628" s="308"/>
      <c r="X628" s="308"/>
      <c r="Y628" s="308"/>
      <c r="Z628" s="308"/>
    </row>
    <row r="629" ht="12.75" customHeight="1">
      <c r="A629" s="308"/>
      <c r="B629" s="308"/>
      <c r="C629" s="308"/>
      <c r="D629" s="308"/>
      <c r="E629" s="308"/>
      <c r="F629" s="308"/>
      <c r="G629" s="308"/>
      <c r="H629" s="308"/>
      <c r="I629" s="308"/>
      <c r="J629" s="308"/>
      <c r="K629" s="308"/>
      <c r="L629" s="308"/>
      <c r="M629" s="308"/>
      <c r="N629" s="308"/>
      <c r="O629" s="308"/>
      <c r="P629" s="308"/>
      <c r="Q629" s="308"/>
      <c r="R629" s="308"/>
      <c r="S629" s="308"/>
      <c r="T629" s="308"/>
      <c r="U629" s="308"/>
      <c r="V629" s="308"/>
      <c r="W629" s="308"/>
      <c r="X629" s="308"/>
      <c r="Y629" s="308"/>
      <c r="Z629" s="308"/>
    </row>
    <row r="630" ht="12.75" customHeight="1">
      <c r="A630" s="308"/>
      <c r="B630" s="308"/>
      <c r="C630" s="308"/>
      <c r="D630" s="308"/>
      <c r="E630" s="308"/>
      <c r="F630" s="308"/>
      <c r="G630" s="308"/>
      <c r="H630" s="308"/>
      <c r="I630" s="308"/>
      <c r="J630" s="308"/>
      <c r="K630" s="308"/>
      <c r="L630" s="308"/>
      <c r="M630" s="308"/>
      <c r="N630" s="308"/>
      <c r="O630" s="308"/>
      <c r="P630" s="308"/>
      <c r="Q630" s="308"/>
      <c r="R630" s="308"/>
      <c r="S630" s="308"/>
      <c r="T630" s="308"/>
      <c r="U630" s="308"/>
      <c r="V630" s="308"/>
      <c r="W630" s="308"/>
      <c r="X630" s="308"/>
      <c r="Y630" s="308"/>
      <c r="Z630" s="308"/>
    </row>
    <row r="631" ht="12.75" customHeight="1">
      <c r="A631" s="308"/>
      <c r="B631" s="308"/>
      <c r="C631" s="308"/>
      <c r="D631" s="308"/>
      <c r="E631" s="308"/>
      <c r="F631" s="308"/>
      <c r="G631" s="308"/>
      <c r="H631" s="308"/>
      <c r="I631" s="308"/>
      <c r="J631" s="308"/>
      <c r="K631" s="308"/>
      <c r="L631" s="308"/>
      <c r="M631" s="308"/>
      <c r="N631" s="308"/>
      <c r="O631" s="308"/>
      <c r="P631" s="308"/>
      <c r="Q631" s="308"/>
      <c r="R631" s="308"/>
      <c r="S631" s="308"/>
      <c r="T631" s="308"/>
      <c r="U631" s="308"/>
      <c r="V631" s="308"/>
      <c r="W631" s="308"/>
      <c r="X631" s="308"/>
      <c r="Y631" s="308"/>
      <c r="Z631" s="308"/>
    </row>
    <row r="632" ht="12.75" customHeight="1">
      <c r="A632" s="308"/>
      <c r="B632" s="308"/>
      <c r="C632" s="308"/>
      <c r="D632" s="308"/>
      <c r="E632" s="308"/>
      <c r="F632" s="308"/>
      <c r="G632" s="308"/>
      <c r="H632" s="308"/>
      <c r="I632" s="308"/>
      <c r="J632" s="308"/>
      <c r="K632" s="308"/>
      <c r="L632" s="308"/>
      <c r="M632" s="308"/>
      <c r="N632" s="308"/>
      <c r="O632" s="308"/>
      <c r="P632" s="308"/>
      <c r="Q632" s="308"/>
      <c r="R632" s="308"/>
      <c r="S632" s="308"/>
      <c r="T632" s="308"/>
      <c r="U632" s="308"/>
      <c r="V632" s="308"/>
      <c r="W632" s="308"/>
      <c r="X632" s="308"/>
      <c r="Y632" s="308"/>
      <c r="Z632" s="308"/>
    </row>
    <row r="633" ht="12.75" customHeight="1">
      <c r="A633" s="308"/>
      <c r="B633" s="308"/>
      <c r="C633" s="308"/>
      <c r="D633" s="308"/>
      <c r="E633" s="308"/>
      <c r="F633" s="308"/>
      <c r="G633" s="308"/>
      <c r="H633" s="308"/>
      <c r="I633" s="308"/>
      <c r="J633" s="308"/>
      <c r="K633" s="308"/>
      <c r="L633" s="308"/>
      <c r="M633" s="308"/>
      <c r="N633" s="308"/>
      <c r="O633" s="308"/>
      <c r="P633" s="308"/>
      <c r="Q633" s="308"/>
      <c r="R633" s="308"/>
      <c r="S633" s="308"/>
      <c r="T633" s="308"/>
      <c r="U633" s="308"/>
      <c r="V633" s="308"/>
      <c r="W633" s="308"/>
      <c r="X633" s="308"/>
      <c r="Y633" s="308"/>
      <c r="Z633" s="308"/>
    </row>
    <row r="634" ht="12.75" customHeight="1">
      <c r="A634" s="308"/>
      <c r="B634" s="308"/>
      <c r="C634" s="308"/>
      <c r="D634" s="308"/>
      <c r="E634" s="308"/>
      <c r="F634" s="308"/>
      <c r="G634" s="308"/>
      <c r="H634" s="308"/>
      <c r="I634" s="308"/>
      <c r="J634" s="308"/>
      <c r="K634" s="308"/>
      <c r="L634" s="308"/>
      <c r="M634" s="308"/>
      <c r="N634" s="308"/>
      <c r="O634" s="308"/>
      <c r="P634" s="308"/>
      <c r="Q634" s="308"/>
      <c r="R634" s="308"/>
      <c r="S634" s="308"/>
      <c r="T634" s="308"/>
      <c r="U634" s="308"/>
      <c r="V634" s="308"/>
      <c r="W634" s="308"/>
      <c r="X634" s="308"/>
      <c r="Y634" s="308"/>
      <c r="Z634" s="308"/>
    </row>
    <row r="635" ht="12.75" customHeight="1">
      <c r="A635" s="308"/>
      <c r="B635" s="308"/>
      <c r="C635" s="308"/>
      <c r="D635" s="308"/>
      <c r="E635" s="308"/>
      <c r="F635" s="308"/>
      <c r="G635" s="308"/>
      <c r="H635" s="308"/>
      <c r="I635" s="308"/>
      <c r="J635" s="308"/>
      <c r="K635" s="308"/>
      <c r="L635" s="308"/>
      <c r="M635" s="308"/>
      <c r="N635" s="308"/>
      <c r="O635" s="308"/>
      <c r="P635" s="308"/>
      <c r="Q635" s="308"/>
      <c r="R635" s="308"/>
      <c r="S635" s="308"/>
      <c r="T635" s="308"/>
      <c r="U635" s="308"/>
      <c r="V635" s="308"/>
      <c r="W635" s="308"/>
      <c r="X635" s="308"/>
      <c r="Y635" s="308"/>
      <c r="Z635" s="308"/>
    </row>
    <row r="636" ht="12.75" customHeight="1">
      <c r="A636" s="308"/>
      <c r="B636" s="308"/>
      <c r="C636" s="308"/>
      <c r="D636" s="308"/>
      <c r="E636" s="308"/>
      <c r="F636" s="308"/>
      <c r="G636" s="308"/>
      <c r="H636" s="308"/>
      <c r="I636" s="308"/>
      <c r="J636" s="308"/>
      <c r="K636" s="308"/>
      <c r="L636" s="308"/>
      <c r="M636" s="308"/>
      <c r="N636" s="308"/>
      <c r="O636" s="308"/>
      <c r="P636" s="308"/>
      <c r="Q636" s="308"/>
      <c r="R636" s="308"/>
      <c r="S636" s="308"/>
      <c r="T636" s="308"/>
      <c r="U636" s="308"/>
      <c r="V636" s="308"/>
      <c r="W636" s="308"/>
      <c r="X636" s="308"/>
      <c r="Y636" s="308"/>
      <c r="Z636" s="308"/>
    </row>
    <row r="637" ht="12.75" customHeight="1">
      <c r="A637" s="308"/>
      <c r="B637" s="308"/>
      <c r="C637" s="308"/>
      <c r="D637" s="308"/>
      <c r="E637" s="308"/>
      <c r="F637" s="308"/>
      <c r="G637" s="308"/>
      <c r="H637" s="308"/>
      <c r="I637" s="308"/>
      <c r="J637" s="308"/>
      <c r="K637" s="308"/>
      <c r="L637" s="308"/>
      <c r="M637" s="308"/>
      <c r="N637" s="308"/>
      <c r="O637" s="308"/>
      <c r="P637" s="308"/>
      <c r="Q637" s="308"/>
      <c r="R637" s="308"/>
      <c r="S637" s="308"/>
      <c r="T637" s="308"/>
      <c r="U637" s="308"/>
      <c r="V637" s="308"/>
      <c r="W637" s="308"/>
      <c r="X637" s="308"/>
      <c r="Y637" s="308"/>
      <c r="Z637" s="308"/>
    </row>
    <row r="638" ht="12.75" customHeight="1">
      <c r="A638" s="308"/>
      <c r="B638" s="308"/>
      <c r="C638" s="308"/>
      <c r="D638" s="308"/>
      <c r="E638" s="308"/>
      <c r="F638" s="308"/>
      <c r="G638" s="308"/>
      <c r="H638" s="308"/>
      <c r="I638" s="308"/>
      <c r="J638" s="308"/>
      <c r="K638" s="308"/>
      <c r="L638" s="308"/>
      <c r="M638" s="308"/>
      <c r="N638" s="308"/>
      <c r="O638" s="308"/>
      <c r="P638" s="308"/>
      <c r="Q638" s="308"/>
      <c r="R638" s="308"/>
      <c r="S638" s="308"/>
      <c r="T638" s="308"/>
      <c r="U638" s="308"/>
      <c r="V638" s="308"/>
      <c r="W638" s="308"/>
      <c r="X638" s="308"/>
      <c r="Y638" s="308"/>
      <c r="Z638" s="308"/>
    </row>
    <row r="639" ht="12.75" customHeight="1">
      <c r="A639" s="308"/>
      <c r="B639" s="308"/>
      <c r="C639" s="308"/>
      <c r="D639" s="308"/>
      <c r="E639" s="308"/>
      <c r="F639" s="308"/>
      <c r="G639" s="308"/>
      <c r="H639" s="308"/>
      <c r="I639" s="308"/>
      <c r="J639" s="308"/>
      <c r="K639" s="308"/>
      <c r="L639" s="308"/>
      <c r="M639" s="308"/>
      <c r="N639" s="308"/>
      <c r="O639" s="308"/>
      <c r="P639" s="308"/>
      <c r="Q639" s="308"/>
      <c r="R639" s="308"/>
      <c r="S639" s="308"/>
      <c r="T639" s="308"/>
      <c r="U639" s="308"/>
      <c r="V639" s="308"/>
      <c r="W639" s="308"/>
      <c r="X639" s="308"/>
      <c r="Y639" s="308"/>
      <c r="Z639" s="308"/>
    </row>
    <row r="640" ht="12.75" customHeight="1">
      <c r="A640" s="308"/>
      <c r="B640" s="308"/>
      <c r="C640" s="308"/>
      <c r="D640" s="308"/>
      <c r="E640" s="308"/>
      <c r="F640" s="308"/>
      <c r="G640" s="308"/>
      <c r="H640" s="308"/>
      <c r="I640" s="308"/>
      <c r="J640" s="308"/>
      <c r="K640" s="308"/>
      <c r="L640" s="308"/>
      <c r="M640" s="308"/>
      <c r="N640" s="308"/>
      <c r="O640" s="308"/>
      <c r="P640" s="308"/>
      <c r="Q640" s="308"/>
      <c r="R640" s="308"/>
      <c r="S640" s="308"/>
      <c r="T640" s="308"/>
      <c r="U640" s="308"/>
      <c r="V640" s="308"/>
      <c r="W640" s="308"/>
      <c r="X640" s="308"/>
      <c r="Y640" s="308"/>
      <c r="Z640" s="308"/>
    </row>
    <row r="641" ht="12.75" customHeight="1">
      <c r="A641" s="308"/>
      <c r="B641" s="308"/>
      <c r="C641" s="308"/>
      <c r="D641" s="308"/>
      <c r="E641" s="308"/>
      <c r="F641" s="308"/>
      <c r="G641" s="308"/>
      <c r="H641" s="308"/>
      <c r="I641" s="308"/>
      <c r="J641" s="308"/>
      <c r="K641" s="308"/>
      <c r="L641" s="308"/>
      <c r="M641" s="308"/>
      <c r="N641" s="308"/>
      <c r="O641" s="308"/>
      <c r="P641" s="308"/>
      <c r="Q641" s="308"/>
      <c r="R641" s="308"/>
      <c r="S641" s="308"/>
      <c r="T641" s="308"/>
      <c r="U641" s="308"/>
      <c r="V641" s="308"/>
      <c r="W641" s="308"/>
      <c r="X641" s="308"/>
      <c r="Y641" s="308"/>
      <c r="Z641" s="308"/>
    </row>
    <row r="642" ht="12.75" customHeight="1">
      <c r="A642" s="308"/>
      <c r="B642" s="308"/>
      <c r="C642" s="308"/>
      <c r="D642" s="308"/>
      <c r="E642" s="308"/>
      <c r="F642" s="308"/>
      <c r="G642" s="308"/>
      <c r="H642" s="308"/>
      <c r="I642" s="308"/>
      <c r="J642" s="308"/>
      <c r="K642" s="308"/>
      <c r="L642" s="308"/>
      <c r="M642" s="308"/>
      <c r="N642" s="308"/>
      <c r="O642" s="308"/>
      <c r="P642" s="308"/>
      <c r="Q642" s="308"/>
      <c r="R642" s="308"/>
      <c r="S642" s="308"/>
      <c r="T642" s="308"/>
      <c r="U642" s="308"/>
      <c r="V642" s="308"/>
      <c r="W642" s="308"/>
      <c r="X642" s="308"/>
      <c r="Y642" s="308"/>
      <c r="Z642" s="308"/>
    </row>
    <row r="643" ht="12.75" customHeight="1">
      <c r="A643" s="308"/>
      <c r="B643" s="308"/>
      <c r="C643" s="308"/>
      <c r="D643" s="308"/>
      <c r="E643" s="308"/>
      <c r="F643" s="308"/>
      <c r="G643" s="308"/>
      <c r="H643" s="308"/>
      <c r="I643" s="308"/>
      <c r="J643" s="308"/>
      <c r="K643" s="308"/>
      <c r="L643" s="308"/>
      <c r="M643" s="308"/>
      <c r="N643" s="308"/>
      <c r="O643" s="308"/>
      <c r="P643" s="308"/>
      <c r="Q643" s="308"/>
      <c r="R643" s="308"/>
      <c r="S643" s="308"/>
      <c r="T643" s="308"/>
      <c r="U643" s="308"/>
      <c r="V643" s="308"/>
      <c r="W643" s="308"/>
      <c r="X643" s="308"/>
      <c r="Y643" s="308"/>
      <c r="Z643" s="308"/>
    </row>
    <row r="644" ht="12.75" customHeight="1">
      <c r="A644" s="308"/>
      <c r="B644" s="308"/>
      <c r="C644" s="308"/>
      <c r="D644" s="308"/>
      <c r="E644" s="308"/>
      <c r="F644" s="308"/>
      <c r="G644" s="308"/>
      <c r="H644" s="308"/>
      <c r="I644" s="308"/>
      <c r="J644" s="308"/>
      <c r="K644" s="308"/>
      <c r="L644" s="308"/>
      <c r="M644" s="308"/>
      <c r="N644" s="308"/>
      <c r="O644" s="308"/>
      <c r="P644" s="308"/>
      <c r="Q644" s="308"/>
      <c r="R644" s="308"/>
      <c r="S644" s="308"/>
      <c r="T644" s="308"/>
      <c r="U644" s="308"/>
      <c r="V644" s="308"/>
      <c r="W644" s="308"/>
      <c r="X644" s="308"/>
      <c r="Y644" s="308"/>
      <c r="Z644" s="308"/>
    </row>
    <row r="645" ht="12.75" customHeight="1">
      <c r="A645" s="308"/>
      <c r="B645" s="308"/>
      <c r="C645" s="308"/>
      <c r="D645" s="308"/>
      <c r="E645" s="308"/>
      <c r="F645" s="308"/>
      <c r="G645" s="308"/>
      <c r="H645" s="308"/>
      <c r="I645" s="308"/>
      <c r="J645" s="308"/>
      <c r="K645" s="308"/>
      <c r="L645" s="308"/>
      <c r="M645" s="308"/>
      <c r="N645" s="308"/>
      <c r="O645" s="308"/>
      <c r="P645" s="308"/>
      <c r="Q645" s="308"/>
      <c r="R645" s="308"/>
      <c r="S645" s="308"/>
      <c r="T645" s="308"/>
      <c r="U645" s="308"/>
      <c r="V645" s="308"/>
      <c r="W645" s="308"/>
      <c r="X645" s="308"/>
      <c r="Y645" s="308"/>
      <c r="Z645" s="308"/>
    </row>
    <row r="646" ht="12.75" customHeight="1">
      <c r="A646" s="308"/>
      <c r="B646" s="308"/>
      <c r="C646" s="308"/>
      <c r="D646" s="308"/>
      <c r="E646" s="308"/>
      <c r="F646" s="308"/>
      <c r="G646" s="308"/>
      <c r="H646" s="308"/>
      <c r="I646" s="308"/>
      <c r="J646" s="308"/>
      <c r="K646" s="308"/>
      <c r="L646" s="308"/>
      <c r="M646" s="308"/>
      <c r="N646" s="308"/>
      <c r="O646" s="308"/>
      <c r="P646" s="308"/>
      <c r="Q646" s="308"/>
      <c r="R646" s="308"/>
      <c r="S646" s="308"/>
      <c r="T646" s="308"/>
      <c r="U646" s="308"/>
      <c r="V646" s="308"/>
      <c r="W646" s="308"/>
      <c r="X646" s="308"/>
      <c r="Y646" s="308"/>
      <c r="Z646" s="308"/>
    </row>
    <row r="647" ht="12.75" customHeight="1">
      <c r="A647" s="308"/>
      <c r="B647" s="308"/>
      <c r="C647" s="308"/>
      <c r="D647" s="308"/>
      <c r="E647" s="308"/>
      <c r="F647" s="308"/>
      <c r="G647" s="308"/>
      <c r="H647" s="308"/>
      <c r="I647" s="308"/>
      <c r="J647" s="308"/>
      <c r="K647" s="308"/>
      <c r="L647" s="308"/>
      <c r="M647" s="308"/>
      <c r="N647" s="308"/>
      <c r="O647" s="308"/>
      <c r="P647" s="308"/>
      <c r="Q647" s="308"/>
      <c r="R647" s="308"/>
      <c r="S647" s="308"/>
      <c r="T647" s="308"/>
      <c r="U647" s="308"/>
      <c r="V647" s="308"/>
      <c r="W647" s="308"/>
      <c r="X647" s="308"/>
      <c r="Y647" s="308"/>
      <c r="Z647" s="308"/>
    </row>
    <row r="648" ht="12.75" customHeight="1">
      <c r="A648" s="308"/>
      <c r="B648" s="308"/>
      <c r="C648" s="308"/>
      <c r="D648" s="308"/>
      <c r="E648" s="308"/>
      <c r="F648" s="308"/>
      <c r="G648" s="308"/>
      <c r="H648" s="308"/>
      <c r="I648" s="308"/>
      <c r="J648" s="308"/>
      <c r="K648" s="308"/>
      <c r="L648" s="308"/>
      <c r="M648" s="308"/>
      <c r="N648" s="308"/>
      <c r="O648" s="308"/>
      <c r="P648" s="308"/>
      <c r="Q648" s="308"/>
      <c r="R648" s="308"/>
      <c r="S648" s="308"/>
      <c r="T648" s="308"/>
      <c r="U648" s="308"/>
      <c r="V648" s="308"/>
      <c r="W648" s="308"/>
      <c r="X648" s="308"/>
      <c r="Y648" s="308"/>
      <c r="Z648" s="308"/>
    </row>
    <row r="649" ht="12.75" customHeight="1">
      <c r="A649" s="308"/>
      <c r="B649" s="308"/>
      <c r="C649" s="308"/>
      <c r="D649" s="308"/>
      <c r="E649" s="308"/>
      <c r="F649" s="308"/>
      <c r="G649" s="308"/>
      <c r="H649" s="308"/>
      <c r="I649" s="308"/>
      <c r="J649" s="308"/>
      <c r="K649" s="308"/>
      <c r="L649" s="308"/>
      <c r="M649" s="308"/>
      <c r="N649" s="308"/>
      <c r="O649" s="308"/>
      <c r="P649" s="308"/>
      <c r="Q649" s="308"/>
      <c r="R649" s="308"/>
      <c r="S649" s="308"/>
      <c r="T649" s="308"/>
      <c r="U649" s="308"/>
      <c r="V649" s="308"/>
      <c r="W649" s="308"/>
      <c r="X649" s="308"/>
      <c r="Y649" s="308"/>
      <c r="Z649" s="308"/>
    </row>
    <row r="650" ht="12.75" customHeight="1">
      <c r="A650" s="308"/>
      <c r="B650" s="308"/>
      <c r="C650" s="308"/>
      <c r="D650" s="308"/>
      <c r="E650" s="308"/>
      <c r="F650" s="308"/>
      <c r="G650" s="308"/>
      <c r="H650" s="308"/>
      <c r="I650" s="308"/>
      <c r="J650" s="308"/>
      <c r="K650" s="308"/>
      <c r="L650" s="308"/>
      <c r="M650" s="308"/>
      <c r="N650" s="308"/>
      <c r="O650" s="308"/>
      <c r="P650" s="308"/>
      <c r="Q650" s="308"/>
      <c r="R650" s="308"/>
      <c r="S650" s="308"/>
      <c r="T650" s="308"/>
      <c r="U650" s="308"/>
      <c r="V650" s="308"/>
      <c r="W650" s="308"/>
      <c r="X650" s="308"/>
      <c r="Y650" s="308"/>
      <c r="Z650" s="308"/>
    </row>
    <row r="651" ht="12.75" customHeight="1">
      <c r="A651" s="308"/>
      <c r="B651" s="308"/>
      <c r="C651" s="308"/>
      <c r="D651" s="308"/>
      <c r="E651" s="308"/>
      <c r="F651" s="308"/>
      <c r="G651" s="308"/>
      <c r="H651" s="308"/>
      <c r="I651" s="308"/>
      <c r="J651" s="308"/>
      <c r="K651" s="308"/>
      <c r="L651" s="308"/>
      <c r="M651" s="308"/>
      <c r="N651" s="308"/>
      <c r="O651" s="308"/>
      <c r="P651" s="308"/>
      <c r="Q651" s="308"/>
      <c r="R651" s="308"/>
      <c r="S651" s="308"/>
      <c r="T651" s="308"/>
      <c r="U651" s="308"/>
      <c r="V651" s="308"/>
      <c r="W651" s="308"/>
      <c r="X651" s="308"/>
      <c r="Y651" s="308"/>
      <c r="Z651" s="308"/>
    </row>
    <row r="652" ht="12.75" customHeight="1">
      <c r="A652" s="308"/>
      <c r="B652" s="308"/>
      <c r="C652" s="308"/>
      <c r="D652" s="308"/>
      <c r="E652" s="308"/>
      <c r="F652" s="308"/>
      <c r="G652" s="308"/>
      <c r="H652" s="308"/>
      <c r="I652" s="308"/>
      <c r="J652" s="308"/>
      <c r="K652" s="308"/>
      <c r="L652" s="308"/>
      <c r="M652" s="308"/>
      <c r="N652" s="308"/>
      <c r="O652" s="308"/>
      <c r="P652" s="308"/>
      <c r="Q652" s="308"/>
      <c r="R652" s="308"/>
      <c r="S652" s="308"/>
      <c r="T652" s="308"/>
      <c r="U652" s="308"/>
      <c r="V652" s="308"/>
      <c r="W652" s="308"/>
      <c r="X652" s="308"/>
      <c r="Y652" s="308"/>
      <c r="Z652" s="308"/>
    </row>
    <row r="653" ht="12.75" customHeight="1">
      <c r="A653" s="308"/>
      <c r="B653" s="308"/>
      <c r="C653" s="308"/>
      <c r="D653" s="308"/>
      <c r="E653" s="308"/>
      <c r="F653" s="308"/>
      <c r="G653" s="308"/>
      <c r="H653" s="308"/>
      <c r="I653" s="308"/>
      <c r="J653" s="308"/>
      <c r="K653" s="308"/>
      <c r="L653" s="308"/>
      <c r="M653" s="308"/>
      <c r="N653" s="308"/>
      <c r="O653" s="308"/>
      <c r="P653" s="308"/>
      <c r="Q653" s="308"/>
      <c r="R653" s="308"/>
      <c r="S653" s="308"/>
      <c r="T653" s="308"/>
      <c r="U653" s="308"/>
      <c r="V653" s="308"/>
      <c r="W653" s="308"/>
      <c r="X653" s="308"/>
      <c r="Y653" s="308"/>
      <c r="Z653" s="308"/>
    </row>
    <row r="654" ht="12.75" customHeight="1">
      <c r="A654" s="308"/>
      <c r="B654" s="308"/>
      <c r="C654" s="308"/>
      <c r="D654" s="308"/>
      <c r="E654" s="308"/>
      <c r="F654" s="308"/>
      <c r="G654" s="308"/>
      <c r="H654" s="308"/>
      <c r="I654" s="308"/>
      <c r="J654" s="308"/>
      <c r="K654" s="308"/>
      <c r="L654" s="308"/>
      <c r="M654" s="308"/>
      <c r="N654" s="308"/>
      <c r="O654" s="308"/>
      <c r="P654" s="308"/>
      <c r="Q654" s="308"/>
      <c r="R654" s="308"/>
      <c r="S654" s="308"/>
      <c r="T654" s="308"/>
      <c r="U654" s="308"/>
      <c r="V654" s="308"/>
      <c r="W654" s="308"/>
      <c r="X654" s="308"/>
      <c r="Y654" s="308"/>
      <c r="Z654" s="308"/>
    </row>
    <row r="655" ht="12.75" customHeight="1">
      <c r="A655" s="308"/>
      <c r="B655" s="308"/>
      <c r="C655" s="308"/>
      <c r="D655" s="308"/>
      <c r="E655" s="308"/>
      <c r="F655" s="308"/>
      <c r="G655" s="308"/>
      <c r="H655" s="308"/>
      <c r="I655" s="308"/>
      <c r="J655" s="308"/>
      <c r="K655" s="308"/>
      <c r="L655" s="308"/>
      <c r="M655" s="308"/>
      <c r="N655" s="308"/>
      <c r="O655" s="308"/>
      <c r="P655" s="308"/>
      <c r="Q655" s="308"/>
      <c r="R655" s="308"/>
      <c r="S655" s="308"/>
      <c r="T655" s="308"/>
      <c r="U655" s="308"/>
      <c r="V655" s="308"/>
      <c r="W655" s="308"/>
      <c r="X655" s="308"/>
      <c r="Y655" s="308"/>
      <c r="Z655" s="308"/>
    </row>
    <row r="656" ht="12.75" customHeight="1">
      <c r="A656" s="308"/>
      <c r="B656" s="308"/>
      <c r="C656" s="308"/>
      <c r="D656" s="308"/>
      <c r="E656" s="308"/>
      <c r="F656" s="308"/>
      <c r="G656" s="308"/>
      <c r="H656" s="308"/>
      <c r="I656" s="308"/>
      <c r="J656" s="308"/>
      <c r="K656" s="308"/>
      <c r="L656" s="308"/>
      <c r="M656" s="308"/>
      <c r="N656" s="308"/>
      <c r="O656" s="308"/>
      <c r="P656" s="308"/>
      <c r="Q656" s="308"/>
      <c r="R656" s="308"/>
      <c r="S656" s="308"/>
      <c r="T656" s="308"/>
      <c r="U656" s="308"/>
      <c r="V656" s="308"/>
      <c r="W656" s="308"/>
      <c r="X656" s="308"/>
      <c r="Y656" s="308"/>
      <c r="Z656" s="308"/>
    </row>
    <row r="657" ht="12.75" customHeight="1">
      <c r="A657" s="308"/>
      <c r="B657" s="308"/>
      <c r="C657" s="308"/>
      <c r="D657" s="308"/>
      <c r="E657" s="308"/>
      <c r="F657" s="308"/>
      <c r="G657" s="308"/>
      <c r="H657" s="308"/>
      <c r="I657" s="308"/>
      <c r="J657" s="308"/>
      <c r="K657" s="308"/>
      <c r="L657" s="308"/>
      <c r="M657" s="308"/>
      <c r="N657" s="308"/>
      <c r="O657" s="308"/>
      <c r="P657" s="308"/>
      <c r="Q657" s="308"/>
      <c r="R657" s="308"/>
      <c r="S657" s="308"/>
      <c r="T657" s="308"/>
      <c r="U657" s="308"/>
      <c r="V657" s="308"/>
      <c r="W657" s="308"/>
      <c r="X657" s="308"/>
      <c r="Y657" s="308"/>
      <c r="Z657" s="308"/>
    </row>
    <row r="658" ht="12.75" customHeight="1">
      <c r="A658" s="308"/>
      <c r="B658" s="308"/>
      <c r="C658" s="308"/>
      <c r="D658" s="308"/>
      <c r="E658" s="308"/>
      <c r="F658" s="308"/>
      <c r="G658" s="308"/>
      <c r="H658" s="308"/>
      <c r="I658" s="308"/>
      <c r="J658" s="308"/>
      <c r="K658" s="308"/>
      <c r="L658" s="308"/>
      <c r="M658" s="308"/>
      <c r="N658" s="308"/>
      <c r="O658" s="308"/>
      <c r="P658" s="308"/>
      <c r="Q658" s="308"/>
      <c r="R658" s="308"/>
      <c r="S658" s="308"/>
      <c r="T658" s="308"/>
      <c r="U658" s="308"/>
      <c r="V658" s="308"/>
      <c r="W658" s="308"/>
      <c r="X658" s="308"/>
      <c r="Y658" s="308"/>
      <c r="Z658" s="308"/>
    </row>
    <row r="659" ht="12.75" customHeight="1">
      <c r="A659" s="308"/>
      <c r="B659" s="308"/>
      <c r="C659" s="308"/>
      <c r="D659" s="308"/>
      <c r="E659" s="308"/>
      <c r="F659" s="308"/>
      <c r="G659" s="308"/>
      <c r="H659" s="308"/>
      <c r="I659" s="308"/>
      <c r="J659" s="308"/>
      <c r="K659" s="308"/>
      <c r="L659" s="308"/>
      <c r="M659" s="308"/>
      <c r="N659" s="308"/>
      <c r="O659" s="308"/>
      <c r="P659" s="308"/>
      <c r="Q659" s="308"/>
      <c r="R659" s="308"/>
      <c r="S659" s="308"/>
      <c r="T659" s="308"/>
      <c r="U659" s="308"/>
      <c r="V659" s="308"/>
      <c r="W659" s="308"/>
      <c r="X659" s="308"/>
      <c r="Y659" s="308"/>
      <c r="Z659" s="308"/>
    </row>
    <row r="660" ht="12.75" customHeight="1">
      <c r="A660" s="308"/>
      <c r="B660" s="308"/>
      <c r="C660" s="308"/>
      <c r="D660" s="308"/>
      <c r="E660" s="308"/>
      <c r="F660" s="308"/>
      <c r="G660" s="308"/>
      <c r="H660" s="308"/>
      <c r="I660" s="308"/>
      <c r="J660" s="308"/>
      <c r="K660" s="308"/>
      <c r="L660" s="308"/>
      <c r="M660" s="308"/>
      <c r="N660" s="308"/>
      <c r="O660" s="308"/>
      <c r="P660" s="308"/>
      <c r="Q660" s="308"/>
      <c r="R660" s="308"/>
      <c r="S660" s="308"/>
      <c r="T660" s="308"/>
      <c r="U660" s="308"/>
      <c r="V660" s="308"/>
      <c r="W660" s="308"/>
      <c r="X660" s="308"/>
      <c r="Y660" s="308"/>
      <c r="Z660" s="308"/>
    </row>
    <row r="661" ht="12.75" customHeight="1">
      <c r="A661" s="308"/>
      <c r="B661" s="308"/>
      <c r="C661" s="308"/>
      <c r="D661" s="308"/>
      <c r="E661" s="308"/>
      <c r="F661" s="308"/>
      <c r="G661" s="308"/>
      <c r="H661" s="308"/>
      <c r="I661" s="308"/>
      <c r="J661" s="308"/>
      <c r="K661" s="308"/>
      <c r="L661" s="308"/>
      <c r="M661" s="308"/>
      <c r="N661" s="308"/>
      <c r="O661" s="308"/>
      <c r="P661" s="308"/>
      <c r="Q661" s="308"/>
      <c r="R661" s="308"/>
      <c r="S661" s="308"/>
      <c r="T661" s="308"/>
      <c r="U661" s="308"/>
      <c r="V661" s="308"/>
      <c r="W661" s="308"/>
      <c r="X661" s="308"/>
      <c r="Y661" s="308"/>
      <c r="Z661" s="308"/>
    </row>
    <row r="662" ht="12.75" customHeight="1">
      <c r="A662" s="308"/>
      <c r="B662" s="308"/>
      <c r="C662" s="308"/>
      <c r="D662" s="308"/>
      <c r="E662" s="308"/>
      <c r="F662" s="308"/>
      <c r="G662" s="308"/>
      <c r="H662" s="308"/>
      <c r="I662" s="308"/>
      <c r="J662" s="308"/>
      <c r="K662" s="308"/>
      <c r="L662" s="308"/>
      <c r="M662" s="308"/>
      <c r="N662" s="308"/>
      <c r="O662" s="308"/>
      <c r="P662" s="308"/>
      <c r="Q662" s="308"/>
      <c r="R662" s="308"/>
      <c r="S662" s="308"/>
      <c r="T662" s="308"/>
      <c r="U662" s="308"/>
      <c r="V662" s="308"/>
      <c r="W662" s="308"/>
      <c r="X662" s="308"/>
      <c r="Y662" s="308"/>
      <c r="Z662" s="308"/>
    </row>
    <row r="663" ht="12.75" customHeight="1">
      <c r="A663" s="308"/>
      <c r="B663" s="308"/>
      <c r="C663" s="308"/>
      <c r="D663" s="308"/>
      <c r="E663" s="308"/>
      <c r="F663" s="308"/>
      <c r="G663" s="308"/>
      <c r="H663" s="308"/>
      <c r="I663" s="308"/>
      <c r="J663" s="308"/>
      <c r="K663" s="308"/>
      <c r="L663" s="308"/>
      <c r="M663" s="308"/>
      <c r="N663" s="308"/>
      <c r="O663" s="308"/>
      <c r="P663" s="308"/>
      <c r="Q663" s="308"/>
      <c r="R663" s="308"/>
      <c r="S663" s="308"/>
      <c r="T663" s="308"/>
      <c r="U663" s="308"/>
      <c r="V663" s="308"/>
      <c r="W663" s="308"/>
      <c r="X663" s="308"/>
      <c r="Y663" s="308"/>
      <c r="Z663" s="308"/>
    </row>
    <row r="664" ht="12.75" customHeight="1">
      <c r="A664" s="308"/>
      <c r="B664" s="308"/>
      <c r="C664" s="308"/>
      <c r="D664" s="308"/>
      <c r="E664" s="308"/>
      <c r="F664" s="308"/>
      <c r="G664" s="308"/>
      <c r="H664" s="308"/>
      <c r="I664" s="308"/>
      <c r="J664" s="308"/>
      <c r="K664" s="308"/>
      <c r="L664" s="308"/>
      <c r="M664" s="308"/>
      <c r="N664" s="308"/>
      <c r="O664" s="308"/>
      <c r="P664" s="308"/>
      <c r="Q664" s="308"/>
      <c r="R664" s="308"/>
      <c r="S664" s="308"/>
      <c r="T664" s="308"/>
      <c r="U664" s="308"/>
      <c r="V664" s="308"/>
      <c r="W664" s="308"/>
      <c r="X664" s="308"/>
      <c r="Y664" s="308"/>
      <c r="Z664" s="308"/>
    </row>
    <row r="665" ht="12.75" customHeight="1">
      <c r="A665" s="308"/>
      <c r="B665" s="308"/>
      <c r="C665" s="308"/>
      <c r="D665" s="308"/>
      <c r="E665" s="308"/>
      <c r="F665" s="308"/>
      <c r="G665" s="308"/>
      <c r="H665" s="308"/>
      <c r="I665" s="308"/>
      <c r="J665" s="308"/>
      <c r="K665" s="308"/>
      <c r="L665" s="308"/>
      <c r="M665" s="308"/>
      <c r="N665" s="308"/>
      <c r="O665" s="308"/>
      <c r="P665" s="308"/>
      <c r="Q665" s="308"/>
      <c r="R665" s="308"/>
      <c r="S665" s="308"/>
      <c r="T665" s="308"/>
      <c r="U665" s="308"/>
      <c r="V665" s="308"/>
      <c r="W665" s="308"/>
      <c r="X665" s="308"/>
      <c r="Y665" s="308"/>
      <c r="Z665" s="308"/>
    </row>
    <row r="666" ht="12.75" customHeight="1">
      <c r="A666" s="308"/>
      <c r="B666" s="308"/>
      <c r="C666" s="308"/>
      <c r="D666" s="308"/>
      <c r="E666" s="308"/>
      <c r="F666" s="308"/>
      <c r="G666" s="308"/>
      <c r="H666" s="308"/>
      <c r="I666" s="308"/>
      <c r="J666" s="308"/>
      <c r="K666" s="308"/>
      <c r="L666" s="308"/>
      <c r="M666" s="308"/>
      <c r="N666" s="308"/>
      <c r="O666" s="308"/>
      <c r="P666" s="308"/>
      <c r="Q666" s="308"/>
      <c r="R666" s="308"/>
      <c r="S666" s="308"/>
      <c r="T666" s="308"/>
      <c r="U666" s="308"/>
      <c r="V666" s="308"/>
      <c r="W666" s="308"/>
      <c r="X666" s="308"/>
      <c r="Y666" s="308"/>
      <c r="Z666" s="308"/>
    </row>
    <row r="667" ht="12.75" customHeight="1">
      <c r="A667" s="308"/>
      <c r="B667" s="308"/>
      <c r="C667" s="308"/>
      <c r="D667" s="308"/>
      <c r="E667" s="308"/>
      <c r="F667" s="308"/>
      <c r="G667" s="308"/>
      <c r="H667" s="308"/>
      <c r="I667" s="308"/>
      <c r="J667" s="308"/>
      <c r="K667" s="308"/>
      <c r="L667" s="308"/>
      <c r="M667" s="308"/>
      <c r="N667" s="308"/>
      <c r="O667" s="308"/>
      <c r="P667" s="308"/>
      <c r="Q667" s="308"/>
      <c r="R667" s="308"/>
      <c r="S667" s="308"/>
      <c r="T667" s="308"/>
      <c r="U667" s="308"/>
      <c r="V667" s="308"/>
      <c r="W667" s="308"/>
      <c r="X667" s="308"/>
      <c r="Y667" s="308"/>
      <c r="Z667" s="308"/>
    </row>
    <row r="668" ht="12.75" customHeight="1">
      <c r="A668" s="308"/>
      <c r="B668" s="308"/>
      <c r="C668" s="308"/>
      <c r="D668" s="308"/>
      <c r="E668" s="308"/>
      <c r="F668" s="308"/>
      <c r="G668" s="308"/>
      <c r="H668" s="308"/>
      <c r="I668" s="308"/>
      <c r="J668" s="308"/>
      <c r="K668" s="308"/>
      <c r="L668" s="308"/>
      <c r="M668" s="308"/>
      <c r="N668" s="308"/>
      <c r="O668" s="308"/>
      <c r="P668" s="308"/>
      <c r="Q668" s="308"/>
      <c r="R668" s="308"/>
      <c r="S668" s="308"/>
      <c r="T668" s="308"/>
      <c r="U668" s="308"/>
      <c r="V668" s="308"/>
      <c r="W668" s="308"/>
      <c r="X668" s="308"/>
      <c r="Y668" s="308"/>
      <c r="Z668" s="308"/>
    </row>
    <row r="669" ht="12.75" customHeight="1">
      <c r="A669" s="308"/>
      <c r="B669" s="308"/>
      <c r="C669" s="308"/>
      <c r="D669" s="308"/>
      <c r="E669" s="308"/>
      <c r="F669" s="308"/>
      <c r="G669" s="308"/>
      <c r="H669" s="308"/>
      <c r="I669" s="308"/>
      <c r="J669" s="308"/>
      <c r="K669" s="308"/>
      <c r="L669" s="308"/>
      <c r="M669" s="308"/>
      <c r="N669" s="308"/>
      <c r="O669" s="308"/>
      <c r="P669" s="308"/>
      <c r="Q669" s="308"/>
      <c r="R669" s="308"/>
      <c r="S669" s="308"/>
      <c r="T669" s="308"/>
      <c r="U669" s="308"/>
      <c r="V669" s="308"/>
      <c r="W669" s="308"/>
      <c r="X669" s="308"/>
      <c r="Y669" s="308"/>
      <c r="Z669" s="308"/>
    </row>
    <row r="670" ht="12.75" customHeight="1">
      <c r="A670" s="308"/>
      <c r="B670" s="308"/>
      <c r="C670" s="308"/>
      <c r="D670" s="308"/>
      <c r="E670" s="308"/>
      <c r="F670" s="308"/>
      <c r="G670" s="308"/>
      <c r="H670" s="308"/>
      <c r="I670" s="308"/>
      <c r="J670" s="308"/>
      <c r="K670" s="308"/>
      <c r="L670" s="308"/>
      <c r="M670" s="308"/>
      <c r="N670" s="308"/>
      <c r="O670" s="308"/>
      <c r="P670" s="308"/>
      <c r="Q670" s="308"/>
      <c r="R670" s="308"/>
      <c r="S670" s="308"/>
      <c r="T670" s="308"/>
      <c r="U670" s="308"/>
      <c r="V670" s="308"/>
      <c r="W670" s="308"/>
      <c r="X670" s="308"/>
      <c r="Y670" s="308"/>
      <c r="Z670" s="308"/>
    </row>
    <row r="671" ht="12.75" customHeight="1">
      <c r="A671" s="308"/>
      <c r="B671" s="308"/>
      <c r="C671" s="308"/>
      <c r="D671" s="308"/>
      <c r="E671" s="308"/>
      <c r="F671" s="308"/>
      <c r="G671" s="308"/>
      <c r="H671" s="308"/>
      <c r="I671" s="308"/>
      <c r="J671" s="308"/>
      <c r="K671" s="308"/>
      <c r="L671" s="308"/>
      <c r="M671" s="308"/>
      <c r="N671" s="308"/>
      <c r="O671" s="308"/>
      <c r="P671" s="308"/>
      <c r="Q671" s="308"/>
      <c r="R671" s="308"/>
      <c r="S671" s="308"/>
      <c r="T671" s="308"/>
      <c r="U671" s="308"/>
      <c r="V671" s="308"/>
      <c r="W671" s="308"/>
      <c r="X671" s="308"/>
      <c r="Y671" s="308"/>
      <c r="Z671" s="308"/>
    </row>
    <row r="672" ht="12.75" customHeight="1">
      <c r="A672" s="308"/>
      <c r="B672" s="308"/>
      <c r="C672" s="308"/>
      <c r="D672" s="308"/>
      <c r="E672" s="308"/>
      <c r="F672" s="308"/>
      <c r="G672" s="308"/>
      <c r="H672" s="308"/>
      <c r="I672" s="308"/>
      <c r="J672" s="308"/>
      <c r="K672" s="308"/>
      <c r="L672" s="308"/>
      <c r="M672" s="308"/>
      <c r="N672" s="308"/>
      <c r="O672" s="308"/>
      <c r="P672" s="308"/>
      <c r="Q672" s="308"/>
      <c r="R672" s="308"/>
      <c r="S672" s="308"/>
      <c r="T672" s="308"/>
      <c r="U672" s="308"/>
      <c r="V672" s="308"/>
      <c r="W672" s="308"/>
      <c r="X672" s="308"/>
      <c r="Y672" s="308"/>
      <c r="Z672" s="308"/>
    </row>
    <row r="673" ht="12.75" customHeight="1">
      <c r="A673" s="308"/>
      <c r="B673" s="308"/>
      <c r="C673" s="308"/>
      <c r="D673" s="308"/>
      <c r="E673" s="308"/>
      <c r="F673" s="308"/>
      <c r="G673" s="308"/>
      <c r="H673" s="308"/>
      <c r="I673" s="308"/>
      <c r="J673" s="308"/>
      <c r="K673" s="308"/>
      <c r="L673" s="308"/>
      <c r="M673" s="308"/>
      <c r="N673" s="308"/>
      <c r="O673" s="308"/>
      <c r="P673" s="308"/>
      <c r="Q673" s="308"/>
      <c r="R673" s="308"/>
      <c r="S673" s="308"/>
      <c r="T673" s="308"/>
      <c r="U673" s="308"/>
      <c r="V673" s="308"/>
      <c r="W673" s="308"/>
      <c r="X673" s="308"/>
      <c r="Y673" s="308"/>
      <c r="Z673" s="308"/>
    </row>
    <row r="674" ht="12.75" customHeight="1">
      <c r="A674" s="308"/>
      <c r="B674" s="308"/>
      <c r="C674" s="308"/>
      <c r="D674" s="308"/>
      <c r="E674" s="308"/>
      <c r="F674" s="308"/>
      <c r="G674" s="308"/>
      <c r="H674" s="308"/>
      <c r="I674" s="308"/>
      <c r="J674" s="308"/>
      <c r="K674" s="308"/>
      <c r="L674" s="308"/>
      <c r="M674" s="308"/>
      <c r="N674" s="308"/>
      <c r="O674" s="308"/>
      <c r="P674" s="308"/>
      <c r="Q674" s="308"/>
      <c r="R674" s="308"/>
      <c r="S674" s="308"/>
      <c r="T674" s="308"/>
      <c r="U674" s="308"/>
      <c r="V674" s="308"/>
      <c r="W674" s="308"/>
      <c r="X674" s="308"/>
      <c r="Y674" s="308"/>
      <c r="Z674" s="308"/>
    </row>
    <row r="675" ht="12.75" customHeight="1">
      <c r="A675" s="308"/>
      <c r="B675" s="308"/>
      <c r="C675" s="308"/>
      <c r="D675" s="308"/>
      <c r="E675" s="308"/>
      <c r="F675" s="308"/>
      <c r="G675" s="308"/>
      <c r="H675" s="308"/>
      <c r="I675" s="308"/>
      <c r="J675" s="308"/>
      <c r="K675" s="308"/>
      <c r="L675" s="308"/>
      <c r="M675" s="308"/>
      <c r="N675" s="308"/>
      <c r="O675" s="308"/>
      <c r="P675" s="308"/>
      <c r="Q675" s="308"/>
      <c r="R675" s="308"/>
      <c r="S675" s="308"/>
      <c r="T675" s="308"/>
      <c r="U675" s="308"/>
      <c r="V675" s="308"/>
      <c r="W675" s="308"/>
      <c r="X675" s="308"/>
      <c r="Y675" s="308"/>
      <c r="Z675" s="308"/>
    </row>
    <row r="676" ht="12.75" customHeight="1">
      <c r="A676" s="308"/>
      <c r="B676" s="308"/>
      <c r="C676" s="308"/>
      <c r="D676" s="308"/>
      <c r="E676" s="308"/>
      <c r="F676" s="308"/>
      <c r="G676" s="308"/>
      <c r="H676" s="308"/>
      <c r="I676" s="308"/>
      <c r="J676" s="308"/>
      <c r="K676" s="308"/>
      <c r="L676" s="308"/>
      <c r="M676" s="308"/>
      <c r="N676" s="308"/>
      <c r="O676" s="308"/>
      <c r="P676" s="308"/>
      <c r="Q676" s="308"/>
      <c r="R676" s="308"/>
      <c r="S676" s="308"/>
      <c r="T676" s="308"/>
      <c r="U676" s="308"/>
      <c r="V676" s="308"/>
      <c r="W676" s="308"/>
      <c r="X676" s="308"/>
      <c r="Y676" s="308"/>
      <c r="Z676" s="308"/>
    </row>
    <row r="677" ht="12.75" customHeight="1">
      <c r="A677" s="308"/>
      <c r="B677" s="308"/>
      <c r="C677" s="308"/>
      <c r="D677" s="308"/>
      <c r="E677" s="308"/>
      <c r="F677" s="308"/>
      <c r="G677" s="308"/>
      <c r="H677" s="308"/>
      <c r="I677" s="308"/>
      <c r="J677" s="308"/>
      <c r="K677" s="308"/>
      <c r="L677" s="308"/>
      <c r="M677" s="308"/>
      <c r="N677" s="308"/>
      <c r="O677" s="308"/>
      <c r="P677" s="308"/>
      <c r="Q677" s="308"/>
      <c r="R677" s="308"/>
      <c r="S677" s="308"/>
      <c r="T677" s="308"/>
      <c r="U677" s="308"/>
      <c r="V677" s="308"/>
      <c r="W677" s="308"/>
      <c r="X677" s="308"/>
      <c r="Y677" s="308"/>
      <c r="Z677" s="308"/>
    </row>
    <row r="678" ht="12.75" customHeight="1">
      <c r="A678" s="308"/>
      <c r="B678" s="308"/>
      <c r="C678" s="308"/>
      <c r="D678" s="308"/>
      <c r="E678" s="308"/>
      <c r="F678" s="308"/>
      <c r="G678" s="308"/>
      <c r="H678" s="308"/>
      <c r="I678" s="308"/>
      <c r="J678" s="308"/>
      <c r="K678" s="308"/>
      <c r="L678" s="308"/>
      <c r="M678" s="308"/>
      <c r="N678" s="308"/>
      <c r="O678" s="308"/>
      <c r="P678" s="308"/>
      <c r="Q678" s="308"/>
      <c r="R678" s="308"/>
      <c r="S678" s="308"/>
      <c r="T678" s="308"/>
      <c r="U678" s="308"/>
      <c r="V678" s="308"/>
      <c r="W678" s="308"/>
      <c r="X678" s="308"/>
      <c r="Y678" s="308"/>
      <c r="Z678" s="308"/>
    </row>
    <row r="679" ht="12.75" customHeight="1">
      <c r="A679" s="308"/>
      <c r="B679" s="308"/>
      <c r="C679" s="308"/>
      <c r="D679" s="308"/>
      <c r="E679" s="308"/>
      <c r="F679" s="308"/>
      <c r="G679" s="308"/>
      <c r="H679" s="308"/>
      <c r="I679" s="308"/>
      <c r="J679" s="308"/>
      <c r="K679" s="308"/>
      <c r="L679" s="308"/>
      <c r="M679" s="308"/>
      <c r="N679" s="308"/>
      <c r="O679" s="308"/>
      <c r="P679" s="308"/>
      <c r="Q679" s="308"/>
      <c r="R679" s="308"/>
      <c r="S679" s="308"/>
      <c r="T679" s="308"/>
      <c r="U679" s="308"/>
      <c r="V679" s="308"/>
      <c r="W679" s="308"/>
      <c r="X679" s="308"/>
      <c r="Y679" s="308"/>
      <c r="Z679" s="308"/>
    </row>
    <row r="680" ht="12.75" customHeight="1">
      <c r="A680" s="308"/>
      <c r="B680" s="308"/>
      <c r="C680" s="308"/>
      <c r="D680" s="308"/>
      <c r="E680" s="308"/>
      <c r="F680" s="308"/>
      <c r="G680" s="308"/>
      <c r="H680" s="308"/>
      <c r="I680" s="308"/>
      <c r="J680" s="308"/>
      <c r="K680" s="308"/>
      <c r="L680" s="308"/>
      <c r="M680" s="308"/>
      <c r="N680" s="308"/>
      <c r="O680" s="308"/>
      <c r="P680" s="308"/>
      <c r="Q680" s="308"/>
      <c r="R680" s="308"/>
      <c r="S680" s="308"/>
      <c r="T680" s="308"/>
      <c r="U680" s="308"/>
      <c r="V680" s="308"/>
      <c r="W680" s="308"/>
      <c r="X680" s="308"/>
      <c r="Y680" s="308"/>
      <c r="Z680" s="308"/>
    </row>
    <row r="681" ht="12.75" customHeight="1">
      <c r="A681" s="308"/>
      <c r="B681" s="308"/>
      <c r="C681" s="308"/>
      <c r="D681" s="308"/>
      <c r="E681" s="308"/>
      <c r="F681" s="308"/>
      <c r="G681" s="308"/>
      <c r="H681" s="308"/>
      <c r="I681" s="308"/>
      <c r="J681" s="308"/>
      <c r="K681" s="308"/>
      <c r="L681" s="308"/>
      <c r="M681" s="308"/>
      <c r="N681" s="308"/>
      <c r="O681" s="308"/>
      <c r="P681" s="308"/>
      <c r="Q681" s="308"/>
      <c r="R681" s="308"/>
      <c r="S681" s="308"/>
      <c r="T681" s="308"/>
      <c r="U681" s="308"/>
      <c r="V681" s="308"/>
      <c r="W681" s="308"/>
      <c r="X681" s="308"/>
      <c r="Y681" s="308"/>
      <c r="Z681" s="308"/>
    </row>
    <row r="682" ht="12.75" customHeight="1">
      <c r="A682" s="308"/>
      <c r="B682" s="308"/>
      <c r="C682" s="308"/>
      <c r="D682" s="308"/>
      <c r="E682" s="308"/>
      <c r="F682" s="308"/>
      <c r="G682" s="308"/>
      <c r="H682" s="308"/>
      <c r="I682" s="308"/>
      <c r="J682" s="308"/>
      <c r="K682" s="308"/>
      <c r="L682" s="308"/>
      <c r="M682" s="308"/>
      <c r="N682" s="308"/>
      <c r="O682" s="308"/>
      <c r="P682" s="308"/>
      <c r="Q682" s="308"/>
      <c r="R682" s="308"/>
      <c r="S682" s="308"/>
      <c r="T682" s="308"/>
      <c r="U682" s="308"/>
      <c r="V682" s="308"/>
      <c r="W682" s="308"/>
      <c r="X682" s="308"/>
      <c r="Y682" s="308"/>
      <c r="Z682" s="308"/>
    </row>
    <row r="683" ht="12.75" customHeight="1">
      <c r="A683" s="308"/>
      <c r="B683" s="308"/>
      <c r="C683" s="308"/>
      <c r="D683" s="308"/>
      <c r="E683" s="308"/>
      <c r="F683" s="308"/>
      <c r="G683" s="308"/>
      <c r="H683" s="308"/>
      <c r="I683" s="308"/>
      <c r="J683" s="308"/>
      <c r="K683" s="308"/>
      <c r="L683" s="308"/>
      <c r="M683" s="308"/>
      <c r="N683" s="308"/>
      <c r="O683" s="308"/>
      <c r="P683" s="308"/>
      <c r="Q683" s="308"/>
      <c r="R683" s="308"/>
      <c r="S683" s="308"/>
      <c r="T683" s="308"/>
      <c r="U683" s="308"/>
      <c r="V683" s="308"/>
      <c r="W683" s="308"/>
      <c r="X683" s="308"/>
      <c r="Y683" s="308"/>
      <c r="Z683" s="308"/>
    </row>
    <row r="684" ht="12.75" customHeight="1">
      <c r="A684" s="308"/>
      <c r="B684" s="308"/>
      <c r="C684" s="308"/>
      <c r="D684" s="308"/>
      <c r="E684" s="308"/>
      <c r="F684" s="308"/>
      <c r="G684" s="308"/>
      <c r="H684" s="308"/>
      <c r="I684" s="308"/>
      <c r="J684" s="308"/>
      <c r="K684" s="308"/>
      <c r="L684" s="308"/>
      <c r="M684" s="308"/>
      <c r="N684" s="308"/>
      <c r="O684" s="308"/>
      <c r="P684" s="308"/>
      <c r="Q684" s="308"/>
      <c r="R684" s="308"/>
      <c r="S684" s="308"/>
      <c r="T684" s="308"/>
      <c r="U684" s="308"/>
      <c r="V684" s="308"/>
      <c r="W684" s="308"/>
      <c r="X684" s="308"/>
      <c r="Y684" s="308"/>
      <c r="Z684" s="308"/>
    </row>
    <row r="685" ht="12.75" customHeight="1">
      <c r="A685" s="308"/>
      <c r="B685" s="308"/>
      <c r="C685" s="308"/>
      <c r="D685" s="308"/>
      <c r="E685" s="308"/>
      <c r="F685" s="308"/>
      <c r="G685" s="308"/>
      <c r="H685" s="308"/>
      <c r="I685" s="308"/>
      <c r="J685" s="308"/>
      <c r="K685" s="308"/>
      <c r="L685" s="308"/>
      <c r="M685" s="308"/>
      <c r="N685" s="308"/>
      <c r="O685" s="308"/>
      <c r="P685" s="308"/>
      <c r="Q685" s="308"/>
      <c r="R685" s="308"/>
      <c r="S685" s="308"/>
      <c r="T685" s="308"/>
      <c r="U685" s="308"/>
      <c r="V685" s="308"/>
      <c r="W685" s="308"/>
      <c r="X685" s="308"/>
      <c r="Y685" s="308"/>
      <c r="Z685" s="308"/>
    </row>
    <row r="686" ht="12.75" customHeight="1">
      <c r="A686" s="308"/>
      <c r="B686" s="308"/>
      <c r="C686" s="308"/>
      <c r="D686" s="308"/>
      <c r="E686" s="308"/>
      <c r="F686" s="308"/>
      <c r="G686" s="308"/>
      <c r="H686" s="308"/>
      <c r="I686" s="308"/>
      <c r="J686" s="308"/>
      <c r="K686" s="308"/>
      <c r="L686" s="308"/>
      <c r="M686" s="308"/>
      <c r="N686" s="308"/>
      <c r="O686" s="308"/>
      <c r="P686" s="308"/>
      <c r="Q686" s="308"/>
      <c r="R686" s="308"/>
      <c r="S686" s="308"/>
      <c r="T686" s="308"/>
      <c r="U686" s="308"/>
      <c r="V686" s="308"/>
      <c r="W686" s="308"/>
      <c r="X686" s="308"/>
      <c r="Y686" s="308"/>
      <c r="Z686" s="308"/>
    </row>
    <row r="687" ht="12.75" customHeight="1">
      <c r="A687" s="308"/>
      <c r="B687" s="308"/>
      <c r="C687" s="308"/>
      <c r="D687" s="308"/>
      <c r="E687" s="308"/>
      <c r="F687" s="308"/>
      <c r="G687" s="308"/>
      <c r="H687" s="308"/>
      <c r="I687" s="308"/>
      <c r="J687" s="308"/>
      <c r="K687" s="308"/>
      <c r="L687" s="308"/>
      <c r="M687" s="308"/>
      <c r="N687" s="308"/>
      <c r="O687" s="308"/>
      <c r="P687" s="308"/>
      <c r="Q687" s="308"/>
      <c r="R687" s="308"/>
      <c r="S687" s="308"/>
      <c r="T687" s="308"/>
      <c r="U687" s="308"/>
      <c r="V687" s="308"/>
      <c r="W687" s="308"/>
      <c r="X687" s="308"/>
      <c r="Y687" s="308"/>
      <c r="Z687" s="308"/>
    </row>
    <row r="688" ht="12.75" customHeight="1">
      <c r="A688" s="308"/>
      <c r="B688" s="308"/>
      <c r="C688" s="308"/>
      <c r="D688" s="308"/>
      <c r="E688" s="308"/>
      <c r="F688" s="308"/>
      <c r="G688" s="308"/>
      <c r="H688" s="308"/>
      <c r="I688" s="308"/>
      <c r="J688" s="308"/>
      <c r="K688" s="308"/>
      <c r="L688" s="308"/>
      <c r="M688" s="308"/>
      <c r="N688" s="308"/>
      <c r="O688" s="308"/>
      <c r="P688" s="308"/>
      <c r="Q688" s="308"/>
      <c r="R688" s="308"/>
      <c r="S688" s="308"/>
      <c r="T688" s="308"/>
      <c r="U688" s="308"/>
      <c r="V688" s="308"/>
      <c r="W688" s="308"/>
      <c r="X688" s="308"/>
      <c r="Y688" s="308"/>
      <c r="Z688" s="308"/>
    </row>
    <row r="689" ht="12.75" customHeight="1">
      <c r="A689" s="308"/>
      <c r="B689" s="308"/>
      <c r="C689" s="308"/>
      <c r="D689" s="308"/>
      <c r="E689" s="308"/>
      <c r="F689" s="308"/>
      <c r="G689" s="308"/>
      <c r="H689" s="308"/>
      <c r="I689" s="308"/>
      <c r="J689" s="308"/>
      <c r="K689" s="308"/>
      <c r="L689" s="308"/>
      <c r="M689" s="308"/>
      <c r="N689" s="308"/>
      <c r="O689" s="308"/>
      <c r="P689" s="308"/>
      <c r="Q689" s="308"/>
      <c r="R689" s="308"/>
      <c r="S689" s="308"/>
      <c r="T689" s="308"/>
      <c r="U689" s="308"/>
      <c r="V689" s="308"/>
      <c r="W689" s="308"/>
      <c r="X689" s="308"/>
      <c r="Y689" s="308"/>
      <c r="Z689" s="308"/>
    </row>
    <row r="690" ht="12.75" customHeight="1">
      <c r="A690" s="308"/>
      <c r="B690" s="308"/>
      <c r="C690" s="308"/>
      <c r="D690" s="308"/>
      <c r="E690" s="308"/>
      <c r="F690" s="308"/>
      <c r="G690" s="308"/>
      <c r="H690" s="308"/>
      <c r="I690" s="308"/>
      <c r="J690" s="308"/>
      <c r="K690" s="308"/>
      <c r="L690" s="308"/>
      <c r="M690" s="308"/>
      <c r="N690" s="308"/>
      <c r="O690" s="308"/>
      <c r="P690" s="308"/>
      <c r="Q690" s="308"/>
      <c r="R690" s="308"/>
      <c r="S690" s="308"/>
      <c r="T690" s="308"/>
      <c r="U690" s="308"/>
      <c r="V690" s="308"/>
      <c r="W690" s="308"/>
      <c r="X690" s="308"/>
      <c r="Y690" s="308"/>
      <c r="Z690" s="308"/>
    </row>
    <row r="691" ht="12.75" customHeight="1">
      <c r="A691" s="308"/>
      <c r="B691" s="308"/>
      <c r="C691" s="308"/>
      <c r="D691" s="308"/>
      <c r="E691" s="308"/>
      <c r="F691" s="308"/>
      <c r="G691" s="308"/>
      <c r="H691" s="308"/>
      <c r="I691" s="308"/>
      <c r="J691" s="308"/>
      <c r="K691" s="308"/>
      <c r="L691" s="308"/>
      <c r="M691" s="308"/>
      <c r="N691" s="308"/>
      <c r="O691" s="308"/>
      <c r="P691" s="308"/>
      <c r="Q691" s="308"/>
      <c r="R691" s="308"/>
      <c r="S691" s="308"/>
      <c r="T691" s="308"/>
      <c r="U691" s="308"/>
      <c r="V691" s="308"/>
      <c r="W691" s="308"/>
      <c r="X691" s="308"/>
      <c r="Y691" s="308"/>
      <c r="Z691" s="308"/>
    </row>
    <row r="692" ht="12.75" customHeight="1">
      <c r="A692" s="308"/>
      <c r="B692" s="308"/>
      <c r="C692" s="308"/>
      <c r="D692" s="308"/>
      <c r="E692" s="308"/>
      <c r="F692" s="308"/>
      <c r="G692" s="308"/>
      <c r="H692" s="308"/>
      <c r="I692" s="308"/>
      <c r="J692" s="308"/>
      <c r="K692" s="308"/>
      <c r="L692" s="308"/>
      <c r="M692" s="308"/>
      <c r="N692" s="308"/>
      <c r="O692" s="308"/>
      <c r="P692" s="308"/>
      <c r="Q692" s="308"/>
      <c r="R692" s="308"/>
      <c r="S692" s="308"/>
      <c r="T692" s="308"/>
      <c r="U692" s="308"/>
      <c r="V692" s="308"/>
      <c r="W692" s="308"/>
      <c r="X692" s="308"/>
      <c r="Y692" s="308"/>
      <c r="Z692" s="308"/>
    </row>
    <row r="693" ht="12.75" customHeight="1">
      <c r="A693" s="308"/>
      <c r="B693" s="308"/>
      <c r="C693" s="308"/>
      <c r="D693" s="308"/>
      <c r="E693" s="308"/>
      <c r="F693" s="308"/>
      <c r="G693" s="308"/>
      <c r="H693" s="308"/>
      <c r="I693" s="308"/>
      <c r="J693" s="308"/>
      <c r="K693" s="308"/>
      <c r="L693" s="308"/>
      <c r="M693" s="308"/>
      <c r="N693" s="308"/>
      <c r="O693" s="308"/>
      <c r="P693" s="308"/>
      <c r="Q693" s="308"/>
      <c r="R693" s="308"/>
      <c r="S693" s="308"/>
      <c r="T693" s="308"/>
      <c r="U693" s="308"/>
      <c r="V693" s="308"/>
      <c r="W693" s="308"/>
      <c r="X693" s="308"/>
      <c r="Y693" s="308"/>
      <c r="Z693" s="308"/>
    </row>
    <row r="694" ht="12.75" customHeight="1">
      <c r="A694" s="308"/>
      <c r="B694" s="308"/>
      <c r="C694" s="308"/>
      <c r="D694" s="308"/>
      <c r="E694" s="308"/>
      <c r="F694" s="308"/>
      <c r="G694" s="308"/>
      <c r="H694" s="308"/>
      <c r="I694" s="308"/>
      <c r="J694" s="308"/>
      <c r="K694" s="308"/>
      <c r="L694" s="308"/>
      <c r="M694" s="308"/>
      <c r="N694" s="308"/>
      <c r="O694" s="308"/>
      <c r="P694" s="308"/>
      <c r="Q694" s="308"/>
      <c r="R694" s="308"/>
      <c r="S694" s="308"/>
      <c r="T694" s="308"/>
      <c r="U694" s="308"/>
      <c r="V694" s="308"/>
      <c r="W694" s="308"/>
      <c r="X694" s="308"/>
      <c r="Y694" s="308"/>
      <c r="Z694" s="308"/>
    </row>
    <row r="695" ht="12.75" customHeight="1">
      <c r="A695" s="308"/>
      <c r="B695" s="308"/>
      <c r="C695" s="308"/>
      <c r="D695" s="308"/>
      <c r="E695" s="308"/>
      <c r="F695" s="308"/>
      <c r="G695" s="308"/>
      <c r="H695" s="308"/>
      <c r="I695" s="308"/>
      <c r="J695" s="308"/>
      <c r="K695" s="308"/>
      <c r="L695" s="308"/>
      <c r="M695" s="308"/>
      <c r="N695" s="308"/>
      <c r="O695" s="308"/>
      <c r="P695" s="308"/>
      <c r="Q695" s="308"/>
      <c r="R695" s="308"/>
      <c r="S695" s="308"/>
      <c r="T695" s="308"/>
      <c r="U695" s="308"/>
      <c r="V695" s="308"/>
      <c r="W695" s="308"/>
      <c r="X695" s="308"/>
      <c r="Y695" s="308"/>
      <c r="Z695" s="308"/>
    </row>
    <row r="696" ht="12.75" customHeight="1">
      <c r="A696" s="308"/>
      <c r="B696" s="308"/>
      <c r="C696" s="308"/>
      <c r="D696" s="308"/>
      <c r="E696" s="308"/>
      <c r="F696" s="308"/>
      <c r="G696" s="308"/>
      <c r="H696" s="308"/>
      <c r="I696" s="308"/>
      <c r="J696" s="308"/>
      <c r="K696" s="308"/>
      <c r="L696" s="308"/>
      <c r="M696" s="308"/>
      <c r="N696" s="308"/>
      <c r="O696" s="308"/>
      <c r="P696" s="308"/>
      <c r="Q696" s="308"/>
      <c r="R696" s="308"/>
      <c r="S696" s="308"/>
      <c r="T696" s="308"/>
      <c r="U696" s="308"/>
      <c r="V696" s="308"/>
      <c r="W696" s="308"/>
      <c r="X696" s="308"/>
      <c r="Y696" s="308"/>
      <c r="Z696" s="308"/>
    </row>
    <row r="697" ht="12.75" customHeight="1">
      <c r="A697" s="308"/>
      <c r="B697" s="308"/>
      <c r="C697" s="308"/>
      <c r="D697" s="308"/>
      <c r="E697" s="308"/>
      <c r="F697" s="308"/>
      <c r="G697" s="308"/>
      <c r="H697" s="308"/>
      <c r="I697" s="308"/>
      <c r="J697" s="308"/>
      <c r="K697" s="308"/>
      <c r="L697" s="308"/>
      <c r="M697" s="308"/>
      <c r="N697" s="308"/>
      <c r="O697" s="308"/>
      <c r="P697" s="308"/>
      <c r="Q697" s="308"/>
      <c r="R697" s="308"/>
      <c r="S697" s="308"/>
      <c r="T697" s="308"/>
      <c r="U697" s="308"/>
      <c r="V697" s="308"/>
      <c r="W697" s="308"/>
      <c r="X697" s="308"/>
      <c r="Y697" s="308"/>
      <c r="Z697" s="308"/>
    </row>
    <row r="698" ht="12.75" customHeight="1">
      <c r="A698" s="308"/>
      <c r="B698" s="308"/>
      <c r="C698" s="308"/>
      <c r="D698" s="308"/>
      <c r="E698" s="308"/>
      <c r="F698" s="308"/>
      <c r="G698" s="308"/>
      <c r="H698" s="308"/>
      <c r="I698" s="308"/>
      <c r="J698" s="308"/>
      <c r="K698" s="308"/>
      <c r="L698" s="308"/>
      <c r="M698" s="308"/>
      <c r="N698" s="308"/>
      <c r="O698" s="308"/>
      <c r="P698" s="308"/>
      <c r="Q698" s="308"/>
      <c r="R698" s="308"/>
      <c r="S698" s="308"/>
      <c r="T698" s="308"/>
      <c r="U698" s="308"/>
      <c r="V698" s="308"/>
      <c r="W698" s="308"/>
      <c r="X698" s="308"/>
      <c r="Y698" s="308"/>
      <c r="Z698" s="308"/>
    </row>
    <row r="699" ht="12.75" customHeight="1">
      <c r="A699" s="308"/>
      <c r="B699" s="308"/>
      <c r="C699" s="308"/>
      <c r="D699" s="308"/>
      <c r="E699" s="308"/>
      <c r="F699" s="308"/>
      <c r="G699" s="308"/>
      <c r="H699" s="308"/>
      <c r="I699" s="308"/>
      <c r="J699" s="308"/>
      <c r="K699" s="308"/>
      <c r="L699" s="308"/>
      <c r="M699" s="308"/>
      <c r="N699" s="308"/>
      <c r="O699" s="308"/>
      <c r="P699" s="308"/>
      <c r="Q699" s="308"/>
      <c r="R699" s="308"/>
      <c r="S699" s="308"/>
      <c r="T699" s="308"/>
      <c r="U699" s="308"/>
      <c r="V699" s="308"/>
      <c r="W699" s="308"/>
      <c r="X699" s="308"/>
      <c r="Y699" s="308"/>
      <c r="Z699" s="308"/>
    </row>
    <row r="700" ht="12.75" customHeight="1">
      <c r="A700" s="308"/>
      <c r="B700" s="308"/>
      <c r="C700" s="308"/>
      <c r="D700" s="308"/>
      <c r="E700" s="308"/>
      <c r="F700" s="308"/>
      <c r="G700" s="308"/>
      <c r="H700" s="308"/>
      <c r="I700" s="308"/>
      <c r="J700" s="308"/>
      <c r="K700" s="308"/>
      <c r="L700" s="308"/>
      <c r="M700" s="308"/>
      <c r="N700" s="308"/>
      <c r="O700" s="308"/>
      <c r="P700" s="308"/>
      <c r="Q700" s="308"/>
      <c r="R700" s="308"/>
      <c r="S700" s="308"/>
      <c r="T700" s="308"/>
      <c r="U700" s="308"/>
      <c r="V700" s="308"/>
      <c r="W700" s="308"/>
      <c r="X700" s="308"/>
      <c r="Y700" s="308"/>
      <c r="Z700" s="308"/>
    </row>
    <row r="701" ht="12.75" customHeight="1">
      <c r="A701" s="308"/>
      <c r="B701" s="308"/>
      <c r="C701" s="308"/>
      <c r="D701" s="308"/>
      <c r="E701" s="308"/>
      <c r="F701" s="308"/>
      <c r="G701" s="308"/>
      <c r="H701" s="308"/>
      <c r="I701" s="308"/>
      <c r="J701" s="308"/>
      <c r="K701" s="308"/>
      <c r="L701" s="308"/>
      <c r="M701" s="308"/>
      <c r="N701" s="308"/>
      <c r="O701" s="308"/>
      <c r="P701" s="308"/>
      <c r="Q701" s="308"/>
      <c r="R701" s="308"/>
      <c r="S701" s="308"/>
      <c r="T701" s="308"/>
      <c r="U701" s="308"/>
      <c r="V701" s="308"/>
      <c r="W701" s="308"/>
      <c r="X701" s="308"/>
      <c r="Y701" s="308"/>
      <c r="Z701" s="308"/>
    </row>
    <row r="702" ht="12.75" customHeight="1">
      <c r="A702" s="308"/>
      <c r="B702" s="308"/>
      <c r="C702" s="308"/>
      <c r="D702" s="308"/>
      <c r="E702" s="308"/>
      <c r="F702" s="308"/>
      <c r="G702" s="308"/>
      <c r="H702" s="308"/>
      <c r="I702" s="308"/>
      <c r="J702" s="308"/>
      <c r="K702" s="308"/>
      <c r="L702" s="308"/>
      <c r="M702" s="308"/>
      <c r="N702" s="308"/>
      <c r="O702" s="308"/>
      <c r="P702" s="308"/>
      <c r="Q702" s="308"/>
      <c r="R702" s="308"/>
      <c r="S702" s="308"/>
      <c r="T702" s="308"/>
      <c r="U702" s="308"/>
      <c r="V702" s="308"/>
      <c r="W702" s="308"/>
      <c r="X702" s="308"/>
      <c r="Y702" s="308"/>
      <c r="Z702" s="308"/>
    </row>
    <row r="703" ht="12.75" customHeight="1">
      <c r="A703" s="308"/>
      <c r="B703" s="308"/>
      <c r="C703" s="308"/>
      <c r="D703" s="308"/>
      <c r="E703" s="308"/>
      <c r="F703" s="308"/>
      <c r="G703" s="308"/>
      <c r="H703" s="308"/>
      <c r="I703" s="308"/>
      <c r="J703" s="308"/>
      <c r="K703" s="308"/>
      <c r="L703" s="308"/>
      <c r="M703" s="308"/>
      <c r="N703" s="308"/>
      <c r="O703" s="308"/>
      <c r="P703" s="308"/>
      <c r="Q703" s="308"/>
      <c r="R703" s="308"/>
      <c r="S703" s="308"/>
      <c r="T703" s="308"/>
      <c r="U703" s="308"/>
      <c r="V703" s="308"/>
      <c r="W703" s="308"/>
      <c r="X703" s="308"/>
      <c r="Y703" s="308"/>
      <c r="Z703" s="308"/>
    </row>
    <row r="704" ht="12.75" customHeight="1">
      <c r="A704" s="308"/>
      <c r="B704" s="308"/>
      <c r="C704" s="308"/>
      <c r="D704" s="308"/>
      <c r="E704" s="308"/>
      <c r="F704" s="308"/>
      <c r="G704" s="308"/>
      <c r="H704" s="308"/>
      <c r="I704" s="308"/>
      <c r="J704" s="308"/>
      <c r="K704" s="308"/>
      <c r="L704" s="308"/>
      <c r="M704" s="308"/>
      <c r="N704" s="308"/>
      <c r="O704" s="308"/>
      <c r="P704" s="308"/>
      <c r="Q704" s="308"/>
      <c r="R704" s="308"/>
      <c r="S704" s="308"/>
      <c r="T704" s="308"/>
      <c r="U704" s="308"/>
      <c r="V704" s="308"/>
      <c r="W704" s="308"/>
      <c r="X704" s="308"/>
      <c r="Y704" s="308"/>
      <c r="Z704" s="308"/>
    </row>
    <row r="705" ht="12.75" customHeight="1">
      <c r="A705" s="308"/>
      <c r="B705" s="308"/>
      <c r="C705" s="308"/>
      <c r="D705" s="308"/>
      <c r="E705" s="308"/>
      <c r="F705" s="308"/>
      <c r="G705" s="308"/>
      <c r="H705" s="308"/>
      <c r="I705" s="308"/>
      <c r="J705" s="308"/>
      <c r="K705" s="308"/>
      <c r="L705" s="308"/>
      <c r="M705" s="308"/>
      <c r="N705" s="308"/>
      <c r="O705" s="308"/>
      <c r="P705" s="308"/>
      <c r="Q705" s="308"/>
      <c r="R705" s="308"/>
      <c r="S705" s="308"/>
      <c r="T705" s="308"/>
      <c r="U705" s="308"/>
      <c r="V705" s="308"/>
      <c r="W705" s="308"/>
      <c r="X705" s="308"/>
      <c r="Y705" s="308"/>
      <c r="Z705" s="308"/>
    </row>
    <row r="706" ht="12.75" customHeight="1">
      <c r="A706" s="308"/>
      <c r="B706" s="308"/>
      <c r="C706" s="308"/>
      <c r="D706" s="308"/>
      <c r="E706" s="308"/>
      <c r="F706" s="308"/>
      <c r="G706" s="308"/>
      <c r="H706" s="308"/>
      <c r="I706" s="308"/>
      <c r="J706" s="308"/>
      <c r="K706" s="308"/>
      <c r="L706" s="308"/>
      <c r="M706" s="308"/>
      <c r="N706" s="308"/>
      <c r="O706" s="308"/>
      <c r="P706" s="308"/>
      <c r="Q706" s="308"/>
      <c r="R706" s="308"/>
      <c r="S706" s="308"/>
      <c r="T706" s="308"/>
      <c r="U706" s="308"/>
      <c r="V706" s="308"/>
      <c r="W706" s="308"/>
      <c r="X706" s="308"/>
      <c r="Y706" s="308"/>
      <c r="Z706" s="308"/>
    </row>
    <row r="707" ht="12.75" customHeight="1">
      <c r="A707" s="308"/>
      <c r="B707" s="308"/>
      <c r="C707" s="308"/>
      <c r="D707" s="308"/>
      <c r="E707" s="308"/>
      <c r="F707" s="308"/>
      <c r="G707" s="308"/>
      <c r="H707" s="308"/>
      <c r="I707" s="308"/>
      <c r="J707" s="308"/>
      <c r="K707" s="308"/>
      <c r="L707" s="308"/>
      <c r="M707" s="308"/>
      <c r="N707" s="308"/>
      <c r="O707" s="308"/>
      <c r="P707" s="308"/>
      <c r="Q707" s="308"/>
      <c r="R707" s="308"/>
      <c r="S707" s="308"/>
      <c r="T707" s="308"/>
      <c r="U707" s="308"/>
      <c r="V707" s="308"/>
      <c r="W707" s="308"/>
      <c r="X707" s="308"/>
      <c r="Y707" s="308"/>
      <c r="Z707" s="308"/>
    </row>
    <row r="708" ht="12.75" customHeight="1">
      <c r="A708" s="308"/>
      <c r="B708" s="308"/>
      <c r="C708" s="308"/>
      <c r="D708" s="308"/>
      <c r="E708" s="308"/>
      <c r="F708" s="308"/>
      <c r="G708" s="308"/>
      <c r="H708" s="308"/>
      <c r="I708" s="308"/>
      <c r="J708" s="308"/>
      <c r="K708" s="308"/>
      <c r="L708" s="308"/>
      <c r="M708" s="308"/>
      <c r="N708" s="308"/>
      <c r="O708" s="308"/>
      <c r="P708" s="308"/>
      <c r="Q708" s="308"/>
      <c r="R708" s="308"/>
      <c r="S708" s="308"/>
      <c r="T708" s="308"/>
      <c r="U708" s="308"/>
      <c r="V708" s="308"/>
      <c r="W708" s="308"/>
      <c r="X708" s="308"/>
      <c r="Y708" s="308"/>
      <c r="Z708" s="308"/>
    </row>
    <row r="709" ht="12.75" customHeight="1">
      <c r="A709" s="308"/>
      <c r="B709" s="308"/>
      <c r="C709" s="308"/>
      <c r="D709" s="308"/>
      <c r="E709" s="308"/>
      <c r="F709" s="308"/>
      <c r="G709" s="308"/>
      <c r="H709" s="308"/>
      <c r="I709" s="308"/>
      <c r="J709" s="308"/>
      <c r="K709" s="308"/>
      <c r="L709" s="308"/>
      <c r="M709" s="308"/>
      <c r="N709" s="308"/>
      <c r="O709" s="308"/>
      <c r="P709" s="308"/>
      <c r="Q709" s="308"/>
      <c r="R709" s="308"/>
      <c r="S709" s="308"/>
      <c r="T709" s="308"/>
      <c r="U709" s="308"/>
      <c r="V709" s="308"/>
      <c r="W709" s="308"/>
      <c r="X709" s="308"/>
      <c r="Y709" s="308"/>
      <c r="Z709" s="308"/>
    </row>
    <row r="710" ht="12.75" customHeight="1">
      <c r="A710" s="308"/>
      <c r="B710" s="308"/>
      <c r="C710" s="308"/>
      <c r="D710" s="308"/>
      <c r="E710" s="308"/>
      <c r="F710" s="308"/>
      <c r="G710" s="308"/>
      <c r="H710" s="308"/>
      <c r="I710" s="308"/>
      <c r="J710" s="308"/>
      <c r="K710" s="308"/>
      <c r="L710" s="308"/>
      <c r="M710" s="308"/>
      <c r="N710" s="308"/>
      <c r="O710" s="308"/>
      <c r="P710" s="308"/>
      <c r="Q710" s="308"/>
      <c r="R710" s="308"/>
      <c r="S710" s="308"/>
      <c r="T710" s="308"/>
      <c r="U710" s="308"/>
      <c r="V710" s="308"/>
      <c r="W710" s="308"/>
      <c r="X710" s="308"/>
      <c r="Y710" s="308"/>
      <c r="Z710" s="308"/>
    </row>
    <row r="711" ht="12.75" customHeight="1">
      <c r="A711" s="308"/>
      <c r="B711" s="308"/>
      <c r="C711" s="308"/>
      <c r="D711" s="308"/>
      <c r="E711" s="308"/>
      <c r="F711" s="308"/>
      <c r="G711" s="308"/>
      <c r="H711" s="308"/>
      <c r="I711" s="308"/>
      <c r="J711" s="308"/>
      <c r="K711" s="308"/>
      <c r="L711" s="308"/>
      <c r="M711" s="308"/>
      <c r="N711" s="308"/>
      <c r="O711" s="308"/>
      <c r="P711" s="308"/>
      <c r="Q711" s="308"/>
      <c r="R711" s="308"/>
      <c r="S711" s="308"/>
      <c r="T711" s="308"/>
      <c r="U711" s="308"/>
      <c r="V711" s="308"/>
      <c r="W711" s="308"/>
      <c r="X711" s="308"/>
      <c r="Y711" s="308"/>
      <c r="Z711" s="308"/>
    </row>
    <row r="712" ht="12.75" customHeight="1">
      <c r="A712" s="308"/>
      <c r="B712" s="308"/>
      <c r="C712" s="308"/>
      <c r="D712" s="308"/>
      <c r="E712" s="308"/>
      <c r="F712" s="308"/>
      <c r="G712" s="308"/>
      <c r="H712" s="308"/>
      <c r="I712" s="308"/>
      <c r="J712" s="308"/>
      <c r="K712" s="308"/>
      <c r="L712" s="308"/>
      <c r="M712" s="308"/>
      <c r="N712" s="308"/>
      <c r="O712" s="308"/>
      <c r="P712" s="308"/>
      <c r="Q712" s="308"/>
      <c r="R712" s="308"/>
      <c r="S712" s="308"/>
      <c r="T712" s="308"/>
      <c r="U712" s="308"/>
      <c r="V712" s="308"/>
      <c r="W712" s="308"/>
      <c r="X712" s="308"/>
      <c r="Y712" s="308"/>
      <c r="Z712" s="308"/>
    </row>
    <row r="713" ht="12.75" customHeight="1">
      <c r="A713" s="308"/>
      <c r="B713" s="308"/>
      <c r="C713" s="308"/>
      <c r="D713" s="308"/>
      <c r="E713" s="308"/>
      <c r="F713" s="308"/>
      <c r="G713" s="308"/>
      <c r="H713" s="308"/>
      <c r="I713" s="308"/>
      <c r="J713" s="308"/>
      <c r="K713" s="308"/>
      <c r="L713" s="308"/>
      <c r="M713" s="308"/>
      <c r="N713" s="308"/>
      <c r="O713" s="308"/>
      <c r="P713" s="308"/>
      <c r="Q713" s="308"/>
      <c r="R713" s="308"/>
      <c r="S713" s="308"/>
      <c r="T713" s="308"/>
      <c r="U713" s="308"/>
      <c r="V713" s="308"/>
      <c r="W713" s="308"/>
      <c r="X713" s="308"/>
      <c r="Y713" s="308"/>
      <c r="Z713" s="308"/>
    </row>
    <row r="714" ht="12.75" customHeight="1">
      <c r="A714" s="308"/>
      <c r="B714" s="308"/>
      <c r="C714" s="308"/>
      <c r="D714" s="308"/>
      <c r="E714" s="308"/>
      <c r="F714" s="308"/>
      <c r="G714" s="308"/>
      <c r="H714" s="308"/>
      <c r="I714" s="308"/>
      <c r="J714" s="308"/>
      <c r="K714" s="308"/>
      <c r="L714" s="308"/>
      <c r="M714" s="308"/>
      <c r="N714" s="308"/>
      <c r="O714" s="308"/>
      <c r="P714" s="308"/>
      <c r="Q714" s="308"/>
      <c r="R714" s="308"/>
      <c r="S714" s="308"/>
      <c r="T714" s="308"/>
      <c r="U714" s="308"/>
      <c r="V714" s="308"/>
      <c r="W714" s="308"/>
      <c r="X714" s="308"/>
      <c r="Y714" s="308"/>
      <c r="Z714" s="308"/>
    </row>
    <row r="715" ht="12.75" customHeight="1">
      <c r="A715" s="308"/>
      <c r="B715" s="308"/>
      <c r="C715" s="308"/>
      <c r="D715" s="308"/>
      <c r="E715" s="308"/>
      <c r="F715" s="308"/>
      <c r="G715" s="308"/>
      <c r="H715" s="308"/>
      <c r="I715" s="308"/>
      <c r="J715" s="308"/>
      <c r="K715" s="308"/>
      <c r="L715" s="308"/>
      <c r="M715" s="308"/>
      <c r="N715" s="308"/>
      <c r="O715" s="308"/>
      <c r="P715" s="308"/>
      <c r="Q715" s="308"/>
      <c r="R715" s="308"/>
      <c r="S715" s="308"/>
      <c r="T715" s="308"/>
      <c r="U715" s="308"/>
      <c r="V715" s="308"/>
      <c r="W715" s="308"/>
      <c r="X715" s="308"/>
      <c r="Y715" s="308"/>
      <c r="Z715" s="308"/>
    </row>
    <row r="716" ht="12.75" customHeight="1">
      <c r="A716" s="308"/>
      <c r="B716" s="308"/>
      <c r="C716" s="308"/>
      <c r="D716" s="308"/>
      <c r="E716" s="308"/>
      <c r="F716" s="308"/>
      <c r="G716" s="308"/>
      <c r="H716" s="308"/>
      <c r="I716" s="308"/>
      <c r="J716" s="308"/>
      <c r="K716" s="308"/>
      <c r="L716" s="308"/>
      <c r="M716" s="308"/>
      <c r="N716" s="308"/>
      <c r="O716" s="308"/>
      <c r="P716" s="308"/>
      <c r="Q716" s="308"/>
      <c r="R716" s="308"/>
      <c r="S716" s="308"/>
      <c r="T716" s="308"/>
      <c r="U716" s="308"/>
      <c r="V716" s="308"/>
      <c r="W716" s="308"/>
      <c r="X716" s="308"/>
      <c r="Y716" s="308"/>
      <c r="Z716" s="308"/>
    </row>
    <row r="717" ht="12.75" customHeight="1">
      <c r="A717" s="308"/>
      <c r="B717" s="308"/>
      <c r="C717" s="308"/>
      <c r="D717" s="308"/>
      <c r="E717" s="308"/>
      <c r="F717" s="308"/>
      <c r="G717" s="308"/>
      <c r="H717" s="308"/>
      <c r="I717" s="308"/>
      <c r="J717" s="308"/>
      <c r="K717" s="308"/>
      <c r="L717" s="308"/>
      <c r="M717" s="308"/>
      <c r="N717" s="308"/>
      <c r="O717" s="308"/>
      <c r="P717" s="308"/>
      <c r="Q717" s="308"/>
      <c r="R717" s="308"/>
      <c r="S717" s="308"/>
      <c r="T717" s="308"/>
      <c r="U717" s="308"/>
      <c r="V717" s="308"/>
      <c r="W717" s="308"/>
      <c r="X717" s="308"/>
      <c r="Y717" s="308"/>
      <c r="Z717" s="308"/>
    </row>
    <row r="718" ht="12.75" customHeight="1">
      <c r="A718" s="308"/>
      <c r="B718" s="308"/>
      <c r="C718" s="308"/>
      <c r="D718" s="308"/>
      <c r="E718" s="308"/>
      <c r="F718" s="308"/>
      <c r="G718" s="308"/>
      <c r="H718" s="308"/>
      <c r="I718" s="308"/>
      <c r="J718" s="308"/>
      <c r="K718" s="308"/>
      <c r="L718" s="308"/>
      <c r="M718" s="308"/>
      <c r="N718" s="308"/>
      <c r="O718" s="308"/>
      <c r="P718" s="308"/>
      <c r="Q718" s="308"/>
      <c r="R718" s="308"/>
      <c r="S718" s="308"/>
      <c r="T718" s="308"/>
      <c r="U718" s="308"/>
      <c r="V718" s="308"/>
      <c r="W718" s="308"/>
      <c r="X718" s="308"/>
      <c r="Y718" s="308"/>
      <c r="Z718" s="308"/>
    </row>
    <row r="719" ht="12.75" customHeight="1">
      <c r="A719" s="308"/>
      <c r="B719" s="308"/>
      <c r="C719" s="308"/>
      <c r="D719" s="308"/>
      <c r="E719" s="308"/>
      <c r="F719" s="308"/>
      <c r="G719" s="308"/>
      <c r="H719" s="308"/>
      <c r="I719" s="308"/>
      <c r="J719" s="308"/>
      <c r="K719" s="308"/>
      <c r="L719" s="308"/>
      <c r="M719" s="308"/>
      <c r="N719" s="308"/>
      <c r="O719" s="308"/>
      <c r="P719" s="308"/>
      <c r="Q719" s="308"/>
      <c r="R719" s="308"/>
      <c r="S719" s="308"/>
      <c r="T719" s="308"/>
      <c r="U719" s="308"/>
      <c r="V719" s="308"/>
      <c r="W719" s="308"/>
      <c r="X719" s="308"/>
      <c r="Y719" s="308"/>
      <c r="Z719" s="308"/>
    </row>
    <row r="720" ht="12.75" customHeight="1">
      <c r="A720" s="308"/>
      <c r="B720" s="308"/>
      <c r="C720" s="308"/>
      <c r="D720" s="308"/>
      <c r="E720" s="308"/>
      <c r="F720" s="308"/>
      <c r="G720" s="308"/>
      <c r="H720" s="308"/>
      <c r="I720" s="308"/>
      <c r="J720" s="308"/>
      <c r="K720" s="308"/>
      <c r="L720" s="308"/>
      <c r="M720" s="308"/>
      <c r="N720" s="308"/>
      <c r="O720" s="308"/>
      <c r="P720" s="308"/>
      <c r="Q720" s="308"/>
      <c r="R720" s="308"/>
      <c r="S720" s="308"/>
      <c r="T720" s="308"/>
      <c r="U720" s="308"/>
      <c r="V720" s="308"/>
      <c r="W720" s="308"/>
      <c r="X720" s="308"/>
      <c r="Y720" s="308"/>
      <c r="Z720" s="308"/>
    </row>
    <row r="721" ht="12.75" customHeight="1">
      <c r="A721" s="308"/>
      <c r="B721" s="308"/>
      <c r="C721" s="308"/>
      <c r="D721" s="308"/>
      <c r="E721" s="308"/>
      <c r="F721" s="308"/>
      <c r="G721" s="308"/>
      <c r="H721" s="308"/>
      <c r="I721" s="308"/>
      <c r="J721" s="308"/>
      <c r="K721" s="308"/>
      <c r="L721" s="308"/>
      <c r="M721" s="308"/>
      <c r="N721" s="308"/>
      <c r="O721" s="308"/>
      <c r="P721" s="308"/>
      <c r="Q721" s="308"/>
      <c r="R721" s="308"/>
      <c r="S721" s="308"/>
      <c r="T721" s="308"/>
      <c r="U721" s="308"/>
      <c r="V721" s="308"/>
      <c r="W721" s="308"/>
      <c r="X721" s="308"/>
      <c r="Y721" s="308"/>
      <c r="Z721" s="308"/>
    </row>
    <row r="722" ht="12.75" customHeight="1">
      <c r="A722" s="308"/>
      <c r="B722" s="308"/>
      <c r="C722" s="308"/>
      <c r="D722" s="308"/>
      <c r="E722" s="308"/>
      <c r="F722" s="308"/>
      <c r="G722" s="308"/>
      <c r="H722" s="308"/>
      <c r="I722" s="308"/>
      <c r="J722" s="308"/>
      <c r="K722" s="308"/>
      <c r="L722" s="308"/>
      <c r="M722" s="308"/>
      <c r="N722" s="308"/>
      <c r="O722" s="308"/>
      <c r="P722" s="308"/>
      <c r="Q722" s="308"/>
      <c r="R722" s="308"/>
      <c r="S722" s="308"/>
      <c r="T722" s="308"/>
      <c r="U722" s="308"/>
      <c r="V722" s="308"/>
      <c r="W722" s="308"/>
      <c r="X722" s="308"/>
      <c r="Y722" s="308"/>
      <c r="Z722" s="308"/>
    </row>
    <row r="723" ht="12.75" customHeight="1">
      <c r="A723" s="308"/>
      <c r="B723" s="308"/>
      <c r="C723" s="308"/>
      <c r="D723" s="308"/>
      <c r="E723" s="308"/>
      <c r="F723" s="308"/>
      <c r="G723" s="308"/>
      <c r="H723" s="308"/>
      <c r="I723" s="308"/>
      <c r="J723" s="308"/>
      <c r="K723" s="308"/>
      <c r="L723" s="308"/>
      <c r="M723" s="308"/>
      <c r="N723" s="308"/>
      <c r="O723" s="308"/>
      <c r="P723" s="308"/>
      <c r="Q723" s="308"/>
      <c r="R723" s="308"/>
      <c r="S723" s="308"/>
      <c r="T723" s="308"/>
      <c r="U723" s="308"/>
      <c r="V723" s="308"/>
      <c r="W723" s="308"/>
      <c r="X723" s="308"/>
      <c r="Y723" s="308"/>
      <c r="Z723" s="308"/>
    </row>
    <row r="724" ht="12.75" customHeight="1">
      <c r="A724" s="308"/>
      <c r="B724" s="308"/>
      <c r="C724" s="308"/>
      <c r="D724" s="308"/>
      <c r="E724" s="308"/>
      <c r="F724" s="308"/>
      <c r="G724" s="308"/>
      <c r="H724" s="308"/>
      <c r="I724" s="308"/>
      <c r="J724" s="308"/>
      <c r="K724" s="308"/>
      <c r="L724" s="308"/>
      <c r="M724" s="308"/>
      <c r="N724" s="308"/>
      <c r="O724" s="308"/>
      <c r="P724" s="308"/>
      <c r="Q724" s="308"/>
      <c r="R724" s="308"/>
      <c r="S724" s="308"/>
      <c r="T724" s="308"/>
      <c r="U724" s="308"/>
      <c r="V724" s="308"/>
      <c r="W724" s="308"/>
      <c r="X724" s="308"/>
      <c r="Y724" s="308"/>
      <c r="Z724" s="308"/>
    </row>
    <row r="725" ht="12.75" customHeight="1">
      <c r="A725" s="308"/>
      <c r="B725" s="308"/>
      <c r="C725" s="308"/>
      <c r="D725" s="308"/>
      <c r="E725" s="308"/>
      <c r="F725" s="308"/>
      <c r="G725" s="308"/>
      <c r="H725" s="308"/>
      <c r="I725" s="308"/>
      <c r="J725" s="308"/>
      <c r="K725" s="308"/>
      <c r="L725" s="308"/>
      <c r="M725" s="308"/>
      <c r="N725" s="308"/>
      <c r="O725" s="308"/>
      <c r="P725" s="308"/>
      <c r="Q725" s="308"/>
      <c r="R725" s="308"/>
      <c r="S725" s="308"/>
      <c r="T725" s="308"/>
      <c r="U725" s="308"/>
      <c r="V725" s="308"/>
      <c r="W725" s="308"/>
      <c r="X725" s="308"/>
      <c r="Y725" s="308"/>
      <c r="Z725" s="308"/>
    </row>
    <row r="726" ht="12.75" customHeight="1">
      <c r="A726" s="308"/>
      <c r="B726" s="308"/>
      <c r="C726" s="308"/>
      <c r="D726" s="308"/>
      <c r="E726" s="308"/>
      <c r="F726" s="308"/>
      <c r="G726" s="308"/>
      <c r="H726" s="308"/>
      <c r="I726" s="308"/>
      <c r="J726" s="308"/>
      <c r="K726" s="308"/>
      <c r="L726" s="308"/>
      <c r="M726" s="308"/>
      <c r="N726" s="308"/>
      <c r="O726" s="308"/>
      <c r="P726" s="308"/>
      <c r="Q726" s="308"/>
      <c r="R726" s="308"/>
      <c r="S726" s="308"/>
      <c r="T726" s="308"/>
      <c r="U726" s="308"/>
      <c r="V726" s="308"/>
      <c r="W726" s="308"/>
      <c r="X726" s="308"/>
      <c r="Y726" s="308"/>
      <c r="Z726" s="308"/>
    </row>
    <row r="727" ht="12.75" customHeight="1">
      <c r="A727" s="308"/>
      <c r="B727" s="308"/>
      <c r="C727" s="308"/>
      <c r="D727" s="308"/>
      <c r="E727" s="308"/>
      <c r="F727" s="308"/>
      <c r="G727" s="308"/>
      <c r="H727" s="308"/>
      <c r="I727" s="308"/>
      <c r="J727" s="308"/>
      <c r="K727" s="308"/>
      <c r="L727" s="308"/>
      <c r="M727" s="308"/>
      <c r="N727" s="308"/>
      <c r="O727" s="308"/>
      <c r="P727" s="308"/>
      <c r="Q727" s="308"/>
      <c r="R727" s="308"/>
      <c r="S727" s="308"/>
      <c r="T727" s="308"/>
      <c r="U727" s="308"/>
      <c r="V727" s="308"/>
      <c r="W727" s="308"/>
      <c r="X727" s="308"/>
      <c r="Y727" s="308"/>
      <c r="Z727" s="308"/>
    </row>
    <row r="728" ht="12.75" customHeight="1">
      <c r="A728" s="308"/>
      <c r="B728" s="308"/>
      <c r="C728" s="308"/>
      <c r="D728" s="308"/>
      <c r="E728" s="308"/>
      <c r="F728" s="308"/>
      <c r="G728" s="308"/>
      <c r="H728" s="308"/>
      <c r="I728" s="308"/>
      <c r="J728" s="308"/>
      <c r="K728" s="308"/>
      <c r="L728" s="308"/>
      <c r="M728" s="308"/>
      <c r="N728" s="308"/>
      <c r="O728" s="308"/>
      <c r="P728" s="308"/>
      <c r="Q728" s="308"/>
      <c r="R728" s="308"/>
      <c r="S728" s="308"/>
      <c r="T728" s="308"/>
      <c r="U728" s="308"/>
      <c r="V728" s="308"/>
      <c r="W728" s="308"/>
      <c r="X728" s="308"/>
      <c r="Y728" s="308"/>
      <c r="Z728" s="308"/>
    </row>
    <row r="729" ht="12.75" customHeight="1">
      <c r="A729" s="308"/>
      <c r="B729" s="308"/>
      <c r="C729" s="308"/>
      <c r="D729" s="308"/>
      <c r="E729" s="308"/>
      <c r="F729" s="308"/>
      <c r="G729" s="308"/>
      <c r="H729" s="308"/>
      <c r="I729" s="308"/>
      <c r="J729" s="308"/>
      <c r="K729" s="308"/>
      <c r="L729" s="308"/>
      <c r="M729" s="308"/>
      <c r="N729" s="308"/>
      <c r="O729" s="308"/>
      <c r="P729" s="308"/>
      <c r="Q729" s="308"/>
      <c r="R729" s="308"/>
      <c r="S729" s="308"/>
      <c r="T729" s="308"/>
      <c r="U729" s="308"/>
      <c r="V729" s="308"/>
      <c r="W729" s="308"/>
      <c r="X729" s="308"/>
      <c r="Y729" s="308"/>
      <c r="Z729" s="308"/>
    </row>
    <row r="730" ht="12.75" customHeight="1">
      <c r="A730" s="308"/>
      <c r="B730" s="308"/>
      <c r="C730" s="308"/>
      <c r="D730" s="308"/>
      <c r="E730" s="308"/>
      <c r="F730" s="308"/>
      <c r="G730" s="308"/>
      <c r="H730" s="308"/>
      <c r="I730" s="308"/>
      <c r="J730" s="308"/>
      <c r="K730" s="308"/>
      <c r="L730" s="308"/>
      <c r="M730" s="308"/>
      <c r="N730" s="308"/>
      <c r="O730" s="308"/>
      <c r="P730" s="308"/>
      <c r="Q730" s="308"/>
      <c r="R730" s="308"/>
      <c r="S730" s="308"/>
      <c r="T730" s="308"/>
      <c r="U730" s="308"/>
      <c r="V730" s="308"/>
      <c r="W730" s="308"/>
      <c r="X730" s="308"/>
      <c r="Y730" s="308"/>
      <c r="Z730" s="308"/>
    </row>
    <row r="731" ht="12.75" customHeight="1">
      <c r="A731" s="308"/>
      <c r="B731" s="308"/>
      <c r="C731" s="308"/>
      <c r="D731" s="308"/>
      <c r="E731" s="308"/>
      <c r="F731" s="308"/>
      <c r="G731" s="308"/>
      <c r="H731" s="308"/>
      <c r="I731" s="308"/>
      <c r="J731" s="308"/>
      <c r="K731" s="308"/>
      <c r="L731" s="308"/>
      <c r="M731" s="308"/>
      <c r="N731" s="308"/>
      <c r="O731" s="308"/>
      <c r="P731" s="308"/>
      <c r="Q731" s="308"/>
      <c r="R731" s="308"/>
      <c r="S731" s="308"/>
      <c r="T731" s="308"/>
      <c r="U731" s="308"/>
      <c r="V731" s="308"/>
      <c r="W731" s="308"/>
      <c r="X731" s="308"/>
      <c r="Y731" s="308"/>
      <c r="Z731" s="308"/>
    </row>
    <row r="732" ht="12.75" customHeight="1">
      <c r="A732" s="308"/>
      <c r="B732" s="308"/>
      <c r="C732" s="308"/>
      <c r="D732" s="308"/>
      <c r="E732" s="308"/>
      <c r="F732" s="308"/>
      <c r="G732" s="308"/>
      <c r="H732" s="308"/>
      <c r="I732" s="308"/>
      <c r="J732" s="308"/>
      <c r="K732" s="308"/>
      <c r="L732" s="308"/>
      <c r="M732" s="308"/>
      <c r="N732" s="308"/>
      <c r="O732" s="308"/>
      <c r="P732" s="308"/>
      <c r="Q732" s="308"/>
      <c r="R732" s="308"/>
      <c r="S732" s="308"/>
      <c r="T732" s="308"/>
      <c r="U732" s="308"/>
      <c r="V732" s="308"/>
      <c r="W732" s="308"/>
      <c r="X732" s="308"/>
      <c r="Y732" s="308"/>
      <c r="Z732" s="308"/>
    </row>
    <row r="733" ht="12.75" customHeight="1">
      <c r="A733" s="308"/>
      <c r="B733" s="308"/>
      <c r="C733" s="308"/>
      <c r="D733" s="308"/>
      <c r="E733" s="308"/>
      <c r="F733" s="308"/>
      <c r="G733" s="308"/>
      <c r="H733" s="308"/>
      <c r="I733" s="308"/>
      <c r="J733" s="308"/>
      <c r="K733" s="308"/>
      <c r="L733" s="308"/>
      <c r="M733" s="308"/>
      <c r="N733" s="308"/>
      <c r="O733" s="308"/>
      <c r="P733" s="308"/>
      <c r="Q733" s="308"/>
      <c r="R733" s="308"/>
      <c r="S733" s="308"/>
      <c r="T733" s="308"/>
      <c r="U733" s="308"/>
      <c r="V733" s="308"/>
      <c r="W733" s="308"/>
      <c r="X733" s="308"/>
      <c r="Y733" s="308"/>
      <c r="Z733" s="308"/>
    </row>
    <row r="734" ht="12.75" customHeight="1">
      <c r="A734" s="308"/>
      <c r="B734" s="308"/>
      <c r="C734" s="308"/>
      <c r="D734" s="308"/>
      <c r="E734" s="308"/>
      <c r="F734" s="308"/>
      <c r="G734" s="308"/>
      <c r="H734" s="308"/>
      <c r="I734" s="308"/>
      <c r="J734" s="308"/>
      <c r="K734" s="308"/>
      <c r="L734" s="308"/>
      <c r="M734" s="308"/>
      <c r="N734" s="308"/>
      <c r="O734" s="308"/>
      <c r="P734" s="308"/>
      <c r="Q734" s="308"/>
      <c r="R734" s="308"/>
      <c r="S734" s="308"/>
      <c r="T734" s="308"/>
      <c r="U734" s="308"/>
      <c r="V734" s="308"/>
      <c r="W734" s="308"/>
      <c r="X734" s="308"/>
      <c r="Y734" s="308"/>
      <c r="Z734" s="308"/>
    </row>
    <row r="735" ht="12.75" customHeight="1">
      <c r="A735" s="308"/>
      <c r="B735" s="308"/>
      <c r="C735" s="308"/>
      <c r="D735" s="308"/>
      <c r="E735" s="308"/>
      <c r="F735" s="308"/>
      <c r="G735" s="308"/>
      <c r="H735" s="308"/>
      <c r="I735" s="308"/>
      <c r="J735" s="308"/>
      <c r="K735" s="308"/>
      <c r="L735" s="308"/>
      <c r="M735" s="308"/>
      <c r="N735" s="308"/>
      <c r="O735" s="308"/>
      <c r="P735" s="308"/>
      <c r="Q735" s="308"/>
      <c r="R735" s="308"/>
      <c r="S735" s="308"/>
      <c r="T735" s="308"/>
      <c r="U735" s="308"/>
      <c r="V735" s="308"/>
      <c r="W735" s="308"/>
      <c r="X735" s="308"/>
      <c r="Y735" s="308"/>
      <c r="Z735" s="308"/>
    </row>
    <row r="736" ht="12.75" customHeight="1">
      <c r="A736" s="308"/>
      <c r="B736" s="308"/>
      <c r="C736" s="308"/>
      <c r="D736" s="308"/>
      <c r="E736" s="308"/>
      <c r="F736" s="308"/>
      <c r="G736" s="308"/>
      <c r="H736" s="308"/>
      <c r="I736" s="308"/>
      <c r="J736" s="308"/>
      <c r="K736" s="308"/>
      <c r="L736" s="308"/>
      <c r="M736" s="308"/>
      <c r="N736" s="308"/>
      <c r="O736" s="308"/>
      <c r="P736" s="308"/>
      <c r="Q736" s="308"/>
      <c r="R736" s="308"/>
      <c r="S736" s="308"/>
      <c r="T736" s="308"/>
      <c r="U736" s="308"/>
      <c r="V736" s="308"/>
      <c r="W736" s="308"/>
      <c r="X736" s="308"/>
      <c r="Y736" s="308"/>
      <c r="Z736" s="308"/>
    </row>
    <row r="737" ht="12.75" customHeight="1">
      <c r="A737" s="308"/>
      <c r="B737" s="308"/>
      <c r="C737" s="308"/>
      <c r="D737" s="308"/>
      <c r="E737" s="308"/>
      <c r="F737" s="308"/>
      <c r="G737" s="308"/>
      <c r="H737" s="308"/>
      <c r="I737" s="308"/>
      <c r="J737" s="308"/>
      <c r="K737" s="308"/>
      <c r="L737" s="308"/>
      <c r="M737" s="308"/>
      <c r="N737" s="308"/>
      <c r="O737" s="308"/>
      <c r="P737" s="308"/>
      <c r="Q737" s="308"/>
      <c r="R737" s="308"/>
      <c r="S737" s="308"/>
      <c r="T737" s="308"/>
      <c r="U737" s="308"/>
      <c r="V737" s="308"/>
      <c r="W737" s="308"/>
      <c r="X737" s="308"/>
      <c r="Y737" s="308"/>
      <c r="Z737" s="308"/>
    </row>
    <row r="738" ht="12.75" customHeight="1">
      <c r="A738" s="308"/>
      <c r="B738" s="308"/>
      <c r="C738" s="308"/>
      <c r="D738" s="308"/>
      <c r="E738" s="308"/>
      <c r="F738" s="308"/>
      <c r="G738" s="308"/>
      <c r="H738" s="308"/>
      <c r="I738" s="308"/>
      <c r="J738" s="308"/>
      <c r="K738" s="308"/>
      <c r="L738" s="308"/>
      <c r="M738" s="308"/>
      <c r="N738" s="308"/>
      <c r="O738" s="308"/>
      <c r="P738" s="308"/>
      <c r="Q738" s="308"/>
      <c r="R738" s="308"/>
      <c r="S738" s="308"/>
      <c r="T738" s="308"/>
      <c r="U738" s="308"/>
      <c r="V738" s="308"/>
      <c r="W738" s="308"/>
      <c r="X738" s="308"/>
      <c r="Y738" s="308"/>
      <c r="Z738" s="308"/>
    </row>
    <row r="739" ht="12.75" customHeight="1">
      <c r="A739" s="308"/>
      <c r="B739" s="308"/>
      <c r="C739" s="308"/>
      <c r="D739" s="308"/>
      <c r="E739" s="308"/>
      <c r="F739" s="308"/>
      <c r="G739" s="308"/>
      <c r="H739" s="308"/>
      <c r="I739" s="308"/>
      <c r="J739" s="308"/>
      <c r="K739" s="308"/>
      <c r="L739" s="308"/>
      <c r="M739" s="308"/>
      <c r="N739" s="308"/>
      <c r="O739" s="308"/>
      <c r="P739" s="308"/>
      <c r="Q739" s="308"/>
      <c r="R739" s="308"/>
      <c r="S739" s="308"/>
      <c r="T739" s="308"/>
      <c r="U739" s="308"/>
      <c r="V739" s="308"/>
      <c r="W739" s="308"/>
      <c r="X739" s="308"/>
      <c r="Y739" s="308"/>
      <c r="Z739" s="308"/>
    </row>
    <row r="740" ht="12.75" customHeight="1">
      <c r="A740" s="308"/>
      <c r="B740" s="308"/>
      <c r="C740" s="308"/>
      <c r="D740" s="308"/>
      <c r="E740" s="308"/>
      <c r="F740" s="308"/>
      <c r="G740" s="308"/>
      <c r="H740" s="308"/>
      <c r="I740" s="308"/>
      <c r="J740" s="308"/>
      <c r="K740" s="308"/>
      <c r="L740" s="308"/>
      <c r="M740" s="308"/>
      <c r="N740" s="308"/>
      <c r="O740" s="308"/>
      <c r="P740" s="308"/>
      <c r="Q740" s="308"/>
      <c r="R740" s="308"/>
      <c r="S740" s="308"/>
      <c r="T740" s="308"/>
      <c r="U740" s="308"/>
      <c r="V740" s="308"/>
      <c r="W740" s="308"/>
      <c r="X740" s="308"/>
      <c r="Y740" s="308"/>
      <c r="Z740" s="308"/>
    </row>
    <row r="741" ht="12.75" customHeight="1">
      <c r="A741" s="308"/>
      <c r="B741" s="308"/>
      <c r="C741" s="308"/>
      <c r="D741" s="308"/>
      <c r="E741" s="308"/>
      <c r="F741" s="308"/>
      <c r="G741" s="308"/>
      <c r="H741" s="308"/>
      <c r="I741" s="308"/>
      <c r="J741" s="308"/>
      <c r="K741" s="308"/>
      <c r="L741" s="308"/>
      <c r="M741" s="308"/>
      <c r="N741" s="308"/>
      <c r="O741" s="308"/>
      <c r="P741" s="308"/>
      <c r="Q741" s="308"/>
      <c r="R741" s="308"/>
      <c r="S741" s="308"/>
      <c r="T741" s="308"/>
      <c r="U741" s="308"/>
      <c r="V741" s="308"/>
      <c r="W741" s="308"/>
      <c r="X741" s="308"/>
      <c r="Y741" s="308"/>
      <c r="Z741" s="308"/>
    </row>
    <row r="742" ht="12.75" customHeight="1">
      <c r="A742" s="308"/>
      <c r="B742" s="308"/>
      <c r="C742" s="308"/>
      <c r="D742" s="308"/>
      <c r="E742" s="308"/>
      <c r="F742" s="308"/>
      <c r="G742" s="308"/>
      <c r="H742" s="308"/>
      <c r="I742" s="308"/>
      <c r="J742" s="308"/>
      <c r="K742" s="308"/>
      <c r="L742" s="308"/>
      <c r="M742" s="308"/>
      <c r="N742" s="308"/>
      <c r="O742" s="308"/>
      <c r="P742" s="308"/>
      <c r="Q742" s="308"/>
      <c r="R742" s="308"/>
      <c r="S742" s="308"/>
      <c r="T742" s="308"/>
      <c r="U742" s="308"/>
      <c r="V742" s="308"/>
      <c r="W742" s="308"/>
      <c r="X742" s="308"/>
      <c r="Y742" s="308"/>
      <c r="Z742" s="308"/>
    </row>
    <row r="743" ht="12.75" customHeight="1">
      <c r="A743" s="308"/>
      <c r="B743" s="308"/>
      <c r="C743" s="308"/>
      <c r="D743" s="308"/>
      <c r="E743" s="308"/>
      <c r="F743" s="308"/>
      <c r="G743" s="308"/>
      <c r="H743" s="308"/>
      <c r="I743" s="308"/>
      <c r="J743" s="308"/>
      <c r="K743" s="308"/>
      <c r="L743" s="308"/>
      <c r="M743" s="308"/>
      <c r="N743" s="308"/>
      <c r="O743" s="308"/>
      <c r="P743" s="308"/>
      <c r="Q743" s="308"/>
      <c r="R743" s="308"/>
      <c r="S743" s="308"/>
      <c r="T743" s="308"/>
      <c r="U743" s="308"/>
      <c r="V743" s="308"/>
      <c r="W743" s="308"/>
      <c r="X743" s="308"/>
      <c r="Y743" s="308"/>
      <c r="Z743" s="308"/>
    </row>
    <row r="744" ht="12.75" customHeight="1">
      <c r="A744" s="308"/>
      <c r="B744" s="308"/>
      <c r="C744" s="308"/>
      <c r="D744" s="308"/>
      <c r="E744" s="308"/>
      <c r="F744" s="308"/>
      <c r="G744" s="308"/>
      <c r="H744" s="308"/>
      <c r="I744" s="308"/>
      <c r="J744" s="308"/>
      <c r="K744" s="308"/>
      <c r="L744" s="308"/>
      <c r="M744" s="308"/>
      <c r="N744" s="308"/>
      <c r="O744" s="308"/>
      <c r="P744" s="308"/>
      <c r="Q744" s="308"/>
      <c r="R744" s="308"/>
      <c r="S744" s="308"/>
      <c r="T744" s="308"/>
      <c r="U744" s="308"/>
      <c r="V744" s="308"/>
      <c r="W744" s="308"/>
      <c r="X744" s="308"/>
      <c r="Y744" s="308"/>
      <c r="Z744" s="308"/>
    </row>
    <row r="745" ht="12.75" customHeight="1">
      <c r="A745" s="308"/>
      <c r="B745" s="308"/>
      <c r="C745" s="308"/>
      <c r="D745" s="308"/>
      <c r="E745" s="308"/>
      <c r="F745" s="308"/>
      <c r="G745" s="308"/>
      <c r="H745" s="308"/>
      <c r="I745" s="308"/>
      <c r="J745" s="308"/>
      <c r="K745" s="308"/>
      <c r="L745" s="308"/>
      <c r="M745" s="308"/>
      <c r="N745" s="308"/>
      <c r="O745" s="308"/>
      <c r="P745" s="308"/>
      <c r="Q745" s="308"/>
      <c r="R745" s="308"/>
      <c r="S745" s="308"/>
      <c r="T745" s="308"/>
      <c r="U745" s="308"/>
      <c r="V745" s="308"/>
      <c r="W745" s="308"/>
      <c r="X745" s="308"/>
      <c r="Y745" s="308"/>
      <c r="Z745" s="308"/>
    </row>
    <row r="746" ht="12.75" customHeight="1">
      <c r="A746" s="308"/>
      <c r="B746" s="308"/>
      <c r="C746" s="308"/>
      <c r="D746" s="308"/>
      <c r="E746" s="308"/>
      <c r="F746" s="308"/>
      <c r="G746" s="308"/>
      <c r="H746" s="308"/>
      <c r="I746" s="308"/>
      <c r="J746" s="308"/>
      <c r="K746" s="308"/>
      <c r="L746" s="308"/>
      <c r="M746" s="308"/>
      <c r="N746" s="308"/>
      <c r="O746" s="308"/>
      <c r="P746" s="308"/>
      <c r="Q746" s="308"/>
      <c r="R746" s="308"/>
      <c r="S746" s="308"/>
      <c r="T746" s="308"/>
      <c r="U746" s="308"/>
      <c r="V746" s="308"/>
      <c r="W746" s="308"/>
      <c r="X746" s="308"/>
      <c r="Y746" s="308"/>
      <c r="Z746" s="308"/>
    </row>
    <row r="747" ht="12.75" customHeight="1">
      <c r="A747" s="308"/>
      <c r="B747" s="308"/>
      <c r="C747" s="308"/>
      <c r="D747" s="308"/>
      <c r="E747" s="308"/>
      <c r="F747" s="308"/>
      <c r="G747" s="308"/>
      <c r="H747" s="308"/>
      <c r="I747" s="308"/>
      <c r="J747" s="308"/>
      <c r="K747" s="308"/>
      <c r="L747" s="308"/>
      <c r="M747" s="308"/>
      <c r="N747" s="308"/>
      <c r="O747" s="308"/>
      <c r="P747" s="308"/>
      <c r="Q747" s="308"/>
      <c r="R747" s="308"/>
      <c r="S747" s="308"/>
      <c r="T747" s="308"/>
      <c r="U747" s="308"/>
      <c r="V747" s="308"/>
      <c r="W747" s="308"/>
      <c r="X747" s="308"/>
      <c r="Y747" s="308"/>
      <c r="Z747" s="308"/>
    </row>
    <row r="748" ht="12.75" customHeight="1">
      <c r="A748" s="308"/>
      <c r="B748" s="308"/>
      <c r="C748" s="308"/>
      <c r="D748" s="308"/>
      <c r="E748" s="308"/>
      <c r="F748" s="308"/>
      <c r="G748" s="308"/>
      <c r="H748" s="308"/>
      <c r="I748" s="308"/>
      <c r="J748" s="308"/>
      <c r="K748" s="308"/>
      <c r="L748" s="308"/>
      <c r="M748" s="308"/>
      <c r="N748" s="308"/>
      <c r="O748" s="308"/>
      <c r="P748" s="308"/>
      <c r="Q748" s="308"/>
      <c r="R748" s="308"/>
      <c r="S748" s="308"/>
      <c r="T748" s="308"/>
      <c r="U748" s="308"/>
      <c r="V748" s="308"/>
      <c r="W748" s="308"/>
      <c r="X748" s="308"/>
      <c r="Y748" s="308"/>
      <c r="Z748" s="308"/>
    </row>
    <row r="749" ht="12.75" customHeight="1">
      <c r="A749" s="308"/>
      <c r="B749" s="308"/>
      <c r="C749" s="308"/>
      <c r="D749" s="308"/>
      <c r="E749" s="308"/>
      <c r="F749" s="308"/>
      <c r="G749" s="308"/>
      <c r="H749" s="308"/>
      <c r="I749" s="308"/>
      <c r="J749" s="308"/>
      <c r="K749" s="308"/>
      <c r="L749" s="308"/>
      <c r="M749" s="308"/>
      <c r="N749" s="308"/>
      <c r="O749" s="308"/>
      <c r="P749" s="308"/>
      <c r="Q749" s="308"/>
      <c r="R749" s="308"/>
      <c r="S749" s="308"/>
      <c r="T749" s="308"/>
      <c r="U749" s="308"/>
      <c r="V749" s="308"/>
      <c r="W749" s="308"/>
      <c r="X749" s="308"/>
      <c r="Y749" s="308"/>
      <c r="Z749" s="308"/>
    </row>
    <row r="750" ht="12.75" customHeight="1">
      <c r="A750" s="308"/>
      <c r="B750" s="308"/>
      <c r="C750" s="308"/>
      <c r="D750" s="308"/>
      <c r="E750" s="308"/>
      <c r="F750" s="308"/>
      <c r="G750" s="308"/>
      <c r="H750" s="308"/>
      <c r="I750" s="308"/>
      <c r="J750" s="308"/>
      <c r="K750" s="308"/>
      <c r="L750" s="308"/>
      <c r="M750" s="308"/>
      <c r="N750" s="308"/>
      <c r="O750" s="308"/>
      <c r="P750" s="308"/>
      <c r="Q750" s="308"/>
      <c r="R750" s="308"/>
      <c r="S750" s="308"/>
      <c r="T750" s="308"/>
      <c r="U750" s="308"/>
      <c r="V750" s="308"/>
      <c r="W750" s="308"/>
      <c r="X750" s="308"/>
      <c r="Y750" s="308"/>
      <c r="Z750" s="308"/>
    </row>
    <row r="751" ht="12.75" customHeight="1">
      <c r="A751" s="308"/>
      <c r="B751" s="308"/>
      <c r="C751" s="308"/>
      <c r="D751" s="308"/>
      <c r="E751" s="308"/>
      <c r="F751" s="308"/>
      <c r="G751" s="308"/>
      <c r="H751" s="308"/>
      <c r="I751" s="308"/>
      <c r="J751" s="308"/>
      <c r="K751" s="308"/>
      <c r="L751" s="308"/>
      <c r="M751" s="308"/>
      <c r="N751" s="308"/>
      <c r="O751" s="308"/>
      <c r="P751" s="308"/>
      <c r="Q751" s="308"/>
      <c r="R751" s="308"/>
      <c r="S751" s="308"/>
      <c r="T751" s="308"/>
      <c r="U751" s="308"/>
      <c r="V751" s="308"/>
      <c r="W751" s="308"/>
      <c r="X751" s="308"/>
      <c r="Y751" s="308"/>
      <c r="Z751" s="308"/>
    </row>
    <row r="752" ht="12.75" customHeight="1">
      <c r="A752" s="308"/>
      <c r="B752" s="308"/>
      <c r="C752" s="308"/>
      <c r="D752" s="308"/>
      <c r="E752" s="308"/>
      <c r="F752" s="308"/>
      <c r="G752" s="308"/>
      <c r="H752" s="308"/>
      <c r="I752" s="308"/>
      <c r="J752" s="308"/>
      <c r="K752" s="308"/>
      <c r="L752" s="308"/>
      <c r="M752" s="308"/>
      <c r="N752" s="308"/>
      <c r="O752" s="308"/>
      <c r="P752" s="308"/>
      <c r="Q752" s="308"/>
      <c r="R752" s="308"/>
      <c r="S752" s="308"/>
      <c r="T752" s="308"/>
      <c r="U752" s="308"/>
      <c r="V752" s="308"/>
      <c r="W752" s="308"/>
      <c r="X752" s="308"/>
      <c r="Y752" s="308"/>
      <c r="Z752" s="308"/>
    </row>
    <row r="753" ht="12.75" customHeight="1">
      <c r="A753" s="308"/>
      <c r="B753" s="308"/>
      <c r="C753" s="308"/>
      <c r="D753" s="308"/>
      <c r="E753" s="308"/>
      <c r="F753" s="308"/>
      <c r="G753" s="308"/>
      <c r="H753" s="308"/>
      <c r="I753" s="308"/>
      <c r="J753" s="308"/>
      <c r="K753" s="308"/>
      <c r="L753" s="308"/>
      <c r="M753" s="308"/>
      <c r="N753" s="308"/>
      <c r="O753" s="308"/>
      <c r="P753" s="308"/>
      <c r="Q753" s="308"/>
      <c r="R753" s="308"/>
      <c r="S753" s="308"/>
      <c r="T753" s="308"/>
      <c r="U753" s="308"/>
      <c r="V753" s="308"/>
      <c r="W753" s="308"/>
      <c r="X753" s="308"/>
      <c r="Y753" s="308"/>
      <c r="Z753" s="308"/>
    </row>
    <row r="754" ht="12.75" customHeight="1">
      <c r="A754" s="308"/>
      <c r="B754" s="308"/>
      <c r="C754" s="308"/>
      <c r="D754" s="308"/>
      <c r="E754" s="308"/>
      <c r="F754" s="308"/>
      <c r="G754" s="308"/>
      <c r="H754" s="308"/>
      <c r="I754" s="308"/>
      <c r="J754" s="308"/>
      <c r="K754" s="308"/>
      <c r="L754" s="308"/>
      <c r="M754" s="308"/>
      <c r="N754" s="308"/>
      <c r="O754" s="308"/>
      <c r="P754" s="308"/>
      <c r="Q754" s="308"/>
      <c r="R754" s="308"/>
      <c r="S754" s="308"/>
      <c r="T754" s="308"/>
      <c r="U754" s="308"/>
      <c r="V754" s="308"/>
      <c r="W754" s="308"/>
      <c r="X754" s="308"/>
      <c r="Y754" s="308"/>
      <c r="Z754" s="308"/>
    </row>
    <row r="755" ht="12.75" customHeight="1">
      <c r="A755" s="308"/>
      <c r="B755" s="308"/>
      <c r="C755" s="308"/>
      <c r="D755" s="308"/>
      <c r="E755" s="308"/>
      <c r="F755" s="308"/>
      <c r="G755" s="308"/>
      <c r="H755" s="308"/>
      <c r="I755" s="308"/>
      <c r="J755" s="308"/>
      <c r="K755" s="308"/>
      <c r="L755" s="308"/>
      <c r="M755" s="308"/>
      <c r="N755" s="308"/>
      <c r="O755" s="308"/>
      <c r="P755" s="308"/>
      <c r="Q755" s="308"/>
      <c r="R755" s="308"/>
      <c r="S755" s="308"/>
      <c r="T755" s="308"/>
      <c r="U755" s="308"/>
      <c r="V755" s="308"/>
      <c r="W755" s="308"/>
      <c r="X755" s="308"/>
      <c r="Y755" s="308"/>
      <c r="Z755" s="308"/>
    </row>
    <row r="756" ht="12.75" customHeight="1">
      <c r="A756" s="308"/>
      <c r="B756" s="308"/>
      <c r="C756" s="308"/>
      <c r="D756" s="308"/>
      <c r="E756" s="308"/>
      <c r="F756" s="308"/>
      <c r="G756" s="308"/>
      <c r="H756" s="308"/>
      <c r="I756" s="308"/>
      <c r="J756" s="308"/>
      <c r="K756" s="308"/>
      <c r="L756" s="308"/>
      <c r="M756" s="308"/>
      <c r="N756" s="308"/>
      <c r="O756" s="308"/>
      <c r="P756" s="308"/>
      <c r="Q756" s="308"/>
      <c r="R756" s="308"/>
      <c r="S756" s="308"/>
      <c r="T756" s="308"/>
      <c r="U756" s="308"/>
      <c r="V756" s="308"/>
      <c r="W756" s="308"/>
      <c r="X756" s="308"/>
      <c r="Y756" s="308"/>
      <c r="Z756" s="308"/>
    </row>
    <row r="757" ht="12.75" customHeight="1">
      <c r="A757" s="308"/>
      <c r="B757" s="308"/>
      <c r="C757" s="308"/>
      <c r="D757" s="308"/>
      <c r="E757" s="308"/>
      <c r="F757" s="308"/>
      <c r="G757" s="308"/>
      <c r="H757" s="308"/>
      <c r="I757" s="308"/>
      <c r="J757" s="308"/>
      <c r="K757" s="308"/>
      <c r="L757" s="308"/>
      <c r="M757" s="308"/>
      <c r="N757" s="308"/>
      <c r="O757" s="308"/>
      <c r="P757" s="308"/>
      <c r="Q757" s="308"/>
      <c r="R757" s="308"/>
      <c r="S757" s="308"/>
      <c r="T757" s="308"/>
      <c r="U757" s="308"/>
      <c r="V757" s="308"/>
      <c r="W757" s="308"/>
      <c r="X757" s="308"/>
      <c r="Y757" s="308"/>
      <c r="Z757" s="308"/>
    </row>
    <row r="758" ht="12.75" customHeight="1">
      <c r="A758" s="308"/>
      <c r="B758" s="308"/>
      <c r="C758" s="308"/>
      <c r="D758" s="308"/>
      <c r="E758" s="308"/>
      <c r="F758" s="308"/>
      <c r="G758" s="308"/>
      <c r="H758" s="308"/>
      <c r="I758" s="308"/>
      <c r="J758" s="308"/>
      <c r="K758" s="308"/>
      <c r="L758" s="308"/>
      <c r="M758" s="308"/>
      <c r="N758" s="308"/>
      <c r="O758" s="308"/>
      <c r="P758" s="308"/>
      <c r="Q758" s="308"/>
      <c r="R758" s="308"/>
      <c r="S758" s="308"/>
      <c r="T758" s="308"/>
      <c r="U758" s="308"/>
      <c r="V758" s="308"/>
      <c r="W758" s="308"/>
      <c r="X758" s="308"/>
      <c r="Y758" s="308"/>
      <c r="Z758" s="308"/>
    </row>
    <row r="759" ht="12.75" customHeight="1">
      <c r="A759" s="308"/>
      <c r="B759" s="308"/>
      <c r="C759" s="308"/>
      <c r="D759" s="308"/>
      <c r="E759" s="308"/>
      <c r="F759" s="308"/>
      <c r="G759" s="308"/>
      <c r="H759" s="308"/>
      <c r="I759" s="308"/>
      <c r="J759" s="308"/>
      <c r="K759" s="308"/>
      <c r="L759" s="308"/>
      <c r="M759" s="308"/>
      <c r="N759" s="308"/>
      <c r="O759" s="308"/>
      <c r="P759" s="308"/>
      <c r="Q759" s="308"/>
      <c r="R759" s="308"/>
      <c r="S759" s="308"/>
      <c r="T759" s="308"/>
      <c r="U759" s="308"/>
      <c r="V759" s="308"/>
      <c r="W759" s="308"/>
      <c r="X759" s="308"/>
      <c r="Y759" s="308"/>
      <c r="Z759" s="308"/>
    </row>
    <row r="760" ht="12.75" customHeight="1">
      <c r="A760" s="308"/>
      <c r="B760" s="308"/>
      <c r="C760" s="308"/>
      <c r="D760" s="308"/>
      <c r="E760" s="308"/>
      <c r="F760" s="308"/>
      <c r="G760" s="308"/>
      <c r="H760" s="308"/>
      <c r="I760" s="308"/>
      <c r="J760" s="308"/>
      <c r="K760" s="308"/>
      <c r="L760" s="308"/>
      <c r="M760" s="308"/>
      <c r="N760" s="308"/>
      <c r="O760" s="308"/>
      <c r="P760" s="308"/>
      <c r="Q760" s="308"/>
      <c r="R760" s="308"/>
      <c r="S760" s="308"/>
      <c r="T760" s="308"/>
      <c r="U760" s="308"/>
      <c r="V760" s="308"/>
      <c r="W760" s="308"/>
      <c r="X760" s="308"/>
      <c r="Y760" s="308"/>
      <c r="Z760" s="308"/>
    </row>
    <row r="761" ht="12.75" customHeight="1">
      <c r="A761" s="308"/>
      <c r="B761" s="308"/>
      <c r="C761" s="308"/>
      <c r="D761" s="308"/>
      <c r="E761" s="308"/>
      <c r="F761" s="308"/>
      <c r="G761" s="308"/>
      <c r="H761" s="308"/>
      <c r="I761" s="308"/>
      <c r="J761" s="308"/>
      <c r="K761" s="308"/>
      <c r="L761" s="308"/>
      <c r="M761" s="308"/>
      <c r="N761" s="308"/>
      <c r="O761" s="308"/>
      <c r="P761" s="308"/>
      <c r="Q761" s="308"/>
      <c r="R761" s="308"/>
      <c r="S761" s="308"/>
      <c r="T761" s="308"/>
      <c r="U761" s="308"/>
      <c r="V761" s="308"/>
      <c r="W761" s="308"/>
      <c r="X761" s="308"/>
      <c r="Y761" s="308"/>
      <c r="Z761" s="308"/>
    </row>
    <row r="762" ht="12.75" customHeight="1">
      <c r="A762" s="308"/>
      <c r="B762" s="308"/>
      <c r="C762" s="308"/>
      <c r="D762" s="308"/>
      <c r="E762" s="308"/>
      <c r="F762" s="308"/>
      <c r="G762" s="308"/>
      <c r="H762" s="308"/>
      <c r="I762" s="308"/>
      <c r="J762" s="308"/>
      <c r="K762" s="308"/>
      <c r="L762" s="308"/>
      <c r="M762" s="308"/>
      <c r="N762" s="308"/>
      <c r="O762" s="308"/>
      <c r="P762" s="308"/>
      <c r="Q762" s="308"/>
      <c r="R762" s="308"/>
      <c r="S762" s="308"/>
      <c r="T762" s="308"/>
      <c r="U762" s="308"/>
      <c r="V762" s="308"/>
      <c r="W762" s="308"/>
      <c r="X762" s="308"/>
      <c r="Y762" s="308"/>
      <c r="Z762" s="308"/>
    </row>
    <row r="763" ht="12.75" customHeight="1">
      <c r="A763" s="308"/>
      <c r="B763" s="308"/>
      <c r="C763" s="308"/>
      <c r="D763" s="308"/>
      <c r="E763" s="308"/>
      <c r="F763" s="308"/>
      <c r="G763" s="308"/>
      <c r="H763" s="308"/>
      <c r="I763" s="308"/>
      <c r="J763" s="308"/>
      <c r="K763" s="308"/>
      <c r="L763" s="308"/>
      <c r="M763" s="308"/>
      <c r="N763" s="308"/>
      <c r="O763" s="308"/>
      <c r="P763" s="308"/>
      <c r="Q763" s="308"/>
      <c r="R763" s="308"/>
      <c r="S763" s="308"/>
      <c r="T763" s="308"/>
      <c r="U763" s="308"/>
      <c r="V763" s="308"/>
      <c r="W763" s="308"/>
      <c r="X763" s="308"/>
      <c r="Y763" s="308"/>
      <c r="Z763" s="308"/>
    </row>
    <row r="764" ht="12.75" customHeight="1">
      <c r="A764" s="308"/>
      <c r="B764" s="308"/>
      <c r="C764" s="308"/>
      <c r="D764" s="308"/>
      <c r="E764" s="308"/>
      <c r="F764" s="308"/>
      <c r="G764" s="308"/>
      <c r="H764" s="308"/>
      <c r="I764" s="308"/>
      <c r="J764" s="308"/>
      <c r="K764" s="308"/>
      <c r="L764" s="308"/>
      <c r="M764" s="308"/>
      <c r="N764" s="308"/>
      <c r="O764" s="308"/>
      <c r="P764" s="308"/>
      <c r="Q764" s="308"/>
      <c r="R764" s="308"/>
      <c r="S764" s="308"/>
      <c r="T764" s="308"/>
      <c r="U764" s="308"/>
      <c r="V764" s="308"/>
      <c r="W764" s="308"/>
      <c r="X764" s="308"/>
      <c r="Y764" s="308"/>
      <c r="Z764" s="308"/>
    </row>
    <row r="765" ht="12.75" customHeight="1">
      <c r="A765" s="308"/>
      <c r="B765" s="308"/>
      <c r="C765" s="308"/>
      <c r="D765" s="308"/>
      <c r="E765" s="308"/>
      <c r="F765" s="308"/>
      <c r="G765" s="308"/>
      <c r="H765" s="308"/>
      <c r="I765" s="308"/>
      <c r="J765" s="308"/>
      <c r="K765" s="308"/>
      <c r="L765" s="308"/>
      <c r="M765" s="308"/>
      <c r="N765" s="308"/>
      <c r="O765" s="308"/>
      <c r="P765" s="308"/>
      <c r="Q765" s="308"/>
      <c r="R765" s="308"/>
      <c r="S765" s="308"/>
      <c r="T765" s="308"/>
      <c r="U765" s="308"/>
      <c r="V765" s="308"/>
      <c r="W765" s="308"/>
      <c r="X765" s="308"/>
      <c r="Y765" s="308"/>
      <c r="Z765" s="308"/>
    </row>
    <row r="766" ht="12.75" customHeight="1">
      <c r="A766" s="308"/>
      <c r="B766" s="308"/>
      <c r="C766" s="308"/>
      <c r="D766" s="308"/>
      <c r="E766" s="308"/>
      <c r="F766" s="308"/>
      <c r="G766" s="308"/>
      <c r="H766" s="308"/>
      <c r="I766" s="308"/>
      <c r="J766" s="308"/>
      <c r="K766" s="308"/>
      <c r="L766" s="308"/>
      <c r="M766" s="308"/>
      <c r="N766" s="308"/>
      <c r="O766" s="308"/>
      <c r="P766" s="308"/>
      <c r="Q766" s="308"/>
      <c r="R766" s="308"/>
      <c r="S766" s="308"/>
      <c r="T766" s="308"/>
      <c r="U766" s="308"/>
      <c r="V766" s="308"/>
      <c r="W766" s="308"/>
      <c r="X766" s="308"/>
      <c r="Y766" s="308"/>
      <c r="Z766" s="308"/>
    </row>
    <row r="767" ht="12.75" customHeight="1">
      <c r="A767" s="308"/>
      <c r="B767" s="308"/>
      <c r="C767" s="308"/>
      <c r="D767" s="308"/>
      <c r="E767" s="308"/>
      <c r="F767" s="308"/>
      <c r="G767" s="308"/>
      <c r="H767" s="308"/>
      <c r="I767" s="308"/>
      <c r="J767" s="308"/>
      <c r="K767" s="308"/>
      <c r="L767" s="308"/>
      <c r="M767" s="308"/>
      <c r="N767" s="308"/>
      <c r="O767" s="308"/>
      <c r="P767" s="308"/>
      <c r="Q767" s="308"/>
      <c r="R767" s="308"/>
      <c r="S767" s="308"/>
      <c r="T767" s="308"/>
      <c r="U767" s="308"/>
      <c r="V767" s="308"/>
      <c r="W767" s="308"/>
      <c r="X767" s="308"/>
      <c r="Y767" s="308"/>
      <c r="Z767" s="308"/>
    </row>
    <row r="768" ht="12.75" customHeight="1">
      <c r="A768" s="308"/>
      <c r="B768" s="308"/>
      <c r="C768" s="308"/>
      <c r="D768" s="308"/>
      <c r="E768" s="308"/>
      <c r="F768" s="308"/>
      <c r="G768" s="308"/>
      <c r="H768" s="308"/>
      <c r="I768" s="308"/>
      <c r="J768" s="308"/>
      <c r="K768" s="308"/>
      <c r="L768" s="308"/>
      <c r="M768" s="308"/>
      <c r="N768" s="308"/>
      <c r="O768" s="308"/>
      <c r="P768" s="308"/>
      <c r="Q768" s="308"/>
      <c r="R768" s="308"/>
      <c r="S768" s="308"/>
      <c r="T768" s="308"/>
      <c r="U768" s="308"/>
      <c r="V768" s="308"/>
      <c r="W768" s="308"/>
      <c r="X768" s="308"/>
      <c r="Y768" s="308"/>
      <c r="Z768" s="308"/>
    </row>
    <row r="769" ht="12.75" customHeight="1">
      <c r="A769" s="308"/>
      <c r="B769" s="308"/>
      <c r="C769" s="308"/>
      <c r="D769" s="308"/>
      <c r="E769" s="308"/>
      <c r="F769" s="308"/>
      <c r="G769" s="308"/>
      <c r="H769" s="308"/>
      <c r="I769" s="308"/>
      <c r="J769" s="308"/>
      <c r="K769" s="308"/>
      <c r="L769" s="308"/>
      <c r="M769" s="308"/>
      <c r="N769" s="308"/>
      <c r="O769" s="308"/>
      <c r="P769" s="308"/>
      <c r="Q769" s="308"/>
      <c r="R769" s="308"/>
      <c r="S769" s="308"/>
      <c r="T769" s="308"/>
      <c r="U769" s="308"/>
      <c r="V769" s="308"/>
      <c r="W769" s="308"/>
      <c r="X769" s="308"/>
      <c r="Y769" s="308"/>
      <c r="Z769" s="308"/>
    </row>
    <row r="770" ht="12.75" customHeight="1">
      <c r="A770" s="308"/>
      <c r="B770" s="308"/>
      <c r="C770" s="308"/>
      <c r="D770" s="308"/>
      <c r="E770" s="308"/>
      <c r="F770" s="308"/>
      <c r="G770" s="308"/>
      <c r="H770" s="308"/>
      <c r="I770" s="308"/>
      <c r="J770" s="308"/>
      <c r="K770" s="308"/>
      <c r="L770" s="308"/>
      <c r="M770" s="308"/>
      <c r="N770" s="308"/>
      <c r="O770" s="308"/>
      <c r="P770" s="308"/>
      <c r="Q770" s="308"/>
      <c r="R770" s="308"/>
      <c r="S770" s="308"/>
      <c r="T770" s="308"/>
      <c r="U770" s="308"/>
      <c r="V770" s="308"/>
      <c r="W770" s="308"/>
      <c r="X770" s="308"/>
      <c r="Y770" s="308"/>
      <c r="Z770" s="308"/>
    </row>
    <row r="771" ht="12.75" customHeight="1">
      <c r="A771" s="308"/>
      <c r="B771" s="308"/>
      <c r="C771" s="308"/>
      <c r="D771" s="308"/>
      <c r="E771" s="308"/>
      <c r="F771" s="308"/>
      <c r="G771" s="308"/>
      <c r="H771" s="308"/>
      <c r="I771" s="308"/>
      <c r="J771" s="308"/>
      <c r="K771" s="308"/>
      <c r="L771" s="308"/>
      <c r="M771" s="308"/>
      <c r="N771" s="308"/>
      <c r="O771" s="308"/>
      <c r="P771" s="308"/>
      <c r="Q771" s="308"/>
      <c r="R771" s="308"/>
      <c r="S771" s="308"/>
      <c r="T771" s="308"/>
      <c r="U771" s="308"/>
      <c r="V771" s="308"/>
      <c r="W771" s="308"/>
      <c r="X771" s="308"/>
      <c r="Y771" s="308"/>
      <c r="Z771" s="308"/>
    </row>
    <row r="772" ht="12.75" customHeight="1">
      <c r="A772" s="308"/>
      <c r="B772" s="308"/>
      <c r="C772" s="308"/>
      <c r="D772" s="308"/>
      <c r="E772" s="308"/>
      <c r="F772" s="308"/>
      <c r="G772" s="308"/>
      <c r="H772" s="308"/>
      <c r="I772" s="308"/>
      <c r="J772" s="308"/>
      <c r="K772" s="308"/>
      <c r="L772" s="308"/>
      <c r="M772" s="308"/>
      <c r="N772" s="308"/>
      <c r="O772" s="308"/>
      <c r="P772" s="308"/>
      <c r="Q772" s="308"/>
      <c r="R772" s="308"/>
      <c r="S772" s="308"/>
      <c r="T772" s="308"/>
      <c r="U772" s="308"/>
      <c r="V772" s="308"/>
      <c r="W772" s="308"/>
      <c r="X772" s="308"/>
      <c r="Y772" s="308"/>
      <c r="Z772" s="308"/>
    </row>
    <row r="773" ht="12.75" customHeight="1">
      <c r="A773" s="308"/>
      <c r="B773" s="308"/>
      <c r="C773" s="308"/>
      <c r="D773" s="308"/>
      <c r="E773" s="308"/>
      <c r="F773" s="308"/>
      <c r="G773" s="308"/>
      <c r="H773" s="308"/>
      <c r="I773" s="308"/>
      <c r="J773" s="308"/>
      <c r="K773" s="308"/>
      <c r="L773" s="308"/>
      <c r="M773" s="308"/>
      <c r="N773" s="308"/>
      <c r="O773" s="308"/>
      <c r="P773" s="308"/>
      <c r="Q773" s="308"/>
      <c r="R773" s="308"/>
      <c r="S773" s="308"/>
      <c r="T773" s="308"/>
      <c r="U773" s="308"/>
      <c r="V773" s="308"/>
      <c r="W773" s="308"/>
      <c r="X773" s="308"/>
      <c r="Y773" s="308"/>
      <c r="Z773" s="308"/>
    </row>
    <row r="774" ht="12.75" customHeight="1">
      <c r="A774" s="308"/>
      <c r="B774" s="308"/>
      <c r="C774" s="308"/>
      <c r="D774" s="308"/>
      <c r="E774" s="308"/>
      <c r="F774" s="308"/>
      <c r="G774" s="308"/>
      <c r="H774" s="308"/>
      <c r="I774" s="308"/>
      <c r="J774" s="308"/>
      <c r="K774" s="308"/>
      <c r="L774" s="308"/>
      <c r="M774" s="308"/>
      <c r="N774" s="308"/>
      <c r="O774" s="308"/>
      <c r="P774" s="308"/>
      <c r="Q774" s="308"/>
      <c r="R774" s="308"/>
      <c r="S774" s="308"/>
      <c r="T774" s="308"/>
      <c r="U774" s="308"/>
      <c r="V774" s="308"/>
      <c r="W774" s="308"/>
      <c r="X774" s="308"/>
      <c r="Y774" s="308"/>
      <c r="Z774" s="308"/>
    </row>
    <row r="775" ht="12.75" customHeight="1">
      <c r="A775" s="308"/>
      <c r="B775" s="308"/>
      <c r="C775" s="308"/>
      <c r="D775" s="308"/>
      <c r="E775" s="308"/>
      <c r="F775" s="308"/>
      <c r="G775" s="308"/>
      <c r="H775" s="308"/>
      <c r="I775" s="308"/>
      <c r="J775" s="308"/>
      <c r="K775" s="308"/>
      <c r="L775" s="308"/>
      <c r="M775" s="308"/>
      <c r="N775" s="308"/>
      <c r="O775" s="308"/>
      <c r="P775" s="308"/>
      <c r="Q775" s="308"/>
      <c r="R775" s="308"/>
      <c r="S775" s="308"/>
      <c r="T775" s="308"/>
      <c r="U775" s="308"/>
      <c r="V775" s="308"/>
      <c r="W775" s="308"/>
      <c r="X775" s="308"/>
      <c r="Y775" s="308"/>
      <c r="Z775" s="308"/>
    </row>
    <row r="776" ht="12.75" customHeight="1">
      <c r="A776" s="308"/>
      <c r="B776" s="308"/>
      <c r="C776" s="308"/>
      <c r="D776" s="308"/>
      <c r="E776" s="308"/>
      <c r="F776" s="308"/>
      <c r="G776" s="308"/>
      <c r="H776" s="308"/>
      <c r="I776" s="308"/>
      <c r="J776" s="308"/>
      <c r="K776" s="308"/>
      <c r="L776" s="308"/>
      <c r="M776" s="308"/>
      <c r="N776" s="308"/>
      <c r="O776" s="308"/>
      <c r="P776" s="308"/>
      <c r="Q776" s="308"/>
      <c r="R776" s="308"/>
      <c r="S776" s="308"/>
      <c r="T776" s="308"/>
      <c r="U776" s="308"/>
      <c r="V776" s="308"/>
      <c r="W776" s="308"/>
      <c r="X776" s="308"/>
      <c r="Y776" s="308"/>
      <c r="Z776" s="308"/>
    </row>
    <row r="777" ht="12.75" customHeight="1">
      <c r="A777" s="308"/>
      <c r="B777" s="308"/>
      <c r="C777" s="308"/>
      <c r="D777" s="308"/>
      <c r="E777" s="308"/>
      <c r="F777" s="308"/>
      <c r="G777" s="308"/>
      <c r="H777" s="308"/>
      <c r="I777" s="308"/>
      <c r="J777" s="308"/>
      <c r="K777" s="308"/>
      <c r="L777" s="308"/>
      <c r="M777" s="308"/>
      <c r="N777" s="308"/>
      <c r="O777" s="308"/>
      <c r="P777" s="308"/>
      <c r="Q777" s="308"/>
      <c r="R777" s="308"/>
      <c r="S777" s="308"/>
      <c r="T777" s="308"/>
      <c r="U777" s="308"/>
      <c r="V777" s="308"/>
      <c r="W777" s="308"/>
      <c r="X777" s="308"/>
      <c r="Y777" s="308"/>
      <c r="Z777" s="308"/>
    </row>
    <row r="778" ht="12.75" customHeight="1">
      <c r="A778" s="308"/>
      <c r="B778" s="308"/>
      <c r="C778" s="308"/>
      <c r="D778" s="308"/>
      <c r="E778" s="308"/>
      <c r="F778" s="308"/>
      <c r="G778" s="308"/>
      <c r="H778" s="308"/>
      <c r="I778" s="308"/>
      <c r="J778" s="308"/>
      <c r="K778" s="308"/>
      <c r="L778" s="308"/>
      <c r="M778" s="308"/>
      <c r="N778" s="308"/>
      <c r="O778" s="308"/>
      <c r="P778" s="308"/>
      <c r="Q778" s="308"/>
      <c r="R778" s="308"/>
      <c r="S778" s="308"/>
      <c r="T778" s="308"/>
      <c r="U778" s="308"/>
      <c r="V778" s="308"/>
      <c r="W778" s="308"/>
      <c r="X778" s="308"/>
      <c r="Y778" s="308"/>
      <c r="Z778" s="308"/>
    </row>
    <row r="779" ht="12.75" customHeight="1">
      <c r="A779" s="308"/>
      <c r="B779" s="308"/>
      <c r="C779" s="308"/>
      <c r="D779" s="308"/>
      <c r="E779" s="308"/>
      <c r="F779" s="308"/>
      <c r="G779" s="308"/>
      <c r="H779" s="308"/>
      <c r="I779" s="308"/>
      <c r="J779" s="308"/>
      <c r="K779" s="308"/>
      <c r="L779" s="308"/>
      <c r="M779" s="308"/>
      <c r="N779" s="308"/>
      <c r="O779" s="308"/>
      <c r="P779" s="308"/>
      <c r="Q779" s="308"/>
      <c r="R779" s="308"/>
      <c r="S779" s="308"/>
      <c r="T779" s="308"/>
      <c r="U779" s="308"/>
      <c r="V779" s="308"/>
      <c r="W779" s="308"/>
      <c r="X779" s="308"/>
      <c r="Y779" s="308"/>
      <c r="Z779" s="308"/>
    </row>
    <row r="780" ht="12.75" customHeight="1">
      <c r="A780" s="308"/>
      <c r="B780" s="308"/>
      <c r="C780" s="308"/>
      <c r="D780" s="308"/>
      <c r="E780" s="308"/>
      <c r="F780" s="308"/>
      <c r="G780" s="308"/>
      <c r="H780" s="308"/>
      <c r="I780" s="308"/>
      <c r="J780" s="308"/>
      <c r="K780" s="308"/>
      <c r="L780" s="308"/>
      <c r="M780" s="308"/>
      <c r="N780" s="308"/>
      <c r="O780" s="308"/>
      <c r="P780" s="308"/>
      <c r="Q780" s="308"/>
      <c r="R780" s="308"/>
      <c r="S780" s="308"/>
      <c r="T780" s="308"/>
      <c r="U780" s="308"/>
      <c r="V780" s="308"/>
      <c r="W780" s="308"/>
      <c r="X780" s="308"/>
      <c r="Y780" s="308"/>
      <c r="Z780" s="308"/>
    </row>
    <row r="781" ht="12.75" customHeight="1">
      <c r="A781" s="308"/>
      <c r="B781" s="308"/>
      <c r="C781" s="308"/>
      <c r="D781" s="308"/>
      <c r="E781" s="308"/>
      <c r="F781" s="308"/>
      <c r="G781" s="308"/>
      <c r="H781" s="308"/>
      <c r="I781" s="308"/>
      <c r="J781" s="308"/>
      <c r="K781" s="308"/>
      <c r="L781" s="308"/>
      <c r="M781" s="308"/>
      <c r="N781" s="308"/>
      <c r="O781" s="308"/>
      <c r="P781" s="308"/>
      <c r="Q781" s="308"/>
      <c r="R781" s="308"/>
      <c r="S781" s="308"/>
      <c r="T781" s="308"/>
      <c r="U781" s="308"/>
      <c r="V781" s="308"/>
      <c r="W781" s="308"/>
      <c r="X781" s="308"/>
      <c r="Y781" s="308"/>
      <c r="Z781" s="308"/>
    </row>
    <row r="782" ht="12.75" customHeight="1">
      <c r="A782" s="308"/>
      <c r="B782" s="308"/>
      <c r="C782" s="308"/>
      <c r="D782" s="308"/>
      <c r="E782" s="308"/>
      <c r="F782" s="308"/>
      <c r="G782" s="308"/>
      <c r="H782" s="308"/>
      <c r="I782" s="308"/>
      <c r="J782" s="308"/>
      <c r="K782" s="308"/>
      <c r="L782" s="308"/>
      <c r="M782" s="308"/>
      <c r="N782" s="308"/>
      <c r="O782" s="308"/>
      <c r="P782" s="308"/>
      <c r="Q782" s="308"/>
      <c r="R782" s="308"/>
      <c r="S782" s="308"/>
      <c r="T782" s="308"/>
      <c r="U782" s="308"/>
      <c r="V782" s="308"/>
      <c r="W782" s="308"/>
      <c r="X782" s="308"/>
      <c r="Y782" s="308"/>
      <c r="Z782" s="308"/>
    </row>
    <row r="783" ht="12.75" customHeight="1">
      <c r="A783" s="308"/>
      <c r="B783" s="308"/>
      <c r="C783" s="308"/>
      <c r="D783" s="308"/>
      <c r="E783" s="308"/>
      <c r="F783" s="308"/>
      <c r="G783" s="308"/>
      <c r="H783" s="308"/>
      <c r="I783" s="308"/>
      <c r="J783" s="308"/>
      <c r="K783" s="308"/>
      <c r="L783" s="308"/>
      <c r="M783" s="308"/>
      <c r="N783" s="308"/>
      <c r="O783" s="308"/>
      <c r="P783" s="308"/>
      <c r="Q783" s="308"/>
      <c r="R783" s="308"/>
      <c r="S783" s="308"/>
      <c r="T783" s="308"/>
      <c r="U783" s="308"/>
      <c r="V783" s="308"/>
      <c r="W783" s="308"/>
      <c r="X783" s="308"/>
      <c r="Y783" s="308"/>
      <c r="Z783" s="308"/>
    </row>
    <row r="784" ht="12.75" customHeight="1">
      <c r="A784" s="308"/>
      <c r="B784" s="308"/>
      <c r="C784" s="308"/>
      <c r="D784" s="308"/>
      <c r="E784" s="308"/>
      <c r="F784" s="308"/>
      <c r="G784" s="308"/>
      <c r="H784" s="308"/>
      <c r="I784" s="308"/>
      <c r="J784" s="308"/>
      <c r="K784" s="308"/>
      <c r="L784" s="308"/>
      <c r="M784" s="308"/>
      <c r="N784" s="308"/>
      <c r="O784" s="308"/>
      <c r="P784" s="308"/>
      <c r="Q784" s="308"/>
      <c r="R784" s="308"/>
      <c r="S784" s="308"/>
      <c r="T784" s="308"/>
      <c r="U784" s="308"/>
      <c r="V784" s="308"/>
      <c r="W784" s="308"/>
      <c r="X784" s="308"/>
      <c r="Y784" s="308"/>
      <c r="Z784" s="308"/>
    </row>
    <row r="785" ht="12.75" customHeight="1">
      <c r="A785" s="308"/>
      <c r="B785" s="308"/>
      <c r="C785" s="308"/>
      <c r="D785" s="308"/>
      <c r="E785" s="308"/>
      <c r="F785" s="308"/>
      <c r="G785" s="308"/>
      <c r="H785" s="308"/>
      <c r="I785" s="308"/>
      <c r="J785" s="308"/>
      <c r="K785" s="308"/>
      <c r="L785" s="308"/>
      <c r="M785" s="308"/>
      <c r="N785" s="308"/>
      <c r="O785" s="308"/>
      <c r="P785" s="308"/>
      <c r="Q785" s="308"/>
      <c r="R785" s="308"/>
      <c r="S785" s="308"/>
      <c r="T785" s="308"/>
      <c r="U785" s="308"/>
      <c r="V785" s="308"/>
      <c r="W785" s="308"/>
      <c r="X785" s="308"/>
      <c r="Y785" s="308"/>
      <c r="Z785" s="308"/>
    </row>
    <row r="786" ht="12.75" customHeight="1">
      <c r="A786" s="308"/>
      <c r="B786" s="308"/>
      <c r="C786" s="308"/>
      <c r="D786" s="308"/>
      <c r="E786" s="308"/>
      <c r="F786" s="308"/>
      <c r="G786" s="308"/>
      <c r="H786" s="308"/>
      <c r="I786" s="308"/>
      <c r="J786" s="308"/>
      <c r="K786" s="308"/>
      <c r="L786" s="308"/>
      <c r="M786" s="308"/>
      <c r="N786" s="308"/>
      <c r="O786" s="308"/>
      <c r="P786" s="308"/>
      <c r="Q786" s="308"/>
      <c r="R786" s="308"/>
      <c r="S786" s="308"/>
      <c r="T786" s="308"/>
      <c r="U786" s="308"/>
      <c r="V786" s="308"/>
      <c r="W786" s="308"/>
      <c r="X786" s="308"/>
      <c r="Y786" s="308"/>
      <c r="Z786" s="308"/>
    </row>
    <row r="787" ht="12.75" customHeight="1">
      <c r="A787" s="308"/>
      <c r="B787" s="308"/>
      <c r="C787" s="308"/>
      <c r="D787" s="308"/>
      <c r="E787" s="308"/>
      <c r="F787" s="308"/>
      <c r="G787" s="308"/>
      <c r="H787" s="308"/>
      <c r="I787" s="308"/>
      <c r="J787" s="308"/>
      <c r="K787" s="308"/>
      <c r="L787" s="308"/>
      <c r="M787" s="308"/>
      <c r="N787" s="308"/>
      <c r="O787" s="308"/>
      <c r="P787" s="308"/>
      <c r="Q787" s="308"/>
      <c r="R787" s="308"/>
      <c r="S787" s="308"/>
      <c r="T787" s="308"/>
      <c r="U787" s="308"/>
      <c r="V787" s="308"/>
      <c r="W787" s="308"/>
      <c r="X787" s="308"/>
      <c r="Y787" s="308"/>
      <c r="Z787" s="308"/>
    </row>
    <row r="788" ht="12.75" customHeight="1">
      <c r="A788" s="308"/>
      <c r="B788" s="308"/>
      <c r="C788" s="308"/>
      <c r="D788" s="308"/>
      <c r="E788" s="308"/>
      <c r="F788" s="308"/>
      <c r="G788" s="308"/>
      <c r="H788" s="308"/>
      <c r="I788" s="308"/>
      <c r="J788" s="308"/>
      <c r="K788" s="308"/>
      <c r="L788" s="308"/>
      <c r="M788" s="308"/>
      <c r="N788" s="308"/>
      <c r="O788" s="308"/>
      <c r="P788" s="308"/>
      <c r="Q788" s="308"/>
      <c r="R788" s="308"/>
      <c r="S788" s="308"/>
      <c r="T788" s="308"/>
      <c r="U788" s="308"/>
      <c r="V788" s="308"/>
      <c r="W788" s="308"/>
      <c r="X788" s="308"/>
      <c r="Y788" s="308"/>
      <c r="Z788" s="308"/>
    </row>
    <row r="789" ht="12.75" customHeight="1">
      <c r="A789" s="308"/>
      <c r="B789" s="308"/>
      <c r="C789" s="308"/>
      <c r="D789" s="308"/>
      <c r="E789" s="308"/>
      <c r="F789" s="308"/>
      <c r="G789" s="308"/>
      <c r="H789" s="308"/>
      <c r="I789" s="308"/>
      <c r="J789" s="308"/>
      <c r="K789" s="308"/>
      <c r="L789" s="308"/>
      <c r="M789" s="308"/>
      <c r="N789" s="308"/>
      <c r="O789" s="308"/>
      <c r="P789" s="308"/>
      <c r="Q789" s="308"/>
      <c r="R789" s="308"/>
      <c r="S789" s="308"/>
      <c r="T789" s="308"/>
      <c r="U789" s="308"/>
      <c r="V789" s="308"/>
      <c r="W789" s="308"/>
      <c r="X789" s="308"/>
      <c r="Y789" s="308"/>
      <c r="Z789" s="308"/>
    </row>
    <row r="790" ht="12.75" customHeight="1">
      <c r="A790" s="308"/>
      <c r="B790" s="308"/>
      <c r="C790" s="308"/>
      <c r="D790" s="308"/>
      <c r="E790" s="308"/>
      <c r="F790" s="308"/>
      <c r="G790" s="308"/>
      <c r="H790" s="308"/>
      <c r="I790" s="308"/>
      <c r="J790" s="308"/>
      <c r="K790" s="308"/>
      <c r="L790" s="308"/>
      <c r="M790" s="308"/>
      <c r="N790" s="308"/>
      <c r="O790" s="308"/>
      <c r="P790" s="308"/>
      <c r="Q790" s="308"/>
      <c r="R790" s="308"/>
      <c r="S790" s="308"/>
      <c r="T790" s="308"/>
      <c r="U790" s="308"/>
      <c r="V790" s="308"/>
      <c r="W790" s="308"/>
      <c r="X790" s="308"/>
      <c r="Y790" s="308"/>
      <c r="Z790" s="308"/>
    </row>
    <row r="791" ht="12.75" customHeight="1">
      <c r="A791" s="308"/>
      <c r="B791" s="308"/>
      <c r="C791" s="308"/>
      <c r="D791" s="308"/>
      <c r="E791" s="308"/>
      <c r="F791" s="308"/>
      <c r="G791" s="308"/>
      <c r="H791" s="308"/>
      <c r="I791" s="308"/>
      <c r="J791" s="308"/>
      <c r="K791" s="308"/>
      <c r="L791" s="308"/>
      <c r="M791" s="308"/>
      <c r="N791" s="308"/>
      <c r="O791" s="308"/>
      <c r="P791" s="308"/>
      <c r="Q791" s="308"/>
      <c r="R791" s="308"/>
      <c r="S791" s="308"/>
      <c r="T791" s="308"/>
      <c r="U791" s="308"/>
      <c r="V791" s="308"/>
      <c r="W791" s="308"/>
      <c r="X791" s="308"/>
      <c r="Y791" s="308"/>
      <c r="Z791" s="308"/>
    </row>
    <row r="792" ht="12.75" customHeight="1">
      <c r="A792" s="308"/>
      <c r="B792" s="308"/>
      <c r="C792" s="308"/>
      <c r="D792" s="308"/>
      <c r="E792" s="308"/>
      <c r="F792" s="308"/>
      <c r="G792" s="308"/>
      <c r="H792" s="308"/>
      <c r="I792" s="308"/>
      <c r="J792" s="308"/>
      <c r="K792" s="308"/>
      <c r="L792" s="308"/>
      <c r="M792" s="308"/>
      <c r="N792" s="308"/>
      <c r="O792" s="308"/>
      <c r="P792" s="308"/>
      <c r="Q792" s="308"/>
      <c r="R792" s="308"/>
      <c r="S792" s="308"/>
      <c r="T792" s="308"/>
      <c r="U792" s="308"/>
      <c r="V792" s="308"/>
      <c r="W792" s="308"/>
      <c r="X792" s="308"/>
      <c r="Y792" s="308"/>
      <c r="Z792" s="308"/>
    </row>
    <row r="793" ht="12.75" customHeight="1">
      <c r="A793" s="308"/>
      <c r="B793" s="308"/>
      <c r="C793" s="308"/>
      <c r="D793" s="308"/>
      <c r="E793" s="308"/>
      <c r="F793" s="308"/>
      <c r="G793" s="308"/>
      <c r="H793" s="308"/>
      <c r="I793" s="308"/>
      <c r="J793" s="308"/>
      <c r="K793" s="308"/>
      <c r="L793" s="308"/>
      <c r="M793" s="308"/>
      <c r="N793" s="308"/>
      <c r="O793" s="308"/>
      <c r="P793" s="308"/>
      <c r="Q793" s="308"/>
      <c r="R793" s="308"/>
      <c r="S793" s="308"/>
      <c r="T793" s="308"/>
      <c r="U793" s="308"/>
      <c r="V793" s="308"/>
      <c r="W793" s="308"/>
      <c r="X793" s="308"/>
      <c r="Y793" s="308"/>
      <c r="Z793" s="308"/>
    </row>
    <row r="794" ht="12.75" customHeight="1">
      <c r="A794" s="308"/>
      <c r="B794" s="308"/>
      <c r="C794" s="308"/>
      <c r="D794" s="308"/>
      <c r="E794" s="308"/>
      <c r="F794" s="308"/>
      <c r="G794" s="308"/>
      <c r="H794" s="308"/>
      <c r="I794" s="308"/>
      <c r="J794" s="308"/>
      <c r="K794" s="308"/>
      <c r="L794" s="308"/>
      <c r="M794" s="308"/>
      <c r="N794" s="308"/>
      <c r="O794" s="308"/>
      <c r="P794" s="308"/>
      <c r="Q794" s="308"/>
      <c r="R794" s="308"/>
      <c r="S794" s="308"/>
      <c r="T794" s="308"/>
      <c r="U794" s="308"/>
      <c r="V794" s="308"/>
      <c r="W794" s="308"/>
      <c r="X794" s="308"/>
      <c r="Y794" s="308"/>
      <c r="Z794" s="308"/>
    </row>
    <row r="795" ht="12.75" customHeight="1">
      <c r="A795" s="308"/>
      <c r="B795" s="308"/>
      <c r="C795" s="308"/>
      <c r="D795" s="308"/>
      <c r="E795" s="308"/>
      <c r="F795" s="308"/>
      <c r="G795" s="308"/>
      <c r="H795" s="308"/>
      <c r="I795" s="308"/>
      <c r="J795" s="308"/>
      <c r="K795" s="308"/>
      <c r="L795" s="308"/>
      <c r="M795" s="308"/>
      <c r="N795" s="308"/>
      <c r="O795" s="308"/>
      <c r="P795" s="308"/>
      <c r="Q795" s="308"/>
      <c r="R795" s="308"/>
      <c r="S795" s="308"/>
      <c r="T795" s="308"/>
      <c r="U795" s="308"/>
      <c r="V795" s="308"/>
      <c r="W795" s="308"/>
      <c r="X795" s="308"/>
      <c r="Y795" s="308"/>
      <c r="Z795" s="308"/>
    </row>
    <row r="796" ht="12.75" customHeight="1">
      <c r="A796" s="308"/>
      <c r="B796" s="308"/>
      <c r="C796" s="308"/>
      <c r="D796" s="308"/>
      <c r="E796" s="308"/>
      <c r="F796" s="308"/>
      <c r="G796" s="308"/>
      <c r="H796" s="308"/>
      <c r="I796" s="308"/>
      <c r="J796" s="308"/>
      <c r="K796" s="308"/>
      <c r="L796" s="308"/>
      <c r="M796" s="308"/>
      <c r="N796" s="308"/>
      <c r="O796" s="308"/>
      <c r="P796" s="308"/>
      <c r="Q796" s="308"/>
      <c r="R796" s="308"/>
      <c r="S796" s="308"/>
      <c r="T796" s="308"/>
      <c r="U796" s="308"/>
      <c r="V796" s="308"/>
      <c r="W796" s="308"/>
      <c r="X796" s="308"/>
      <c r="Y796" s="308"/>
      <c r="Z796" s="308"/>
    </row>
    <row r="797" ht="12.75" customHeight="1">
      <c r="A797" s="308"/>
      <c r="B797" s="308"/>
      <c r="C797" s="308"/>
      <c r="D797" s="308"/>
      <c r="E797" s="308"/>
      <c r="F797" s="308"/>
      <c r="G797" s="308"/>
      <c r="H797" s="308"/>
      <c r="I797" s="308"/>
      <c r="J797" s="308"/>
      <c r="K797" s="308"/>
      <c r="L797" s="308"/>
      <c r="M797" s="308"/>
      <c r="N797" s="308"/>
      <c r="O797" s="308"/>
      <c r="P797" s="308"/>
      <c r="Q797" s="308"/>
      <c r="R797" s="308"/>
      <c r="S797" s="308"/>
      <c r="T797" s="308"/>
      <c r="U797" s="308"/>
      <c r="V797" s="308"/>
      <c r="W797" s="308"/>
      <c r="X797" s="308"/>
      <c r="Y797" s="308"/>
      <c r="Z797" s="308"/>
    </row>
    <row r="798" ht="12.75" customHeight="1">
      <c r="A798" s="308"/>
      <c r="B798" s="308"/>
      <c r="C798" s="308"/>
      <c r="D798" s="308"/>
      <c r="E798" s="308"/>
      <c r="F798" s="308"/>
      <c r="G798" s="308"/>
      <c r="H798" s="308"/>
      <c r="I798" s="308"/>
      <c r="J798" s="308"/>
      <c r="K798" s="308"/>
      <c r="L798" s="308"/>
      <c r="M798" s="308"/>
      <c r="N798" s="308"/>
      <c r="O798" s="308"/>
      <c r="P798" s="308"/>
      <c r="Q798" s="308"/>
      <c r="R798" s="308"/>
      <c r="S798" s="308"/>
      <c r="T798" s="308"/>
      <c r="U798" s="308"/>
      <c r="V798" s="308"/>
      <c r="W798" s="308"/>
      <c r="X798" s="308"/>
      <c r="Y798" s="308"/>
      <c r="Z798" s="308"/>
    </row>
    <row r="799" ht="12.75" customHeight="1">
      <c r="A799" s="308"/>
      <c r="B799" s="308"/>
      <c r="C799" s="308"/>
      <c r="D799" s="308"/>
      <c r="E799" s="308"/>
      <c r="F799" s="308"/>
      <c r="G799" s="308"/>
      <c r="H799" s="308"/>
      <c r="I799" s="308"/>
      <c r="J799" s="308"/>
      <c r="K799" s="308"/>
      <c r="L799" s="308"/>
      <c r="M799" s="308"/>
      <c r="N799" s="308"/>
      <c r="O799" s="308"/>
      <c r="P799" s="308"/>
      <c r="Q799" s="308"/>
      <c r="R799" s="308"/>
      <c r="S799" s="308"/>
      <c r="T799" s="308"/>
      <c r="U799" s="308"/>
      <c r="V799" s="308"/>
      <c r="W799" s="308"/>
      <c r="X799" s="308"/>
      <c r="Y799" s="308"/>
      <c r="Z799" s="308"/>
    </row>
    <row r="800" ht="12.75" customHeight="1">
      <c r="A800" s="308"/>
      <c r="B800" s="308"/>
      <c r="C800" s="308"/>
      <c r="D800" s="308"/>
      <c r="E800" s="308"/>
      <c r="F800" s="308"/>
      <c r="G800" s="308"/>
      <c r="H800" s="308"/>
      <c r="I800" s="308"/>
      <c r="J800" s="308"/>
      <c r="K800" s="308"/>
      <c r="L800" s="308"/>
      <c r="M800" s="308"/>
      <c r="N800" s="308"/>
      <c r="O800" s="308"/>
      <c r="P800" s="308"/>
      <c r="Q800" s="308"/>
      <c r="R800" s="308"/>
      <c r="S800" s="308"/>
      <c r="T800" s="308"/>
      <c r="U800" s="308"/>
      <c r="V800" s="308"/>
      <c r="W800" s="308"/>
      <c r="X800" s="308"/>
      <c r="Y800" s="308"/>
      <c r="Z800" s="308"/>
    </row>
    <row r="801" ht="12.75" customHeight="1">
      <c r="A801" s="308"/>
      <c r="B801" s="308"/>
      <c r="C801" s="308"/>
      <c r="D801" s="308"/>
      <c r="E801" s="308"/>
      <c r="F801" s="308"/>
      <c r="G801" s="308"/>
      <c r="H801" s="308"/>
      <c r="I801" s="308"/>
      <c r="J801" s="308"/>
      <c r="K801" s="308"/>
      <c r="L801" s="308"/>
      <c r="M801" s="308"/>
      <c r="N801" s="308"/>
      <c r="O801" s="308"/>
      <c r="P801" s="308"/>
      <c r="Q801" s="308"/>
      <c r="R801" s="308"/>
      <c r="S801" s="308"/>
      <c r="T801" s="308"/>
      <c r="U801" s="308"/>
      <c r="V801" s="308"/>
      <c r="W801" s="308"/>
      <c r="X801" s="308"/>
      <c r="Y801" s="308"/>
      <c r="Z801" s="308"/>
    </row>
    <row r="802" ht="12.75" customHeight="1">
      <c r="A802" s="308"/>
      <c r="B802" s="308"/>
      <c r="C802" s="308"/>
      <c r="D802" s="308"/>
      <c r="E802" s="308"/>
      <c r="F802" s="308"/>
      <c r="G802" s="308"/>
      <c r="H802" s="308"/>
      <c r="I802" s="308"/>
      <c r="J802" s="308"/>
      <c r="K802" s="308"/>
      <c r="L802" s="308"/>
      <c r="M802" s="308"/>
      <c r="N802" s="308"/>
      <c r="O802" s="308"/>
      <c r="P802" s="308"/>
      <c r="Q802" s="308"/>
      <c r="R802" s="308"/>
      <c r="S802" s="308"/>
      <c r="T802" s="308"/>
      <c r="U802" s="308"/>
      <c r="V802" s="308"/>
      <c r="W802" s="308"/>
      <c r="X802" s="308"/>
      <c r="Y802" s="308"/>
      <c r="Z802" s="308"/>
    </row>
    <row r="803" ht="12.75" customHeight="1">
      <c r="A803" s="308"/>
      <c r="B803" s="308"/>
      <c r="C803" s="308"/>
      <c r="D803" s="308"/>
      <c r="E803" s="308"/>
      <c r="F803" s="308"/>
      <c r="G803" s="308"/>
      <c r="H803" s="308"/>
      <c r="I803" s="308"/>
      <c r="J803" s="308"/>
      <c r="K803" s="308"/>
      <c r="L803" s="308"/>
      <c r="M803" s="308"/>
      <c r="N803" s="308"/>
      <c r="O803" s="308"/>
      <c r="P803" s="308"/>
      <c r="Q803" s="308"/>
      <c r="R803" s="308"/>
      <c r="S803" s="308"/>
      <c r="T803" s="308"/>
      <c r="U803" s="308"/>
      <c r="V803" s="308"/>
      <c r="W803" s="308"/>
      <c r="X803" s="308"/>
      <c r="Y803" s="308"/>
      <c r="Z803" s="308"/>
    </row>
    <row r="804" ht="12.75" customHeight="1">
      <c r="A804" s="308"/>
      <c r="B804" s="308"/>
      <c r="C804" s="308"/>
      <c r="D804" s="308"/>
      <c r="E804" s="308"/>
      <c r="F804" s="308"/>
      <c r="G804" s="308"/>
      <c r="H804" s="308"/>
      <c r="I804" s="308"/>
      <c r="J804" s="308"/>
      <c r="K804" s="308"/>
      <c r="L804" s="308"/>
      <c r="M804" s="308"/>
      <c r="N804" s="308"/>
      <c r="O804" s="308"/>
      <c r="P804" s="308"/>
      <c r="Q804" s="308"/>
      <c r="R804" s="308"/>
      <c r="S804" s="308"/>
      <c r="T804" s="308"/>
      <c r="U804" s="308"/>
      <c r="V804" s="308"/>
      <c r="W804" s="308"/>
      <c r="X804" s="308"/>
      <c r="Y804" s="308"/>
      <c r="Z804" s="308"/>
    </row>
    <row r="805" ht="12.75" customHeight="1">
      <c r="A805" s="308"/>
      <c r="B805" s="308"/>
      <c r="C805" s="308"/>
      <c r="D805" s="308"/>
      <c r="E805" s="308"/>
      <c r="F805" s="308"/>
      <c r="G805" s="308"/>
      <c r="H805" s="308"/>
      <c r="I805" s="308"/>
      <c r="J805" s="308"/>
      <c r="K805" s="308"/>
      <c r="L805" s="308"/>
      <c r="M805" s="308"/>
      <c r="N805" s="308"/>
      <c r="O805" s="308"/>
      <c r="P805" s="308"/>
      <c r="Q805" s="308"/>
      <c r="R805" s="308"/>
      <c r="S805" s="308"/>
      <c r="T805" s="308"/>
      <c r="U805" s="308"/>
      <c r="V805" s="308"/>
      <c r="W805" s="308"/>
      <c r="X805" s="308"/>
      <c r="Y805" s="308"/>
      <c r="Z805" s="308"/>
    </row>
    <row r="806" ht="12.75" customHeight="1">
      <c r="A806" s="308"/>
      <c r="B806" s="308"/>
      <c r="C806" s="308"/>
      <c r="D806" s="308"/>
      <c r="E806" s="308"/>
      <c r="F806" s="308"/>
      <c r="G806" s="308"/>
      <c r="H806" s="308"/>
      <c r="I806" s="308"/>
      <c r="J806" s="308"/>
      <c r="K806" s="308"/>
      <c r="L806" s="308"/>
      <c r="M806" s="308"/>
      <c r="N806" s="308"/>
      <c r="O806" s="308"/>
      <c r="P806" s="308"/>
      <c r="Q806" s="308"/>
      <c r="R806" s="308"/>
      <c r="S806" s="308"/>
      <c r="T806" s="308"/>
      <c r="U806" s="308"/>
      <c r="V806" s="308"/>
      <c r="W806" s="308"/>
      <c r="X806" s="308"/>
      <c r="Y806" s="308"/>
      <c r="Z806" s="308"/>
    </row>
    <row r="807" ht="12.75" customHeight="1">
      <c r="A807" s="308"/>
      <c r="B807" s="308"/>
      <c r="C807" s="308"/>
      <c r="D807" s="308"/>
      <c r="E807" s="308"/>
      <c r="F807" s="308"/>
      <c r="G807" s="308"/>
      <c r="H807" s="308"/>
      <c r="I807" s="308"/>
      <c r="J807" s="308"/>
      <c r="K807" s="308"/>
      <c r="L807" s="308"/>
      <c r="M807" s="308"/>
      <c r="N807" s="308"/>
      <c r="O807" s="308"/>
      <c r="P807" s="308"/>
      <c r="Q807" s="308"/>
      <c r="R807" s="308"/>
      <c r="S807" s="308"/>
      <c r="T807" s="308"/>
      <c r="U807" s="308"/>
      <c r="V807" s="308"/>
      <c r="W807" s="308"/>
      <c r="X807" s="308"/>
      <c r="Y807" s="308"/>
      <c r="Z807" s="308"/>
    </row>
    <row r="808" ht="12.75" customHeight="1">
      <c r="A808" s="308"/>
      <c r="B808" s="308"/>
      <c r="C808" s="308"/>
      <c r="D808" s="308"/>
      <c r="E808" s="308"/>
      <c r="F808" s="308"/>
      <c r="G808" s="308"/>
      <c r="H808" s="308"/>
      <c r="I808" s="308"/>
      <c r="J808" s="308"/>
      <c r="K808" s="308"/>
      <c r="L808" s="308"/>
      <c r="M808" s="308"/>
      <c r="N808" s="308"/>
      <c r="O808" s="308"/>
      <c r="P808" s="308"/>
      <c r="Q808" s="308"/>
      <c r="R808" s="308"/>
      <c r="S808" s="308"/>
      <c r="T808" s="308"/>
      <c r="U808" s="308"/>
      <c r="V808" s="308"/>
      <c r="W808" s="308"/>
      <c r="X808" s="308"/>
      <c r="Y808" s="308"/>
      <c r="Z808" s="308"/>
    </row>
    <row r="809" ht="12.75" customHeight="1">
      <c r="A809" s="308"/>
      <c r="B809" s="308"/>
      <c r="C809" s="308"/>
      <c r="D809" s="308"/>
      <c r="E809" s="308"/>
      <c r="F809" s="308"/>
      <c r="G809" s="308"/>
      <c r="H809" s="308"/>
      <c r="I809" s="308"/>
      <c r="J809" s="308"/>
      <c r="K809" s="308"/>
      <c r="L809" s="308"/>
      <c r="M809" s="308"/>
      <c r="N809" s="308"/>
      <c r="O809" s="308"/>
      <c r="P809" s="308"/>
      <c r="Q809" s="308"/>
      <c r="R809" s="308"/>
      <c r="S809" s="308"/>
      <c r="T809" s="308"/>
      <c r="U809" s="308"/>
      <c r="V809" s="308"/>
      <c r="W809" s="308"/>
      <c r="X809" s="308"/>
      <c r="Y809" s="308"/>
      <c r="Z809" s="308"/>
    </row>
    <row r="810" ht="12.75" customHeight="1">
      <c r="A810" s="308"/>
      <c r="B810" s="308"/>
      <c r="C810" s="308"/>
      <c r="D810" s="308"/>
      <c r="E810" s="308"/>
      <c r="F810" s="308"/>
      <c r="G810" s="308"/>
      <c r="H810" s="308"/>
      <c r="I810" s="308"/>
      <c r="J810" s="308"/>
      <c r="K810" s="308"/>
      <c r="L810" s="308"/>
      <c r="M810" s="308"/>
      <c r="N810" s="308"/>
      <c r="O810" s="308"/>
      <c r="P810" s="308"/>
      <c r="Q810" s="308"/>
      <c r="R810" s="308"/>
      <c r="S810" s="308"/>
      <c r="T810" s="308"/>
      <c r="U810" s="308"/>
      <c r="V810" s="308"/>
      <c r="W810" s="308"/>
      <c r="X810" s="308"/>
      <c r="Y810" s="308"/>
      <c r="Z810" s="308"/>
    </row>
    <row r="811" ht="12.75" customHeight="1">
      <c r="A811" s="308"/>
      <c r="B811" s="308"/>
      <c r="C811" s="308"/>
      <c r="D811" s="308"/>
      <c r="E811" s="308"/>
      <c r="F811" s="308"/>
      <c r="G811" s="308"/>
      <c r="H811" s="308"/>
      <c r="I811" s="308"/>
      <c r="J811" s="308"/>
      <c r="K811" s="308"/>
      <c r="L811" s="308"/>
      <c r="M811" s="308"/>
      <c r="N811" s="308"/>
      <c r="O811" s="308"/>
      <c r="P811" s="308"/>
      <c r="Q811" s="308"/>
      <c r="R811" s="308"/>
      <c r="S811" s="308"/>
      <c r="T811" s="308"/>
      <c r="U811" s="308"/>
      <c r="V811" s="308"/>
      <c r="W811" s="308"/>
      <c r="X811" s="308"/>
      <c r="Y811" s="308"/>
      <c r="Z811" s="308"/>
    </row>
    <row r="812" ht="12.75" customHeight="1">
      <c r="A812" s="308"/>
      <c r="B812" s="308"/>
      <c r="C812" s="308"/>
      <c r="D812" s="308"/>
      <c r="E812" s="308"/>
      <c r="F812" s="308"/>
      <c r="G812" s="308"/>
      <c r="H812" s="308"/>
      <c r="I812" s="308"/>
      <c r="J812" s="308"/>
      <c r="K812" s="308"/>
      <c r="L812" s="308"/>
      <c r="M812" s="308"/>
      <c r="N812" s="308"/>
      <c r="O812" s="308"/>
      <c r="P812" s="308"/>
      <c r="Q812" s="308"/>
      <c r="R812" s="308"/>
      <c r="S812" s="308"/>
      <c r="T812" s="308"/>
      <c r="U812" s="308"/>
      <c r="V812" s="308"/>
      <c r="W812" s="308"/>
      <c r="X812" s="308"/>
      <c r="Y812" s="308"/>
      <c r="Z812" s="308"/>
    </row>
    <row r="813" ht="12.75" customHeight="1">
      <c r="A813" s="308"/>
      <c r="B813" s="308"/>
      <c r="C813" s="308"/>
      <c r="D813" s="308"/>
      <c r="E813" s="308"/>
      <c r="F813" s="308"/>
      <c r="G813" s="308"/>
      <c r="H813" s="308"/>
      <c r="I813" s="308"/>
      <c r="J813" s="308"/>
      <c r="K813" s="308"/>
      <c r="L813" s="308"/>
      <c r="M813" s="308"/>
      <c r="N813" s="308"/>
      <c r="O813" s="308"/>
      <c r="P813" s="308"/>
      <c r="Q813" s="308"/>
      <c r="R813" s="308"/>
      <c r="S813" s="308"/>
      <c r="T813" s="308"/>
      <c r="U813" s="308"/>
      <c r="V813" s="308"/>
      <c r="W813" s="308"/>
      <c r="X813" s="308"/>
      <c r="Y813" s="308"/>
      <c r="Z813" s="308"/>
    </row>
    <row r="814" ht="12.75" customHeight="1">
      <c r="A814" s="308"/>
      <c r="B814" s="308"/>
      <c r="C814" s="308"/>
      <c r="D814" s="308"/>
      <c r="E814" s="308"/>
      <c r="F814" s="308"/>
      <c r="G814" s="308"/>
      <c r="H814" s="308"/>
      <c r="I814" s="308"/>
      <c r="J814" s="308"/>
      <c r="K814" s="308"/>
      <c r="L814" s="308"/>
      <c r="M814" s="308"/>
      <c r="N814" s="308"/>
      <c r="O814" s="308"/>
      <c r="P814" s="308"/>
      <c r="Q814" s="308"/>
      <c r="R814" s="308"/>
      <c r="S814" s="308"/>
      <c r="T814" s="308"/>
      <c r="U814" s="308"/>
      <c r="V814" s="308"/>
      <c r="W814" s="308"/>
      <c r="X814" s="308"/>
      <c r="Y814" s="308"/>
      <c r="Z814" s="308"/>
    </row>
    <row r="815" ht="12.75" customHeight="1">
      <c r="A815" s="308"/>
      <c r="B815" s="308"/>
      <c r="C815" s="308"/>
      <c r="D815" s="308"/>
      <c r="E815" s="308"/>
      <c r="F815" s="308"/>
      <c r="G815" s="308"/>
      <c r="H815" s="308"/>
      <c r="I815" s="308"/>
      <c r="J815" s="308"/>
      <c r="K815" s="308"/>
      <c r="L815" s="308"/>
      <c r="M815" s="308"/>
      <c r="N815" s="308"/>
      <c r="O815" s="308"/>
      <c r="P815" s="308"/>
      <c r="Q815" s="308"/>
      <c r="R815" s="308"/>
      <c r="S815" s="308"/>
      <c r="T815" s="308"/>
      <c r="U815" s="308"/>
      <c r="V815" s="308"/>
      <c r="W815" s="308"/>
      <c r="X815" s="308"/>
      <c r="Y815" s="308"/>
      <c r="Z815" s="308"/>
    </row>
    <row r="816" ht="12.75" customHeight="1">
      <c r="A816" s="308"/>
      <c r="B816" s="308"/>
      <c r="C816" s="308"/>
      <c r="D816" s="308"/>
      <c r="E816" s="308"/>
      <c r="F816" s="308"/>
      <c r="G816" s="308"/>
      <c r="H816" s="308"/>
      <c r="I816" s="308"/>
      <c r="J816" s="308"/>
      <c r="K816" s="308"/>
      <c r="L816" s="308"/>
      <c r="M816" s="308"/>
      <c r="N816" s="308"/>
      <c r="O816" s="308"/>
      <c r="P816" s="308"/>
      <c r="Q816" s="308"/>
      <c r="R816" s="308"/>
      <c r="S816" s="308"/>
      <c r="T816" s="308"/>
      <c r="U816" s="308"/>
      <c r="V816" s="308"/>
      <c r="W816" s="308"/>
      <c r="X816" s="308"/>
      <c r="Y816" s="308"/>
      <c r="Z816" s="308"/>
    </row>
    <row r="817" ht="12.75" customHeight="1">
      <c r="A817" s="308"/>
      <c r="B817" s="308"/>
      <c r="C817" s="308"/>
      <c r="D817" s="308"/>
      <c r="E817" s="308"/>
      <c r="F817" s="308"/>
      <c r="G817" s="308"/>
      <c r="H817" s="308"/>
      <c r="I817" s="308"/>
      <c r="J817" s="308"/>
      <c r="K817" s="308"/>
      <c r="L817" s="308"/>
      <c r="M817" s="308"/>
      <c r="N817" s="308"/>
      <c r="O817" s="308"/>
      <c r="P817" s="308"/>
      <c r="Q817" s="308"/>
      <c r="R817" s="308"/>
      <c r="S817" s="308"/>
      <c r="T817" s="308"/>
      <c r="U817" s="308"/>
      <c r="V817" s="308"/>
      <c r="W817" s="308"/>
      <c r="X817" s="308"/>
      <c r="Y817" s="308"/>
      <c r="Z817" s="308"/>
    </row>
    <row r="818" ht="12.75" customHeight="1">
      <c r="A818" s="308"/>
      <c r="B818" s="308"/>
      <c r="C818" s="308"/>
      <c r="D818" s="308"/>
      <c r="E818" s="308"/>
      <c r="F818" s="308"/>
      <c r="G818" s="308"/>
      <c r="H818" s="308"/>
      <c r="I818" s="308"/>
      <c r="J818" s="308"/>
      <c r="K818" s="308"/>
      <c r="L818" s="308"/>
      <c r="M818" s="308"/>
      <c r="N818" s="308"/>
      <c r="O818" s="308"/>
      <c r="P818" s="308"/>
      <c r="Q818" s="308"/>
      <c r="R818" s="308"/>
      <c r="S818" s="308"/>
      <c r="T818" s="308"/>
      <c r="U818" s="308"/>
      <c r="V818" s="308"/>
      <c r="W818" s="308"/>
      <c r="X818" s="308"/>
      <c r="Y818" s="308"/>
      <c r="Z818" s="308"/>
    </row>
    <row r="819" ht="12.75" customHeight="1">
      <c r="A819" s="308"/>
      <c r="B819" s="308"/>
      <c r="C819" s="308"/>
      <c r="D819" s="308"/>
      <c r="E819" s="308"/>
      <c r="F819" s="308"/>
      <c r="G819" s="308"/>
      <c r="H819" s="308"/>
      <c r="I819" s="308"/>
      <c r="J819" s="308"/>
      <c r="K819" s="308"/>
      <c r="L819" s="308"/>
      <c r="M819" s="308"/>
      <c r="N819" s="308"/>
      <c r="O819" s="308"/>
      <c r="P819" s="308"/>
      <c r="Q819" s="308"/>
      <c r="R819" s="308"/>
      <c r="S819" s="308"/>
      <c r="T819" s="308"/>
      <c r="U819" s="308"/>
      <c r="V819" s="308"/>
      <c r="W819" s="308"/>
      <c r="X819" s="308"/>
      <c r="Y819" s="308"/>
      <c r="Z819" s="308"/>
    </row>
    <row r="820" ht="12.75" customHeight="1">
      <c r="A820" s="308"/>
      <c r="B820" s="308"/>
      <c r="C820" s="308"/>
      <c r="D820" s="308"/>
      <c r="E820" s="308"/>
      <c r="F820" s="308"/>
      <c r="G820" s="308"/>
      <c r="H820" s="308"/>
      <c r="I820" s="308"/>
      <c r="J820" s="308"/>
      <c r="K820" s="308"/>
      <c r="L820" s="308"/>
      <c r="M820" s="308"/>
      <c r="N820" s="308"/>
      <c r="O820" s="308"/>
      <c r="P820" s="308"/>
      <c r="Q820" s="308"/>
      <c r="R820" s="308"/>
      <c r="S820" s="308"/>
      <c r="T820" s="308"/>
      <c r="U820" s="308"/>
      <c r="V820" s="308"/>
      <c r="W820" s="308"/>
      <c r="X820" s="308"/>
      <c r="Y820" s="308"/>
      <c r="Z820" s="308"/>
    </row>
    <row r="821" ht="12.75" customHeight="1">
      <c r="A821" s="308"/>
      <c r="B821" s="308"/>
      <c r="C821" s="308"/>
      <c r="D821" s="308"/>
      <c r="E821" s="308"/>
      <c r="F821" s="308"/>
      <c r="G821" s="308"/>
      <c r="H821" s="308"/>
      <c r="I821" s="308"/>
      <c r="J821" s="308"/>
      <c r="K821" s="308"/>
      <c r="L821" s="308"/>
      <c r="M821" s="308"/>
      <c r="N821" s="308"/>
      <c r="O821" s="308"/>
      <c r="P821" s="308"/>
      <c r="Q821" s="308"/>
      <c r="R821" s="308"/>
      <c r="S821" s="308"/>
      <c r="T821" s="308"/>
      <c r="U821" s="308"/>
      <c r="V821" s="308"/>
      <c r="W821" s="308"/>
      <c r="X821" s="308"/>
      <c r="Y821" s="308"/>
      <c r="Z821" s="308"/>
    </row>
    <row r="822" ht="12.75" customHeight="1">
      <c r="A822" s="308"/>
      <c r="B822" s="308"/>
      <c r="C822" s="308"/>
      <c r="D822" s="308"/>
      <c r="E822" s="308"/>
      <c r="F822" s="308"/>
      <c r="G822" s="308"/>
      <c r="H822" s="308"/>
      <c r="I822" s="308"/>
      <c r="J822" s="308"/>
      <c r="K822" s="308"/>
      <c r="L822" s="308"/>
      <c r="M822" s="308"/>
      <c r="N822" s="308"/>
      <c r="O822" s="308"/>
      <c r="P822" s="308"/>
      <c r="Q822" s="308"/>
      <c r="R822" s="308"/>
      <c r="S822" s="308"/>
      <c r="T822" s="308"/>
      <c r="U822" s="308"/>
      <c r="V822" s="308"/>
      <c r="W822" s="308"/>
      <c r="X822" s="308"/>
      <c r="Y822" s="308"/>
      <c r="Z822" s="308"/>
    </row>
    <row r="823" ht="12.75" customHeight="1">
      <c r="A823" s="308"/>
      <c r="B823" s="308"/>
      <c r="C823" s="308"/>
      <c r="D823" s="308"/>
      <c r="E823" s="308"/>
      <c r="F823" s="308"/>
      <c r="G823" s="308"/>
      <c r="H823" s="308"/>
      <c r="I823" s="308"/>
      <c r="J823" s="308"/>
      <c r="K823" s="308"/>
      <c r="L823" s="308"/>
      <c r="M823" s="308"/>
      <c r="N823" s="308"/>
      <c r="O823" s="308"/>
      <c r="P823" s="308"/>
      <c r="Q823" s="308"/>
      <c r="R823" s="308"/>
      <c r="S823" s="308"/>
      <c r="T823" s="308"/>
      <c r="U823" s="308"/>
      <c r="V823" s="308"/>
      <c r="W823" s="308"/>
      <c r="X823" s="308"/>
      <c r="Y823" s="308"/>
      <c r="Z823" s="308"/>
    </row>
    <row r="824" ht="12.75" customHeight="1">
      <c r="A824" s="308"/>
      <c r="B824" s="308"/>
      <c r="C824" s="308"/>
      <c r="D824" s="308"/>
      <c r="E824" s="308"/>
      <c r="F824" s="308"/>
      <c r="G824" s="308"/>
      <c r="H824" s="308"/>
      <c r="I824" s="308"/>
      <c r="J824" s="308"/>
      <c r="K824" s="308"/>
      <c r="L824" s="308"/>
      <c r="M824" s="308"/>
      <c r="N824" s="308"/>
      <c r="O824" s="308"/>
      <c r="P824" s="308"/>
      <c r="Q824" s="308"/>
      <c r="R824" s="308"/>
      <c r="S824" s="308"/>
      <c r="T824" s="308"/>
      <c r="U824" s="308"/>
      <c r="V824" s="308"/>
      <c r="W824" s="308"/>
      <c r="X824" s="308"/>
      <c r="Y824" s="308"/>
      <c r="Z824" s="308"/>
    </row>
    <row r="825" ht="12.75" customHeight="1">
      <c r="A825" s="308"/>
      <c r="B825" s="308"/>
      <c r="C825" s="308"/>
      <c r="D825" s="308"/>
      <c r="E825" s="308"/>
      <c r="F825" s="308"/>
      <c r="G825" s="308"/>
      <c r="H825" s="308"/>
      <c r="I825" s="308"/>
      <c r="J825" s="308"/>
      <c r="K825" s="308"/>
      <c r="L825" s="308"/>
      <c r="M825" s="308"/>
      <c r="N825" s="308"/>
      <c r="O825" s="308"/>
      <c r="P825" s="308"/>
      <c r="Q825" s="308"/>
      <c r="R825" s="308"/>
      <c r="S825" s="308"/>
      <c r="T825" s="308"/>
      <c r="U825" s="308"/>
      <c r="V825" s="308"/>
      <c r="W825" s="308"/>
      <c r="X825" s="308"/>
      <c r="Y825" s="308"/>
      <c r="Z825" s="308"/>
    </row>
    <row r="826" ht="12.75" customHeight="1">
      <c r="A826" s="308"/>
      <c r="B826" s="308"/>
      <c r="C826" s="308"/>
      <c r="D826" s="308"/>
      <c r="E826" s="308"/>
      <c r="F826" s="308"/>
      <c r="G826" s="308"/>
      <c r="H826" s="308"/>
      <c r="I826" s="308"/>
      <c r="J826" s="308"/>
      <c r="K826" s="308"/>
      <c r="L826" s="308"/>
      <c r="M826" s="308"/>
      <c r="N826" s="308"/>
      <c r="O826" s="308"/>
      <c r="P826" s="308"/>
      <c r="Q826" s="308"/>
      <c r="R826" s="308"/>
      <c r="S826" s="308"/>
      <c r="T826" s="308"/>
      <c r="U826" s="308"/>
      <c r="V826" s="308"/>
      <c r="W826" s="308"/>
      <c r="X826" s="308"/>
      <c r="Y826" s="308"/>
      <c r="Z826" s="308"/>
    </row>
    <row r="827" ht="12.75" customHeight="1">
      <c r="A827" s="308"/>
      <c r="B827" s="308"/>
      <c r="C827" s="308"/>
      <c r="D827" s="308"/>
      <c r="E827" s="308"/>
      <c r="F827" s="308"/>
      <c r="G827" s="308"/>
      <c r="H827" s="308"/>
      <c r="I827" s="308"/>
      <c r="J827" s="308"/>
      <c r="K827" s="308"/>
      <c r="L827" s="308"/>
      <c r="M827" s="308"/>
      <c r="N827" s="308"/>
      <c r="O827" s="308"/>
      <c r="P827" s="308"/>
      <c r="Q827" s="308"/>
      <c r="R827" s="308"/>
      <c r="S827" s="308"/>
      <c r="T827" s="308"/>
      <c r="U827" s="308"/>
      <c r="V827" s="308"/>
      <c r="W827" s="308"/>
      <c r="X827" s="308"/>
      <c r="Y827" s="308"/>
      <c r="Z827" s="308"/>
    </row>
    <row r="828" ht="12.75" customHeight="1">
      <c r="A828" s="308"/>
      <c r="B828" s="308"/>
      <c r="C828" s="308"/>
      <c r="D828" s="308"/>
      <c r="E828" s="308"/>
      <c r="F828" s="308"/>
      <c r="G828" s="308"/>
      <c r="H828" s="308"/>
      <c r="I828" s="308"/>
      <c r="J828" s="308"/>
      <c r="K828" s="308"/>
      <c r="L828" s="308"/>
      <c r="M828" s="308"/>
      <c r="N828" s="308"/>
      <c r="O828" s="308"/>
      <c r="P828" s="308"/>
      <c r="Q828" s="308"/>
      <c r="R828" s="308"/>
      <c r="S828" s="308"/>
      <c r="T828" s="308"/>
      <c r="U828" s="308"/>
      <c r="V828" s="308"/>
      <c r="W828" s="308"/>
      <c r="X828" s="308"/>
      <c r="Y828" s="308"/>
      <c r="Z828" s="308"/>
    </row>
    <row r="829" ht="12.75" customHeight="1">
      <c r="A829" s="308"/>
      <c r="B829" s="308"/>
      <c r="C829" s="308"/>
      <c r="D829" s="308"/>
      <c r="E829" s="308"/>
      <c r="F829" s="308"/>
      <c r="G829" s="308"/>
      <c r="H829" s="308"/>
      <c r="I829" s="308"/>
      <c r="J829" s="308"/>
      <c r="K829" s="308"/>
      <c r="L829" s="308"/>
      <c r="M829" s="308"/>
      <c r="N829" s="308"/>
      <c r="O829" s="308"/>
      <c r="P829" s="308"/>
      <c r="Q829" s="308"/>
      <c r="R829" s="308"/>
      <c r="S829" s="308"/>
      <c r="T829" s="308"/>
      <c r="U829" s="308"/>
      <c r="V829" s="308"/>
      <c r="W829" s="308"/>
      <c r="X829" s="308"/>
      <c r="Y829" s="308"/>
      <c r="Z829" s="308"/>
    </row>
    <row r="830" ht="12.75" customHeight="1">
      <c r="A830" s="308"/>
      <c r="B830" s="308"/>
      <c r="C830" s="308"/>
      <c r="D830" s="308"/>
      <c r="E830" s="308"/>
      <c r="F830" s="308"/>
      <c r="G830" s="308"/>
      <c r="H830" s="308"/>
      <c r="I830" s="308"/>
      <c r="J830" s="308"/>
      <c r="K830" s="308"/>
      <c r="L830" s="308"/>
      <c r="M830" s="308"/>
      <c r="N830" s="308"/>
      <c r="O830" s="308"/>
      <c r="P830" s="308"/>
      <c r="Q830" s="308"/>
      <c r="R830" s="308"/>
      <c r="S830" s="308"/>
      <c r="T830" s="308"/>
      <c r="U830" s="308"/>
      <c r="V830" s="308"/>
      <c r="W830" s="308"/>
      <c r="X830" s="308"/>
      <c r="Y830" s="308"/>
      <c r="Z830" s="308"/>
    </row>
    <row r="831" ht="12.75" customHeight="1">
      <c r="A831" s="308"/>
      <c r="B831" s="308"/>
      <c r="C831" s="308"/>
      <c r="D831" s="308"/>
      <c r="E831" s="308"/>
      <c r="F831" s="308"/>
      <c r="G831" s="308"/>
      <c r="H831" s="308"/>
      <c r="I831" s="308"/>
      <c r="J831" s="308"/>
      <c r="K831" s="308"/>
      <c r="L831" s="308"/>
      <c r="M831" s="308"/>
      <c r="N831" s="308"/>
      <c r="O831" s="308"/>
      <c r="P831" s="308"/>
      <c r="Q831" s="308"/>
      <c r="R831" s="308"/>
      <c r="S831" s="308"/>
      <c r="T831" s="308"/>
      <c r="U831" s="308"/>
      <c r="V831" s="308"/>
      <c r="W831" s="308"/>
      <c r="X831" s="308"/>
      <c r="Y831" s="308"/>
      <c r="Z831" s="308"/>
    </row>
    <row r="832" ht="12.75" customHeight="1">
      <c r="A832" s="308"/>
      <c r="B832" s="308"/>
      <c r="C832" s="308"/>
      <c r="D832" s="308"/>
      <c r="E832" s="308"/>
      <c r="F832" s="308"/>
      <c r="G832" s="308"/>
      <c r="H832" s="308"/>
      <c r="I832" s="308"/>
      <c r="J832" s="308"/>
      <c r="K832" s="308"/>
      <c r="L832" s="308"/>
      <c r="M832" s="308"/>
      <c r="N832" s="308"/>
      <c r="O832" s="308"/>
      <c r="P832" s="308"/>
      <c r="Q832" s="308"/>
      <c r="R832" s="308"/>
      <c r="S832" s="308"/>
      <c r="T832" s="308"/>
      <c r="U832" s="308"/>
      <c r="V832" s="308"/>
      <c r="W832" s="308"/>
      <c r="X832" s="308"/>
      <c r="Y832" s="308"/>
      <c r="Z832" s="308"/>
    </row>
    <row r="833" ht="12.75" customHeight="1">
      <c r="A833" s="308"/>
      <c r="B833" s="308"/>
      <c r="C833" s="308"/>
      <c r="D833" s="308"/>
      <c r="E833" s="308"/>
      <c r="F833" s="308"/>
      <c r="G833" s="308"/>
      <c r="H833" s="308"/>
      <c r="I833" s="308"/>
      <c r="J833" s="308"/>
      <c r="K833" s="308"/>
      <c r="L833" s="308"/>
      <c r="M833" s="308"/>
      <c r="N833" s="308"/>
      <c r="O833" s="308"/>
      <c r="P833" s="308"/>
      <c r="Q833" s="308"/>
      <c r="R833" s="308"/>
      <c r="S833" s="308"/>
      <c r="T833" s="308"/>
      <c r="U833" s="308"/>
      <c r="V833" s="308"/>
      <c r="W833" s="308"/>
      <c r="X833" s="308"/>
      <c r="Y833" s="308"/>
      <c r="Z833" s="308"/>
    </row>
    <row r="834" ht="12.75" customHeight="1">
      <c r="A834" s="308"/>
      <c r="B834" s="308"/>
      <c r="C834" s="308"/>
      <c r="D834" s="308"/>
      <c r="E834" s="308"/>
      <c r="F834" s="308"/>
      <c r="G834" s="308"/>
      <c r="H834" s="308"/>
      <c r="I834" s="308"/>
      <c r="J834" s="308"/>
      <c r="K834" s="308"/>
      <c r="L834" s="308"/>
      <c r="M834" s="308"/>
      <c r="N834" s="308"/>
      <c r="O834" s="308"/>
      <c r="P834" s="308"/>
      <c r="Q834" s="308"/>
      <c r="R834" s="308"/>
      <c r="S834" s="308"/>
      <c r="T834" s="308"/>
      <c r="U834" s="308"/>
      <c r="V834" s="308"/>
      <c r="W834" s="308"/>
      <c r="X834" s="308"/>
      <c r="Y834" s="308"/>
      <c r="Z834" s="308"/>
    </row>
    <row r="835" ht="12.75" customHeight="1">
      <c r="A835" s="308"/>
      <c r="B835" s="308"/>
      <c r="C835" s="308"/>
      <c r="D835" s="308"/>
      <c r="E835" s="308"/>
      <c r="F835" s="308"/>
      <c r="G835" s="308"/>
      <c r="H835" s="308"/>
      <c r="I835" s="308"/>
      <c r="J835" s="308"/>
      <c r="K835" s="308"/>
      <c r="L835" s="308"/>
      <c r="M835" s="308"/>
      <c r="N835" s="308"/>
      <c r="O835" s="308"/>
      <c r="P835" s="308"/>
      <c r="Q835" s="308"/>
      <c r="R835" s="308"/>
      <c r="S835" s="308"/>
      <c r="T835" s="308"/>
      <c r="U835" s="308"/>
      <c r="V835" s="308"/>
      <c r="W835" s="308"/>
      <c r="X835" s="308"/>
      <c r="Y835" s="308"/>
      <c r="Z835" s="308"/>
    </row>
    <row r="836" ht="12.75" customHeight="1">
      <c r="A836" s="308"/>
      <c r="B836" s="308"/>
      <c r="C836" s="308"/>
      <c r="D836" s="308"/>
      <c r="E836" s="308"/>
      <c r="F836" s="308"/>
      <c r="G836" s="308"/>
      <c r="H836" s="308"/>
      <c r="I836" s="308"/>
      <c r="J836" s="308"/>
      <c r="K836" s="308"/>
      <c r="L836" s="308"/>
      <c r="M836" s="308"/>
      <c r="N836" s="308"/>
      <c r="O836" s="308"/>
      <c r="P836" s="308"/>
      <c r="Q836" s="308"/>
      <c r="R836" s="308"/>
      <c r="S836" s="308"/>
      <c r="T836" s="308"/>
      <c r="U836" s="308"/>
      <c r="V836" s="308"/>
      <c r="W836" s="308"/>
      <c r="X836" s="308"/>
      <c r="Y836" s="308"/>
      <c r="Z836" s="308"/>
    </row>
    <row r="837" ht="12.75" customHeight="1">
      <c r="A837" s="308"/>
      <c r="B837" s="308"/>
      <c r="C837" s="308"/>
      <c r="D837" s="308"/>
      <c r="E837" s="308"/>
      <c r="F837" s="308"/>
      <c r="G837" s="308"/>
      <c r="H837" s="308"/>
      <c r="I837" s="308"/>
      <c r="J837" s="308"/>
      <c r="K837" s="308"/>
      <c r="L837" s="308"/>
      <c r="M837" s="308"/>
      <c r="N837" s="308"/>
      <c r="O837" s="308"/>
      <c r="P837" s="308"/>
      <c r="Q837" s="308"/>
      <c r="R837" s="308"/>
      <c r="S837" s="308"/>
      <c r="T837" s="308"/>
      <c r="U837" s="308"/>
      <c r="V837" s="308"/>
      <c r="W837" s="308"/>
      <c r="X837" s="308"/>
      <c r="Y837" s="308"/>
      <c r="Z837" s="308"/>
    </row>
    <row r="838" ht="12.75" customHeight="1">
      <c r="A838" s="308"/>
      <c r="B838" s="308"/>
      <c r="C838" s="308"/>
      <c r="D838" s="308"/>
      <c r="E838" s="308"/>
      <c r="F838" s="308"/>
      <c r="G838" s="308"/>
      <c r="H838" s="308"/>
      <c r="I838" s="308"/>
      <c r="J838" s="308"/>
      <c r="K838" s="308"/>
      <c r="L838" s="308"/>
      <c r="M838" s="308"/>
      <c r="N838" s="308"/>
      <c r="O838" s="308"/>
      <c r="P838" s="308"/>
      <c r="Q838" s="308"/>
      <c r="R838" s="308"/>
      <c r="S838" s="308"/>
      <c r="T838" s="308"/>
      <c r="U838" s="308"/>
      <c r="V838" s="308"/>
      <c r="W838" s="308"/>
      <c r="X838" s="308"/>
      <c r="Y838" s="308"/>
      <c r="Z838" s="308"/>
    </row>
    <row r="839" ht="12.75" customHeight="1">
      <c r="A839" s="308"/>
      <c r="B839" s="308"/>
      <c r="C839" s="308"/>
      <c r="D839" s="308"/>
      <c r="E839" s="308"/>
      <c r="F839" s="308"/>
      <c r="G839" s="308"/>
      <c r="H839" s="308"/>
      <c r="I839" s="308"/>
      <c r="J839" s="308"/>
      <c r="K839" s="308"/>
      <c r="L839" s="308"/>
      <c r="M839" s="308"/>
      <c r="N839" s="308"/>
      <c r="O839" s="308"/>
      <c r="P839" s="308"/>
      <c r="Q839" s="308"/>
      <c r="R839" s="308"/>
      <c r="S839" s="308"/>
      <c r="T839" s="308"/>
      <c r="U839" s="308"/>
      <c r="V839" s="308"/>
      <c r="W839" s="308"/>
      <c r="X839" s="308"/>
      <c r="Y839" s="308"/>
      <c r="Z839" s="308"/>
    </row>
    <row r="840" ht="12.75" customHeight="1">
      <c r="A840" s="308"/>
      <c r="B840" s="308"/>
      <c r="C840" s="308"/>
      <c r="D840" s="308"/>
      <c r="E840" s="308"/>
      <c r="F840" s="308"/>
      <c r="G840" s="308"/>
      <c r="H840" s="308"/>
      <c r="I840" s="308"/>
      <c r="J840" s="308"/>
      <c r="K840" s="308"/>
      <c r="L840" s="308"/>
      <c r="M840" s="308"/>
      <c r="N840" s="308"/>
      <c r="O840" s="308"/>
      <c r="P840" s="308"/>
      <c r="Q840" s="308"/>
      <c r="R840" s="308"/>
      <c r="S840" s="308"/>
      <c r="T840" s="308"/>
      <c r="U840" s="308"/>
      <c r="V840" s="308"/>
      <c r="W840" s="308"/>
      <c r="X840" s="308"/>
      <c r="Y840" s="308"/>
      <c r="Z840" s="308"/>
    </row>
    <row r="841" ht="12.75" customHeight="1">
      <c r="A841" s="308"/>
      <c r="B841" s="308"/>
      <c r="C841" s="308"/>
      <c r="D841" s="308"/>
      <c r="E841" s="308"/>
      <c r="F841" s="308"/>
      <c r="G841" s="308"/>
      <c r="H841" s="308"/>
      <c r="I841" s="308"/>
      <c r="J841" s="308"/>
      <c r="K841" s="308"/>
      <c r="L841" s="308"/>
      <c r="M841" s="308"/>
      <c r="N841" s="308"/>
      <c r="O841" s="308"/>
      <c r="P841" s="308"/>
      <c r="Q841" s="308"/>
      <c r="R841" s="308"/>
      <c r="S841" s="308"/>
      <c r="T841" s="308"/>
      <c r="U841" s="308"/>
      <c r="V841" s="308"/>
      <c r="W841" s="308"/>
      <c r="X841" s="308"/>
      <c r="Y841" s="308"/>
      <c r="Z841" s="308"/>
    </row>
    <row r="842" ht="12.75" customHeight="1">
      <c r="A842" s="308"/>
      <c r="B842" s="308"/>
      <c r="C842" s="308"/>
      <c r="D842" s="308"/>
      <c r="E842" s="308"/>
      <c r="F842" s="308"/>
      <c r="G842" s="308"/>
      <c r="H842" s="308"/>
      <c r="I842" s="308"/>
      <c r="J842" s="308"/>
      <c r="K842" s="308"/>
      <c r="L842" s="308"/>
      <c r="M842" s="308"/>
      <c r="N842" s="308"/>
      <c r="O842" s="308"/>
      <c r="P842" s="308"/>
      <c r="Q842" s="308"/>
      <c r="R842" s="308"/>
      <c r="S842" s="308"/>
      <c r="T842" s="308"/>
      <c r="U842" s="308"/>
      <c r="V842" s="308"/>
      <c r="W842" s="308"/>
      <c r="X842" s="308"/>
      <c r="Y842" s="308"/>
      <c r="Z842" s="308"/>
    </row>
    <row r="843" ht="12.75" customHeight="1">
      <c r="A843" s="308"/>
      <c r="B843" s="308"/>
      <c r="C843" s="308"/>
      <c r="D843" s="308"/>
      <c r="E843" s="308"/>
      <c r="F843" s="308"/>
      <c r="G843" s="308"/>
      <c r="H843" s="308"/>
      <c r="I843" s="308"/>
      <c r="J843" s="308"/>
      <c r="K843" s="308"/>
      <c r="L843" s="308"/>
      <c r="M843" s="308"/>
      <c r="N843" s="308"/>
      <c r="O843" s="308"/>
      <c r="P843" s="308"/>
      <c r="Q843" s="308"/>
      <c r="R843" s="308"/>
      <c r="S843" s="308"/>
      <c r="T843" s="308"/>
      <c r="U843" s="308"/>
      <c r="V843" s="308"/>
      <c r="W843" s="308"/>
      <c r="X843" s="308"/>
      <c r="Y843" s="308"/>
      <c r="Z843" s="308"/>
    </row>
    <row r="844" ht="12.75" customHeight="1">
      <c r="A844" s="308"/>
      <c r="B844" s="308"/>
      <c r="C844" s="308"/>
      <c r="D844" s="308"/>
      <c r="E844" s="308"/>
      <c r="F844" s="308"/>
      <c r="G844" s="308"/>
      <c r="H844" s="308"/>
      <c r="I844" s="308"/>
      <c r="J844" s="308"/>
      <c r="K844" s="308"/>
      <c r="L844" s="308"/>
      <c r="M844" s="308"/>
      <c r="N844" s="308"/>
      <c r="O844" s="308"/>
      <c r="P844" s="308"/>
      <c r="Q844" s="308"/>
      <c r="R844" s="308"/>
      <c r="S844" s="308"/>
      <c r="T844" s="308"/>
      <c r="U844" s="308"/>
      <c r="V844" s="308"/>
      <c r="W844" s="308"/>
      <c r="X844" s="308"/>
      <c r="Y844" s="308"/>
      <c r="Z844" s="308"/>
    </row>
    <row r="845" ht="12.75" customHeight="1">
      <c r="A845" s="308"/>
      <c r="B845" s="308"/>
      <c r="C845" s="308"/>
      <c r="D845" s="308"/>
      <c r="E845" s="308"/>
      <c r="F845" s="308"/>
      <c r="G845" s="308"/>
      <c r="H845" s="308"/>
      <c r="I845" s="308"/>
      <c r="J845" s="308"/>
      <c r="K845" s="308"/>
      <c r="L845" s="308"/>
      <c r="M845" s="308"/>
      <c r="N845" s="308"/>
      <c r="O845" s="308"/>
      <c r="P845" s="308"/>
      <c r="Q845" s="308"/>
      <c r="R845" s="308"/>
      <c r="S845" s="308"/>
      <c r="T845" s="308"/>
      <c r="U845" s="308"/>
      <c r="V845" s="308"/>
      <c r="W845" s="308"/>
      <c r="X845" s="308"/>
      <c r="Y845" s="308"/>
      <c r="Z845" s="308"/>
    </row>
    <row r="846" ht="12.75" customHeight="1">
      <c r="A846" s="308"/>
      <c r="B846" s="308"/>
      <c r="C846" s="308"/>
      <c r="D846" s="308"/>
      <c r="E846" s="308"/>
      <c r="F846" s="308"/>
      <c r="G846" s="308"/>
      <c r="H846" s="308"/>
      <c r="I846" s="308"/>
      <c r="J846" s="308"/>
      <c r="K846" s="308"/>
      <c r="L846" s="308"/>
      <c r="M846" s="308"/>
      <c r="N846" s="308"/>
      <c r="O846" s="308"/>
      <c r="P846" s="308"/>
      <c r="Q846" s="308"/>
      <c r="R846" s="308"/>
      <c r="S846" s="308"/>
      <c r="T846" s="308"/>
      <c r="U846" s="308"/>
      <c r="V846" s="308"/>
      <c r="W846" s="308"/>
      <c r="X846" s="308"/>
      <c r="Y846" s="308"/>
      <c r="Z846" s="308"/>
    </row>
    <row r="847" ht="12.75" customHeight="1">
      <c r="A847" s="308"/>
      <c r="B847" s="308"/>
      <c r="C847" s="308"/>
      <c r="D847" s="308"/>
      <c r="E847" s="308"/>
      <c r="F847" s="308"/>
      <c r="G847" s="308"/>
      <c r="H847" s="308"/>
      <c r="I847" s="308"/>
      <c r="J847" s="308"/>
      <c r="K847" s="308"/>
      <c r="L847" s="308"/>
      <c r="M847" s="308"/>
      <c r="N847" s="308"/>
      <c r="O847" s="308"/>
      <c r="P847" s="308"/>
      <c r="Q847" s="308"/>
      <c r="R847" s="308"/>
      <c r="S847" s="308"/>
      <c r="T847" s="308"/>
      <c r="U847" s="308"/>
      <c r="V847" s="308"/>
      <c r="W847" s="308"/>
      <c r="X847" s="308"/>
      <c r="Y847" s="308"/>
      <c r="Z847" s="308"/>
    </row>
    <row r="848" ht="12.75" customHeight="1">
      <c r="A848" s="308"/>
      <c r="B848" s="308"/>
      <c r="C848" s="308"/>
      <c r="D848" s="308"/>
      <c r="E848" s="308"/>
      <c r="F848" s="308"/>
      <c r="G848" s="308"/>
      <c r="H848" s="308"/>
      <c r="I848" s="308"/>
      <c r="J848" s="308"/>
      <c r="K848" s="308"/>
      <c r="L848" s="308"/>
      <c r="M848" s="308"/>
      <c r="N848" s="308"/>
      <c r="O848" s="308"/>
      <c r="P848" s="308"/>
      <c r="Q848" s="308"/>
      <c r="R848" s="308"/>
      <c r="S848" s="308"/>
      <c r="T848" s="308"/>
      <c r="U848" s="308"/>
      <c r="V848" s="308"/>
      <c r="W848" s="308"/>
      <c r="X848" s="308"/>
      <c r="Y848" s="308"/>
      <c r="Z848" s="308"/>
    </row>
    <row r="849" ht="12.75" customHeight="1">
      <c r="A849" s="308"/>
      <c r="B849" s="308"/>
      <c r="C849" s="308"/>
      <c r="D849" s="308"/>
      <c r="E849" s="308"/>
      <c r="F849" s="308"/>
      <c r="G849" s="308"/>
      <c r="H849" s="308"/>
      <c r="I849" s="308"/>
      <c r="J849" s="308"/>
      <c r="K849" s="308"/>
      <c r="L849" s="308"/>
      <c r="M849" s="308"/>
      <c r="N849" s="308"/>
      <c r="O849" s="308"/>
      <c r="P849" s="308"/>
      <c r="Q849" s="308"/>
      <c r="R849" s="308"/>
      <c r="S849" s="308"/>
      <c r="T849" s="308"/>
      <c r="U849" s="308"/>
      <c r="V849" s="308"/>
      <c r="W849" s="308"/>
      <c r="X849" s="308"/>
      <c r="Y849" s="308"/>
      <c r="Z849" s="308"/>
    </row>
    <row r="850" ht="12.75" customHeight="1">
      <c r="A850" s="308"/>
      <c r="B850" s="308"/>
      <c r="C850" s="308"/>
      <c r="D850" s="308"/>
      <c r="E850" s="308"/>
      <c r="F850" s="308"/>
      <c r="G850" s="308"/>
      <c r="H850" s="308"/>
      <c r="I850" s="308"/>
      <c r="J850" s="308"/>
      <c r="K850" s="308"/>
      <c r="L850" s="308"/>
      <c r="M850" s="308"/>
      <c r="N850" s="308"/>
      <c r="O850" s="308"/>
      <c r="P850" s="308"/>
      <c r="Q850" s="308"/>
      <c r="R850" s="308"/>
      <c r="S850" s="308"/>
      <c r="T850" s="308"/>
      <c r="U850" s="308"/>
      <c r="V850" s="308"/>
      <c r="W850" s="308"/>
      <c r="X850" s="308"/>
      <c r="Y850" s="308"/>
      <c r="Z850" s="308"/>
    </row>
    <row r="851" ht="12.75" customHeight="1">
      <c r="A851" s="308"/>
      <c r="B851" s="308"/>
      <c r="C851" s="308"/>
      <c r="D851" s="308"/>
      <c r="E851" s="308"/>
      <c r="F851" s="308"/>
      <c r="G851" s="308"/>
      <c r="H851" s="308"/>
      <c r="I851" s="308"/>
      <c r="J851" s="308"/>
      <c r="K851" s="308"/>
      <c r="L851" s="308"/>
      <c r="M851" s="308"/>
      <c r="N851" s="308"/>
      <c r="O851" s="308"/>
      <c r="P851" s="308"/>
      <c r="Q851" s="308"/>
      <c r="R851" s="308"/>
      <c r="S851" s="308"/>
      <c r="T851" s="308"/>
      <c r="U851" s="308"/>
      <c r="V851" s="308"/>
      <c r="W851" s="308"/>
      <c r="X851" s="308"/>
      <c r="Y851" s="308"/>
      <c r="Z851" s="308"/>
    </row>
    <row r="852" ht="12.75" customHeight="1">
      <c r="A852" s="308"/>
      <c r="B852" s="308"/>
      <c r="C852" s="308"/>
      <c r="D852" s="308"/>
      <c r="E852" s="308"/>
      <c r="F852" s="308"/>
      <c r="G852" s="308"/>
      <c r="H852" s="308"/>
      <c r="I852" s="308"/>
      <c r="J852" s="308"/>
      <c r="K852" s="308"/>
      <c r="L852" s="308"/>
      <c r="M852" s="308"/>
      <c r="N852" s="308"/>
      <c r="O852" s="308"/>
      <c r="P852" s="308"/>
      <c r="Q852" s="308"/>
      <c r="R852" s="308"/>
      <c r="S852" s="308"/>
      <c r="T852" s="308"/>
      <c r="U852" s="308"/>
      <c r="V852" s="308"/>
      <c r="W852" s="308"/>
      <c r="X852" s="308"/>
      <c r="Y852" s="308"/>
      <c r="Z852" s="308"/>
    </row>
    <row r="853" ht="12.75" customHeight="1">
      <c r="A853" s="308"/>
      <c r="B853" s="308"/>
      <c r="C853" s="308"/>
      <c r="D853" s="308"/>
      <c r="E853" s="308"/>
      <c r="F853" s="308"/>
      <c r="G853" s="308"/>
      <c r="H853" s="308"/>
      <c r="I853" s="308"/>
      <c r="J853" s="308"/>
      <c r="K853" s="308"/>
      <c r="L853" s="308"/>
      <c r="M853" s="308"/>
      <c r="N853" s="308"/>
      <c r="O853" s="308"/>
      <c r="P853" s="308"/>
      <c r="Q853" s="308"/>
      <c r="R853" s="308"/>
      <c r="S853" s="308"/>
      <c r="T853" s="308"/>
      <c r="U853" s="308"/>
      <c r="V853" s="308"/>
      <c r="W853" s="308"/>
      <c r="X853" s="308"/>
      <c r="Y853" s="308"/>
      <c r="Z853" s="308"/>
    </row>
    <row r="854" ht="12.75" customHeight="1">
      <c r="A854" s="308"/>
      <c r="B854" s="308"/>
      <c r="C854" s="308"/>
      <c r="D854" s="308"/>
      <c r="E854" s="308"/>
      <c r="F854" s="308"/>
      <c r="G854" s="308"/>
      <c r="H854" s="308"/>
      <c r="I854" s="308"/>
      <c r="J854" s="308"/>
      <c r="K854" s="308"/>
      <c r="L854" s="308"/>
      <c r="M854" s="308"/>
      <c r="N854" s="308"/>
      <c r="O854" s="308"/>
      <c r="P854" s="308"/>
      <c r="Q854" s="308"/>
      <c r="R854" s="308"/>
      <c r="S854" s="308"/>
      <c r="T854" s="308"/>
      <c r="U854" s="308"/>
      <c r="V854" s="308"/>
      <c r="W854" s="308"/>
      <c r="X854" s="308"/>
      <c r="Y854" s="308"/>
      <c r="Z854" s="308"/>
    </row>
    <row r="855" ht="12.75" customHeight="1">
      <c r="A855" s="308"/>
      <c r="B855" s="308"/>
      <c r="C855" s="308"/>
      <c r="D855" s="308"/>
      <c r="E855" s="308"/>
      <c r="F855" s="308"/>
      <c r="G855" s="308"/>
      <c r="H855" s="308"/>
      <c r="I855" s="308"/>
      <c r="J855" s="308"/>
      <c r="K855" s="308"/>
      <c r="L855" s="308"/>
      <c r="M855" s="308"/>
      <c r="N855" s="308"/>
      <c r="O855" s="308"/>
      <c r="P855" s="308"/>
      <c r="Q855" s="308"/>
      <c r="R855" s="308"/>
      <c r="S855" s="308"/>
      <c r="T855" s="308"/>
      <c r="U855" s="308"/>
      <c r="V855" s="308"/>
      <c r="W855" s="308"/>
      <c r="X855" s="308"/>
      <c r="Y855" s="308"/>
      <c r="Z855" s="308"/>
    </row>
    <row r="856" ht="12.75" customHeight="1">
      <c r="A856" s="308"/>
      <c r="B856" s="308"/>
      <c r="C856" s="308"/>
      <c r="D856" s="308"/>
      <c r="E856" s="308"/>
      <c r="F856" s="308"/>
      <c r="G856" s="308"/>
      <c r="H856" s="308"/>
      <c r="I856" s="308"/>
      <c r="J856" s="308"/>
      <c r="K856" s="308"/>
      <c r="L856" s="308"/>
      <c r="M856" s="308"/>
      <c r="N856" s="308"/>
      <c r="O856" s="308"/>
      <c r="P856" s="308"/>
      <c r="Q856" s="308"/>
      <c r="R856" s="308"/>
      <c r="S856" s="308"/>
      <c r="T856" s="308"/>
      <c r="U856" s="308"/>
      <c r="V856" s="308"/>
      <c r="W856" s="308"/>
      <c r="X856" s="308"/>
      <c r="Y856" s="308"/>
      <c r="Z856" s="308"/>
    </row>
    <row r="857" ht="12.75" customHeight="1">
      <c r="A857" s="308"/>
      <c r="B857" s="308"/>
      <c r="C857" s="308"/>
      <c r="D857" s="308"/>
      <c r="E857" s="308"/>
      <c r="F857" s="308"/>
      <c r="G857" s="308"/>
      <c r="H857" s="308"/>
      <c r="I857" s="308"/>
      <c r="J857" s="308"/>
      <c r="K857" s="308"/>
      <c r="L857" s="308"/>
      <c r="M857" s="308"/>
      <c r="N857" s="308"/>
      <c r="O857" s="308"/>
      <c r="P857" s="308"/>
      <c r="Q857" s="308"/>
      <c r="R857" s="308"/>
      <c r="S857" s="308"/>
      <c r="T857" s="308"/>
      <c r="U857" s="308"/>
      <c r="V857" s="308"/>
      <c r="W857" s="308"/>
      <c r="X857" s="308"/>
      <c r="Y857" s="308"/>
      <c r="Z857" s="308"/>
    </row>
    <row r="858" ht="12.75" customHeight="1">
      <c r="A858" s="308"/>
      <c r="B858" s="308"/>
      <c r="C858" s="308"/>
      <c r="D858" s="308"/>
      <c r="E858" s="308"/>
      <c r="F858" s="308"/>
      <c r="G858" s="308"/>
      <c r="H858" s="308"/>
      <c r="I858" s="308"/>
      <c r="J858" s="308"/>
      <c r="K858" s="308"/>
      <c r="L858" s="308"/>
      <c r="M858" s="308"/>
      <c r="N858" s="308"/>
      <c r="O858" s="308"/>
      <c r="P858" s="308"/>
      <c r="Q858" s="308"/>
      <c r="R858" s="308"/>
      <c r="S858" s="308"/>
      <c r="T858" s="308"/>
      <c r="U858" s="308"/>
      <c r="V858" s="308"/>
      <c r="W858" s="308"/>
      <c r="X858" s="308"/>
      <c r="Y858" s="308"/>
      <c r="Z858" s="308"/>
    </row>
    <row r="859" ht="12.75" customHeight="1">
      <c r="A859" s="308"/>
      <c r="B859" s="308"/>
      <c r="C859" s="308"/>
      <c r="D859" s="308"/>
      <c r="E859" s="308"/>
      <c r="F859" s="308"/>
      <c r="G859" s="308"/>
      <c r="H859" s="308"/>
      <c r="I859" s="308"/>
      <c r="J859" s="308"/>
      <c r="K859" s="308"/>
      <c r="L859" s="308"/>
      <c r="M859" s="308"/>
      <c r="N859" s="308"/>
      <c r="O859" s="308"/>
      <c r="P859" s="308"/>
      <c r="Q859" s="308"/>
      <c r="R859" s="308"/>
      <c r="S859" s="308"/>
      <c r="T859" s="308"/>
      <c r="U859" s="308"/>
      <c r="V859" s="308"/>
      <c r="W859" s="308"/>
      <c r="X859" s="308"/>
      <c r="Y859" s="308"/>
      <c r="Z859" s="308"/>
    </row>
    <row r="860" ht="12.75" customHeight="1">
      <c r="A860" s="308"/>
      <c r="B860" s="308"/>
      <c r="C860" s="308"/>
      <c r="D860" s="308"/>
      <c r="E860" s="308"/>
      <c r="F860" s="308"/>
      <c r="G860" s="308"/>
      <c r="H860" s="308"/>
      <c r="I860" s="308"/>
      <c r="J860" s="308"/>
      <c r="K860" s="308"/>
      <c r="L860" s="308"/>
      <c r="M860" s="308"/>
      <c r="N860" s="308"/>
      <c r="O860" s="308"/>
      <c r="P860" s="308"/>
      <c r="Q860" s="308"/>
      <c r="R860" s="308"/>
      <c r="S860" s="308"/>
      <c r="T860" s="308"/>
      <c r="U860" s="308"/>
      <c r="V860" s="308"/>
      <c r="W860" s="308"/>
      <c r="X860" s="308"/>
      <c r="Y860" s="308"/>
      <c r="Z860" s="308"/>
    </row>
    <row r="861" ht="12.75" customHeight="1">
      <c r="A861" s="308"/>
      <c r="B861" s="308"/>
      <c r="C861" s="308"/>
      <c r="D861" s="308"/>
      <c r="E861" s="308"/>
      <c r="F861" s="308"/>
      <c r="G861" s="308"/>
      <c r="H861" s="308"/>
      <c r="I861" s="308"/>
      <c r="J861" s="308"/>
      <c r="K861" s="308"/>
      <c r="L861" s="308"/>
      <c r="M861" s="308"/>
      <c r="N861" s="308"/>
      <c r="O861" s="308"/>
      <c r="P861" s="308"/>
      <c r="Q861" s="308"/>
      <c r="R861" s="308"/>
      <c r="S861" s="308"/>
      <c r="T861" s="308"/>
      <c r="U861" s="308"/>
      <c r="V861" s="308"/>
      <c r="W861" s="308"/>
      <c r="X861" s="308"/>
      <c r="Y861" s="308"/>
      <c r="Z861" s="308"/>
    </row>
    <row r="862" ht="12.75" customHeight="1">
      <c r="A862" s="308"/>
      <c r="B862" s="308"/>
      <c r="C862" s="308"/>
      <c r="D862" s="308"/>
      <c r="E862" s="308"/>
      <c r="F862" s="308"/>
      <c r="G862" s="308"/>
      <c r="H862" s="308"/>
      <c r="I862" s="308"/>
      <c r="J862" s="308"/>
      <c r="K862" s="308"/>
      <c r="L862" s="308"/>
      <c r="M862" s="308"/>
      <c r="N862" s="308"/>
      <c r="O862" s="308"/>
      <c r="P862" s="308"/>
      <c r="Q862" s="308"/>
      <c r="R862" s="308"/>
      <c r="S862" s="308"/>
      <c r="T862" s="308"/>
      <c r="U862" s="308"/>
      <c r="V862" s="308"/>
      <c r="W862" s="308"/>
      <c r="X862" s="308"/>
      <c r="Y862" s="308"/>
      <c r="Z862" s="308"/>
    </row>
    <row r="863" ht="12.75" customHeight="1">
      <c r="A863" s="308"/>
      <c r="B863" s="308"/>
      <c r="C863" s="308"/>
      <c r="D863" s="308"/>
      <c r="E863" s="308"/>
      <c r="F863" s="308"/>
      <c r="G863" s="308"/>
      <c r="H863" s="308"/>
      <c r="I863" s="308"/>
      <c r="J863" s="308"/>
      <c r="K863" s="308"/>
      <c r="L863" s="308"/>
      <c r="M863" s="308"/>
      <c r="N863" s="308"/>
      <c r="O863" s="308"/>
      <c r="P863" s="308"/>
      <c r="Q863" s="308"/>
      <c r="R863" s="308"/>
      <c r="S863" s="308"/>
      <c r="T863" s="308"/>
      <c r="U863" s="308"/>
      <c r="V863" s="308"/>
      <c r="W863" s="308"/>
      <c r="X863" s="308"/>
      <c r="Y863" s="308"/>
      <c r="Z863" s="308"/>
    </row>
    <row r="864" ht="12.75" customHeight="1">
      <c r="A864" s="308"/>
      <c r="B864" s="308"/>
      <c r="C864" s="308"/>
      <c r="D864" s="308"/>
      <c r="E864" s="308"/>
      <c r="F864" s="308"/>
      <c r="G864" s="308"/>
      <c r="H864" s="308"/>
      <c r="I864" s="308"/>
      <c r="J864" s="308"/>
      <c r="K864" s="308"/>
      <c r="L864" s="308"/>
      <c r="M864" s="308"/>
      <c r="N864" s="308"/>
      <c r="O864" s="308"/>
      <c r="P864" s="308"/>
      <c r="Q864" s="308"/>
      <c r="R864" s="308"/>
      <c r="S864" s="308"/>
      <c r="T864" s="308"/>
      <c r="U864" s="308"/>
      <c r="V864" s="308"/>
      <c r="W864" s="308"/>
      <c r="X864" s="308"/>
      <c r="Y864" s="308"/>
      <c r="Z864" s="308"/>
    </row>
    <row r="865" ht="12.75" customHeight="1">
      <c r="A865" s="308"/>
      <c r="B865" s="308"/>
      <c r="C865" s="308"/>
      <c r="D865" s="308"/>
      <c r="E865" s="308"/>
      <c r="F865" s="308"/>
      <c r="G865" s="308"/>
      <c r="H865" s="308"/>
      <c r="I865" s="308"/>
      <c r="J865" s="308"/>
      <c r="K865" s="308"/>
      <c r="L865" s="308"/>
      <c r="M865" s="308"/>
      <c r="N865" s="308"/>
      <c r="O865" s="308"/>
      <c r="P865" s="308"/>
      <c r="Q865" s="308"/>
      <c r="R865" s="308"/>
      <c r="S865" s="308"/>
      <c r="T865" s="308"/>
      <c r="U865" s="308"/>
      <c r="V865" s="308"/>
      <c r="W865" s="308"/>
      <c r="X865" s="308"/>
      <c r="Y865" s="308"/>
      <c r="Z865" s="308"/>
    </row>
    <row r="866" ht="12.75" customHeight="1">
      <c r="A866" s="308"/>
      <c r="B866" s="308"/>
      <c r="C866" s="308"/>
      <c r="D866" s="308"/>
      <c r="E866" s="308"/>
      <c r="F866" s="308"/>
      <c r="G866" s="308"/>
      <c r="H866" s="308"/>
      <c r="I866" s="308"/>
      <c r="J866" s="308"/>
      <c r="K866" s="308"/>
      <c r="L866" s="308"/>
      <c r="M866" s="308"/>
      <c r="N866" s="308"/>
      <c r="O866" s="308"/>
      <c r="P866" s="308"/>
      <c r="Q866" s="308"/>
      <c r="R866" s="308"/>
      <c r="S866" s="308"/>
      <c r="T866" s="308"/>
      <c r="U866" s="308"/>
      <c r="V866" s="308"/>
      <c r="W866" s="308"/>
      <c r="X866" s="308"/>
      <c r="Y866" s="308"/>
      <c r="Z866" s="308"/>
    </row>
    <row r="867" ht="12.75" customHeight="1">
      <c r="A867" s="308"/>
      <c r="B867" s="308"/>
      <c r="C867" s="308"/>
      <c r="D867" s="308"/>
      <c r="E867" s="308"/>
      <c r="F867" s="308"/>
      <c r="G867" s="308"/>
      <c r="H867" s="308"/>
      <c r="I867" s="308"/>
      <c r="J867" s="308"/>
      <c r="K867" s="308"/>
      <c r="L867" s="308"/>
      <c r="M867" s="308"/>
      <c r="N867" s="308"/>
      <c r="O867" s="308"/>
      <c r="P867" s="308"/>
      <c r="Q867" s="308"/>
      <c r="R867" s="308"/>
      <c r="S867" s="308"/>
      <c r="T867" s="308"/>
      <c r="U867" s="308"/>
      <c r="V867" s="308"/>
      <c r="W867" s="308"/>
      <c r="X867" s="308"/>
      <c r="Y867" s="308"/>
      <c r="Z867" s="308"/>
    </row>
    <row r="868" ht="12.75" customHeight="1">
      <c r="A868" s="308"/>
      <c r="B868" s="308"/>
      <c r="C868" s="308"/>
      <c r="D868" s="308"/>
      <c r="E868" s="308"/>
      <c r="F868" s="308"/>
      <c r="G868" s="308"/>
      <c r="H868" s="308"/>
      <c r="I868" s="308"/>
      <c r="J868" s="308"/>
      <c r="K868" s="308"/>
      <c r="L868" s="308"/>
      <c r="M868" s="308"/>
      <c r="N868" s="308"/>
      <c r="O868" s="308"/>
      <c r="P868" s="308"/>
      <c r="Q868" s="308"/>
      <c r="R868" s="308"/>
      <c r="S868" s="308"/>
      <c r="T868" s="308"/>
      <c r="U868" s="308"/>
      <c r="V868" s="308"/>
      <c r="W868" s="308"/>
      <c r="X868" s="308"/>
      <c r="Y868" s="308"/>
      <c r="Z868" s="308"/>
    </row>
    <row r="869" ht="12.75" customHeight="1">
      <c r="A869" s="308"/>
      <c r="B869" s="308"/>
      <c r="C869" s="308"/>
      <c r="D869" s="308"/>
      <c r="E869" s="308"/>
      <c r="F869" s="308"/>
      <c r="G869" s="308"/>
      <c r="H869" s="308"/>
      <c r="I869" s="308"/>
      <c r="J869" s="308"/>
      <c r="K869" s="308"/>
      <c r="L869" s="308"/>
      <c r="M869" s="308"/>
      <c r="N869" s="308"/>
      <c r="O869" s="308"/>
      <c r="P869" s="308"/>
      <c r="Q869" s="308"/>
      <c r="R869" s="308"/>
      <c r="S869" s="308"/>
      <c r="T869" s="308"/>
      <c r="U869" s="308"/>
      <c r="V869" s="308"/>
      <c r="W869" s="308"/>
      <c r="X869" s="308"/>
      <c r="Y869" s="308"/>
      <c r="Z869" s="308"/>
    </row>
    <row r="870" ht="12.75" customHeight="1">
      <c r="A870" s="308"/>
      <c r="B870" s="308"/>
      <c r="C870" s="308"/>
      <c r="D870" s="308"/>
      <c r="E870" s="308"/>
      <c r="F870" s="308"/>
      <c r="G870" s="308"/>
      <c r="H870" s="308"/>
      <c r="I870" s="308"/>
      <c r="J870" s="308"/>
      <c r="K870" s="308"/>
      <c r="L870" s="308"/>
      <c r="M870" s="308"/>
      <c r="N870" s="308"/>
      <c r="O870" s="308"/>
      <c r="P870" s="308"/>
      <c r="Q870" s="308"/>
      <c r="R870" s="308"/>
      <c r="S870" s="308"/>
      <c r="T870" s="308"/>
      <c r="U870" s="308"/>
      <c r="V870" s="308"/>
      <c r="W870" s="308"/>
      <c r="X870" s="308"/>
      <c r="Y870" s="308"/>
      <c r="Z870" s="308"/>
    </row>
    <row r="871" ht="12.75" customHeight="1">
      <c r="A871" s="308"/>
      <c r="B871" s="308"/>
      <c r="C871" s="308"/>
      <c r="D871" s="308"/>
      <c r="E871" s="308"/>
      <c r="F871" s="308"/>
      <c r="G871" s="308"/>
      <c r="H871" s="308"/>
      <c r="I871" s="308"/>
      <c r="J871" s="308"/>
      <c r="K871" s="308"/>
      <c r="L871" s="308"/>
      <c r="M871" s="308"/>
      <c r="N871" s="308"/>
      <c r="O871" s="308"/>
      <c r="P871" s="308"/>
      <c r="Q871" s="308"/>
      <c r="R871" s="308"/>
      <c r="S871" s="308"/>
      <c r="T871" s="308"/>
      <c r="U871" s="308"/>
      <c r="V871" s="308"/>
      <c r="W871" s="308"/>
      <c r="X871" s="308"/>
      <c r="Y871" s="308"/>
      <c r="Z871" s="308"/>
    </row>
    <row r="872" ht="12.75" customHeight="1">
      <c r="A872" s="308"/>
      <c r="B872" s="308"/>
      <c r="C872" s="308"/>
      <c r="D872" s="308"/>
      <c r="E872" s="308"/>
      <c r="F872" s="308"/>
      <c r="G872" s="308"/>
      <c r="H872" s="308"/>
      <c r="I872" s="308"/>
      <c r="J872" s="308"/>
      <c r="K872" s="308"/>
      <c r="L872" s="308"/>
      <c r="M872" s="308"/>
      <c r="N872" s="308"/>
      <c r="O872" s="308"/>
      <c r="P872" s="308"/>
      <c r="Q872" s="308"/>
      <c r="R872" s="308"/>
      <c r="S872" s="308"/>
      <c r="T872" s="308"/>
      <c r="U872" s="308"/>
      <c r="V872" s="308"/>
      <c r="W872" s="308"/>
      <c r="X872" s="308"/>
      <c r="Y872" s="308"/>
      <c r="Z872" s="308"/>
    </row>
    <row r="873" ht="12.75" customHeight="1">
      <c r="A873" s="308"/>
      <c r="B873" s="308"/>
      <c r="C873" s="308"/>
      <c r="D873" s="308"/>
      <c r="E873" s="308"/>
      <c r="F873" s="308"/>
      <c r="G873" s="308"/>
      <c r="H873" s="308"/>
      <c r="I873" s="308"/>
      <c r="J873" s="308"/>
      <c r="K873" s="308"/>
      <c r="L873" s="308"/>
      <c r="M873" s="308"/>
      <c r="N873" s="308"/>
      <c r="O873" s="308"/>
      <c r="P873" s="308"/>
      <c r="Q873" s="308"/>
      <c r="R873" s="308"/>
      <c r="S873" s="308"/>
      <c r="T873" s="308"/>
      <c r="U873" s="308"/>
      <c r="V873" s="308"/>
      <c r="W873" s="308"/>
      <c r="X873" s="308"/>
      <c r="Y873" s="308"/>
      <c r="Z873" s="308"/>
    </row>
    <row r="874" ht="12.75" customHeight="1">
      <c r="A874" s="308"/>
      <c r="B874" s="308"/>
      <c r="C874" s="308"/>
      <c r="D874" s="308"/>
      <c r="E874" s="308"/>
      <c r="F874" s="308"/>
      <c r="G874" s="308"/>
      <c r="H874" s="308"/>
      <c r="I874" s="308"/>
      <c r="J874" s="308"/>
      <c r="K874" s="308"/>
      <c r="L874" s="308"/>
      <c r="M874" s="308"/>
      <c r="N874" s="308"/>
      <c r="O874" s="308"/>
      <c r="P874" s="308"/>
      <c r="Q874" s="308"/>
      <c r="R874" s="308"/>
      <c r="S874" s="308"/>
      <c r="T874" s="308"/>
      <c r="U874" s="308"/>
      <c r="V874" s="308"/>
      <c r="W874" s="308"/>
      <c r="X874" s="308"/>
      <c r="Y874" s="308"/>
      <c r="Z874" s="308"/>
    </row>
    <row r="875" ht="12.75" customHeight="1">
      <c r="A875" s="308"/>
      <c r="B875" s="308"/>
      <c r="C875" s="308"/>
      <c r="D875" s="308"/>
      <c r="E875" s="308"/>
      <c r="F875" s="308"/>
      <c r="G875" s="308"/>
      <c r="H875" s="308"/>
      <c r="I875" s="308"/>
      <c r="J875" s="308"/>
      <c r="K875" s="308"/>
      <c r="L875" s="308"/>
      <c r="M875" s="308"/>
      <c r="N875" s="308"/>
      <c r="O875" s="308"/>
      <c r="P875" s="308"/>
      <c r="Q875" s="308"/>
      <c r="R875" s="308"/>
      <c r="S875" s="308"/>
      <c r="T875" s="308"/>
      <c r="U875" s="308"/>
      <c r="V875" s="308"/>
      <c r="W875" s="308"/>
      <c r="X875" s="308"/>
      <c r="Y875" s="308"/>
      <c r="Z875" s="308"/>
    </row>
    <row r="876" ht="12.75" customHeight="1">
      <c r="A876" s="308"/>
      <c r="B876" s="308"/>
      <c r="C876" s="308"/>
      <c r="D876" s="308"/>
      <c r="E876" s="308"/>
      <c r="F876" s="308"/>
      <c r="G876" s="308"/>
      <c r="H876" s="308"/>
      <c r="I876" s="308"/>
      <c r="J876" s="308"/>
      <c r="K876" s="308"/>
      <c r="L876" s="308"/>
      <c r="M876" s="308"/>
      <c r="N876" s="308"/>
      <c r="O876" s="308"/>
      <c r="P876" s="308"/>
      <c r="Q876" s="308"/>
      <c r="R876" s="308"/>
      <c r="S876" s="308"/>
      <c r="T876" s="308"/>
      <c r="U876" s="308"/>
      <c r="V876" s="308"/>
      <c r="W876" s="308"/>
      <c r="X876" s="308"/>
      <c r="Y876" s="308"/>
      <c r="Z876" s="308"/>
    </row>
    <row r="877" ht="12.75" customHeight="1">
      <c r="A877" s="308"/>
      <c r="B877" s="308"/>
      <c r="C877" s="308"/>
      <c r="D877" s="308"/>
      <c r="E877" s="308"/>
      <c r="F877" s="308"/>
      <c r="G877" s="308"/>
      <c r="H877" s="308"/>
      <c r="I877" s="308"/>
      <c r="J877" s="308"/>
      <c r="K877" s="308"/>
      <c r="L877" s="308"/>
      <c r="M877" s="308"/>
      <c r="N877" s="308"/>
      <c r="O877" s="308"/>
      <c r="P877" s="308"/>
      <c r="Q877" s="308"/>
      <c r="R877" s="308"/>
      <c r="S877" s="308"/>
      <c r="T877" s="308"/>
      <c r="U877" s="308"/>
      <c r="V877" s="308"/>
      <c r="W877" s="308"/>
      <c r="X877" s="308"/>
      <c r="Y877" s="308"/>
      <c r="Z877" s="308"/>
    </row>
    <row r="878" ht="12.75" customHeight="1">
      <c r="A878" s="308"/>
      <c r="B878" s="308"/>
      <c r="C878" s="308"/>
      <c r="D878" s="308"/>
      <c r="E878" s="308"/>
      <c r="F878" s="308"/>
      <c r="G878" s="308"/>
      <c r="H878" s="308"/>
      <c r="I878" s="308"/>
      <c r="J878" s="308"/>
      <c r="K878" s="308"/>
      <c r="L878" s="308"/>
      <c r="M878" s="308"/>
      <c r="N878" s="308"/>
      <c r="O878" s="308"/>
      <c r="P878" s="308"/>
      <c r="Q878" s="308"/>
      <c r="R878" s="308"/>
      <c r="S878" s="308"/>
      <c r="T878" s="308"/>
      <c r="U878" s="308"/>
      <c r="V878" s="308"/>
      <c r="W878" s="308"/>
      <c r="X878" s="308"/>
      <c r="Y878" s="308"/>
      <c r="Z878" s="308"/>
    </row>
    <row r="879" ht="12.75" customHeight="1">
      <c r="A879" s="308"/>
      <c r="B879" s="308"/>
      <c r="C879" s="308"/>
      <c r="D879" s="308"/>
      <c r="E879" s="308"/>
      <c r="F879" s="308"/>
      <c r="G879" s="308"/>
      <c r="H879" s="308"/>
      <c r="I879" s="308"/>
      <c r="J879" s="308"/>
      <c r="K879" s="308"/>
      <c r="L879" s="308"/>
      <c r="M879" s="308"/>
      <c r="N879" s="308"/>
      <c r="O879" s="308"/>
      <c r="P879" s="308"/>
      <c r="Q879" s="308"/>
      <c r="R879" s="308"/>
      <c r="S879" s="308"/>
      <c r="T879" s="308"/>
      <c r="U879" s="308"/>
      <c r="V879" s="308"/>
      <c r="W879" s="308"/>
      <c r="X879" s="308"/>
      <c r="Y879" s="308"/>
      <c r="Z879" s="308"/>
    </row>
    <row r="880" ht="12.75" customHeight="1">
      <c r="A880" s="308"/>
      <c r="B880" s="308"/>
      <c r="C880" s="308"/>
      <c r="D880" s="308"/>
      <c r="E880" s="308"/>
      <c r="F880" s="308"/>
      <c r="G880" s="308"/>
      <c r="H880" s="308"/>
      <c r="I880" s="308"/>
      <c r="J880" s="308"/>
      <c r="K880" s="308"/>
      <c r="L880" s="308"/>
      <c r="M880" s="308"/>
      <c r="N880" s="308"/>
      <c r="O880" s="308"/>
      <c r="P880" s="308"/>
      <c r="Q880" s="308"/>
      <c r="R880" s="308"/>
      <c r="S880" s="308"/>
      <c r="T880" s="308"/>
      <c r="U880" s="308"/>
      <c r="V880" s="308"/>
      <c r="W880" s="308"/>
      <c r="X880" s="308"/>
      <c r="Y880" s="308"/>
      <c r="Z880" s="308"/>
    </row>
    <row r="881" ht="12.75" customHeight="1">
      <c r="A881" s="308"/>
      <c r="B881" s="308"/>
      <c r="C881" s="308"/>
      <c r="D881" s="308"/>
      <c r="E881" s="308"/>
      <c r="F881" s="308"/>
      <c r="G881" s="308"/>
      <c r="H881" s="308"/>
      <c r="I881" s="308"/>
      <c r="J881" s="308"/>
      <c r="K881" s="308"/>
      <c r="L881" s="308"/>
      <c r="M881" s="308"/>
      <c r="N881" s="308"/>
      <c r="O881" s="308"/>
      <c r="P881" s="308"/>
      <c r="Q881" s="308"/>
      <c r="R881" s="308"/>
      <c r="S881" s="308"/>
      <c r="T881" s="308"/>
      <c r="U881" s="308"/>
      <c r="V881" s="308"/>
      <c r="W881" s="308"/>
      <c r="X881" s="308"/>
      <c r="Y881" s="308"/>
      <c r="Z881" s="308"/>
    </row>
    <row r="882" ht="12.75" customHeight="1">
      <c r="A882" s="308"/>
      <c r="B882" s="308"/>
      <c r="C882" s="308"/>
      <c r="D882" s="308"/>
      <c r="E882" s="308"/>
      <c r="F882" s="308"/>
      <c r="G882" s="308"/>
      <c r="H882" s="308"/>
      <c r="I882" s="308"/>
      <c r="J882" s="308"/>
      <c r="K882" s="308"/>
      <c r="L882" s="308"/>
      <c r="M882" s="308"/>
      <c r="N882" s="308"/>
      <c r="O882" s="308"/>
      <c r="P882" s="308"/>
      <c r="Q882" s="308"/>
      <c r="R882" s="308"/>
      <c r="S882" s="308"/>
      <c r="T882" s="308"/>
      <c r="U882" s="308"/>
      <c r="V882" s="308"/>
      <c r="W882" s="308"/>
      <c r="X882" s="308"/>
      <c r="Y882" s="308"/>
      <c r="Z882" s="308"/>
    </row>
    <row r="883" ht="12.75" customHeight="1">
      <c r="A883" s="308"/>
      <c r="B883" s="308"/>
      <c r="C883" s="308"/>
      <c r="D883" s="308"/>
      <c r="E883" s="308"/>
      <c r="F883" s="308"/>
      <c r="G883" s="308"/>
      <c r="H883" s="308"/>
      <c r="I883" s="308"/>
      <c r="J883" s="308"/>
      <c r="K883" s="308"/>
      <c r="L883" s="308"/>
      <c r="M883" s="308"/>
      <c r="N883" s="308"/>
      <c r="O883" s="308"/>
      <c r="P883" s="308"/>
      <c r="Q883" s="308"/>
      <c r="R883" s="308"/>
      <c r="S883" s="308"/>
      <c r="T883" s="308"/>
      <c r="U883" s="308"/>
      <c r="V883" s="308"/>
      <c r="W883" s="308"/>
      <c r="X883" s="308"/>
      <c r="Y883" s="308"/>
      <c r="Z883" s="308"/>
    </row>
    <row r="884" ht="12.75" customHeight="1">
      <c r="A884" s="308"/>
      <c r="B884" s="308"/>
      <c r="C884" s="308"/>
      <c r="D884" s="308"/>
      <c r="E884" s="308"/>
      <c r="F884" s="308"/>
      <c r="G884" s="308"/>
      <c r="H884" s="308"/>
      <c r="I884" s="308"/>
      <c r="J884" s="308"/>
      <c r="K884" s="308"/>
      <c r="L884" s="308"/>
      <c r="M884" s="308"/>
      <c r="N884" s="308"/>
      <c r="O884" s="308"/>
      <c r="P884" s="308"/>
      <c r="Q884" s="308"/>
      <c r="R884" s="308"/>
      <c r="S884" s="308"/>
      <c r="T884" s="308"/>
      <c r="U884" s="308"/>
      <c r="V884" s="308"/>
      <c r="W884" s="308"/>
      <c r="X884" s="308"/>
      <c r="Y884" s="308"/>
      <c r="Z884" s="308"/>
    </row>
    <row r="885" ht="12.75" customHeight="1">
      <c r="A885" s="308"/>
      <c r="B885" s="308"/>
      <c r="C885" s="308"/>
      <c r="D885" s="308"/>
      <c r="E885" s="308"/>
      <c r="F885" s="308"/>
      <c r="G885" s="308"/>
      <c r="H885" s="308"/>
      <c r="I885" s="308"/>
      <c r="J885" s="308"/>
      <c r="K885" s="308"/>
      <c r="L885" s="308"/>
      <c r="M885" s="308"/>
      <c r="N885" s="308"/>
      <c r="O885" s="308"/>
      <c r="P885" s="308"/>
      <c r="Q885" s="308"/>
      <c r="R885" s="308"/>
      <c r="S885" s="308"/>
      <c r="T885" s="308"/>
      <c r="U885" s="308"/>
      <c r="V885" s="308"/>
      <c r="W885" s="308"/>
      <c r="X885" s="308"/>
      <c r="Y885" s="308"/>
      <c r="Z885" s="308"/>
    </row>
    <row r="886" ht="12.75" customHeight="1">
      <c r="A886" s="308"/>
      <c r="B886" s="308"/>
      <c r="C886" s="308"/>
      <c r="D886" s="308"/>
      <c r="E886" s="308"/>
      <c r="F886" s="308"/>
      <c r="G886" s="308"/>
      <c r="H886" s="308"/>
      <c r="I886" s="308"/>
      <c r="J886" s="308"/>
      <c r="K886" s="308"/>
      <c r="L886" s="308"/>
      <c r="M886" s="308"/>
      <c r="N886" s="308"/>
      <c r="O886" s="308"/>
      <c r="P886" s="308"/>
      <c r="Q886" s="308"/>
      <c r="R886" s="308"/>
      <c r="S886" s="308"/>
      <c r="T886" s="308"/>
      <c r="U886" s="308"/>
      <c r="V886" s="308"/>
      <c r="W886" s="308"/>
      <c r="X886" s="308"/>
      <c r="Y886" s="308"/>
      <c r="Z886" s="308"/>
    </row>
    <row r="887" ht="12.75" customHeight="1">
      <c r="A887" s="308"/>
      <c r="B887" s="308"/>
      <c r="C887" s="308"/>
      <c r="D887" s="308"/>
      <c r="E887" s="308"/>
      <c r="F887" s="308"/>
      <c r="G887" s="308"/>
      <c r="H887" s="308"/>
      <c r="I887" s="308"/>
      <c r="J887" s="308"/>
      <c r="K887" s="308"/>
      <c r="L887" s="308"/>
      <c r="M887" s="308"/>
      <c r="N887" s="308"/>
      <c r="O887" s="308"/>
      <c r="P887" s="308"/>
      <c r="Q887" s="308"/>
      <c r="R887" s="308"/>
      <c r="S887" s="308"/>
      <c r="T887" s="308"/>
      <c r="U887" s="308"/>
      <c r="V887" s="308"/>
      <c r="W887" s="308"/>
      <c r="X887" s="308"/>
      <c r="Y887" s="308"/>
      <c r="Z887" s="308"/>
    </row>
    <row r="888" ht="12.75" customHeight="1">
      <c r="A888" s="308"/>
      <c r="B888" s="308"/>
      <c r="C888" s="308"/>
      <c r="D888" s="308"/>
      <c r="E888" s="308"/>
      <c r="F888" s="308"/>
      <c r="G888" s="308"/>
      <c r="H888" s="308"/>
      <c r="I888" s="308"/>
      <c r="J888" s="308"/>
      <c r="K888" s="308"/>
      <c r="L888" s="308"/>
      <c r="M888" s="308"/>
      <c r="N888" s="308"/>
      <c r="O888" s="308"/>
      <c r="P888" s="308"/>
      <c r="Q888" s="308"/>
      <c r="R888" s="308"/>
      <c r="S888" s="308"/>
      <c r="T888" s="308"/>
      <c r="U888" s="308"/>
      <c r="V888" s="308"/>
      <c r="W888" s="308"/>
      <c r="X888" s="308"/>
      <c r="Y888" s="308"/>
      <c r="Z888" s="308"/>
    </row>
    <row r="889" ht="12.75" customHeight="1">
      <c r="A889" s="308"/>
      <c r="B889" s="308"/>
      <c r="C889" s="308"/>
      <c r="D889" s="308"/>
      <c r="E889" s="308"/>
      <c r="F889" s="308"/>
      <c r="G889" s="308"/>
      <c r="H889" s="308"/>
      <c r="I889" s="308"/>
      <c r="J889" s="308"/>
      <c r="K889" s="308"/>
      <c r="L889" s="308"/>
      <c r="M889" s="308"/>
      <c r="N889" s="308"/>
      <c r="O889" s="308"/>
      <c r="P889" s="308"/>
      <c r="Q889" s="308"/>
      <c r="R889" s="308"/>
      <c r="S889" s="308"/>
      <c r="T889" s="308"/>
      <c r="U889" s="308"/>
      <c r="V889" s="308"/>
      <c r="W889" s="308"/>
      <c r="X889" s="308"/>
      <c r="Y889" s="308"/>
      <c r="Z889" s="308"/>
    </row>
    <row r="890" ht="12.75" customHeight="1">
      <c r="A890" s="308"/>
      <c r="B890" s="308"/>
      <c r="C890" s="308"/>
      <c r="D890" s="308"/>
      <c r="E890" s="308"/>
      <c r="F890" s="308"/>
      <c r="G890" s="308"/>
      <c r="H890" s="308"/>
      <c r="I890" s="308"/>
      <c r="J890" s="308"/>
      <c r="K890" s="308"/>
      <c r="L890" s="308"/>
      <c r="M890" s="308"/>
      <c r="N890" s="308"/>
      <c r="O890" s="308"/>
      <c r="P890" s="308"/>
      <c r="Q890" s="308"/>
      <c r="R890" s="308"/>
      <c r="S890" s="308"/>
      <c r="T890" s="308"/>
      <c r="U890" s="308"/>
      <c r="V890" s="308"/>
      <c r="W890" s="308"/>
      <c r="X890" s="308"/>
      <c r="Y890" s="308"/>
      <c r="Z890" s="308"/>
    </row>
    <row r="891" ht="12.75" customHeight="1">
      <c r="A891" s="308"/>
      <c r="B891" s="308"/>
      <c r="C891" s="308"/>
      <c r="D891" s="308"/>
      <c r="E891" s="308"/>
      <c r="F891" s="308"/>
      <c r="G891" s="308"/>
      <c r="H891" s="308"/>
      <c r="I891" s="308"/>
      <c r="J891" s="308"/>
      <c r="K891" s="308"/>
      <c r="L891" s="308"/>
      <c r="M891" s="308"/>
      <c r="N891" s="308"/>
      <c r="O891" s="308"/>
      <c r="P891" s="308"/>
      <c r="Q891" s="308"/>
      <c r="R891" s="308"/>
      <c r="S891" s="308"/>
      <c r="T891" s="308"/>
      <c r="U891" s="308"/>
      <c r="V891" s="308"/>
      <c r="W891" s="308"/>
      <c r="X891" s="308"/>
      <c r="Y891" s="308"/>
      <c r="Z891" s="308"/>
    </row>
    <row r="892" ht="12.75" customHeight="1">
      <c r="A892" s="308"/>
      <c r="B892" s="308"/>
      <c r="C892" s="308"/>
      <c r="D892" s="308"/>
      <c r="E892" s="308"/>
      <c r="F892" s="308"/>
      <c r="G892" s="308"/>
      <c r="H892" s="308"/>
      <c r="I892" s="308"/>
      <c r="J892" s="308"/>
      <c r="K892" s="308"/>
      <c r="L892" s="308"/>
      <c r="M892" s="308"/>
      <c r="N892" s="308"/>
      <c r="O892" s="308"/>
      <c r="P892" s="308"/>
      <c r="Q892" s="308"/>
      <c r="R892" s="308"/>
      <c r="S892" s="308"/>
      <c r="T892" s="308"/>
      <c r="U892" s="308"/>
      <c r="V892" s="308"/>
      <c r="W892" s="308"/>
      <c r="X892" s="308"/>
      <c r="Y892" s="308"/>
      <c r="Z892" s="308"/>
    </row>
    <row r="893" ht="12.75" customHeight="1">
      <c r="A893" s="308"/>
      <c r="B893" s="308"/>
      <c r="C893" s="308"/>
      <c r="D893" s="308"/>
      <c r="E893" s="308"/>
      <c r="F893" s="308"/>
      <c r="G893" s="308"/>
      <c r="H893" s="308"/>
      <c r="I893" s="308"/>
      <c r="J893" s="308"/>
      <c r="K893" s="308"/>
      <c r="L893" s="308"/>
      <c r="M893" s="308"/>
      <c r="N893" s="308"/>
      <c r="O893" s="308"/>
      <c r="P893" s="308"/>
      <c r="Q893" s="308"/>
      <c r="R893" s="308"/>
      <c r="S893" s="308"/>
      <c r="T893" s="308"/>
      <c r="U893" s="308"/>
      <c r="V893" s="308"/>
      <c r="W893" s="308"/>
      <c r="X893" s="308"/>
      <c r="Y893" s="308"/>
      <c r="Z893" s="308"/>
    </row>
    <row r="894" ht="12.75" customHeight="1">
      <c r="A894" s="308"/>
      <c r="B894" s="308"/>
      <c r="C894" s="308"/>
      <c r="D894" s="308"/>
      <c r="E894" s="308"/>
      <c r="F894" s="308"/>
      <c r="G894" s="308"/>
      <c r="H894" s="308"/>
      <c r="I894" s="308"/>
      <c r="J894" s="308"/>
      <c r="K894" s="308"/>
      <c r="L894" s="308"/>
      <c r="M894" s="308"/>
      <c r="N894" s="308"/>
      <c r="O894" s="308"/>
      <c r="P894" s="308"/>
      <c r="Q894" s="308"/>
      <c r="R894" s="308"/>
      <c r="S894" s="308"/>
      <c r="T894" s="308"/>
      <c r="U894" s="308"/>
      <c r="V894" s="308"/>
      <c r="W894" s="308"/>
      <c r="X894" s="308"/>
      <c r="Y894" s="308"/>
      <c r="Z894" s="308"/>
    </row>
    <row r="895" ht="12.75" customHeight="1">
      <c r="A895" s="308"/>
      <c r="B895" s="308"/>
      <c r="C895" s="308"/>
      <c r="D895" s="308"/>
      <c r="E895" s="308"/>
      <c r="F895" s="308"/>
      <c r="G895" s="308"/>
      <c r="H895" s="308"/>
      <c r="I895" s="308"/>
      <c r="J895" s="308"/>
      <c r="K895" s="308"/>
      <c r="L895" s="308"/>
      <c r="M895" s="308"/>
      <c r="N895" s="308"/>
      <c r="O895" s="308"/>
      <c r="P895" s="308"/>
      <c r="Q895" s="308"/>
      <c r="R895" s="308"/>
      <c r="S895" s="308"/>
      <c r="T895" s="308"/>
      <c r="U895" s="308"/>
      <c r="V895" s="308"/>
      <c r="W895" s="308"/>
      <c r="X895" s="308"/>
      <c r="Y895" s="308"/>
      <c r="Z895" s="308"/>
    </row>
    <row r="896" ht="12.75" customHeight="1">
      <c r="A896" s="308"/>
      <c r="B896" s="308"/>
      <c r="C896" s="308"/>
      <c r="D896" s="308"/>
      <c r="E896" s="308"/>
      <c r="F896" s="308"/>
      <c r="G896" s="308"/>
      <c r="H896" s="308"/>
      <c r="I896" s="308"/>
      <c r="J896" s="308"/>
      <c r="K896" s="308"/>
      <c r="L896" s="308"/>
      <c r="M896" s="308"/>
      <c r="N896" s="308"/>
      <c r="O896" s="308"/>
      <c r="P896" s="308"/>
      <c r="Q896" s="308"/>
      <c r="R896" s="308"/>
      <c r="S896" s="308"/>
      <c r="T896" s="308"/>
      <c r="U896" s="308"/>
      <c r="V896" s="308"/>
      <c r="W896" s="308"/>
      <c r="X896" s="308"/>
      <c r="Y896" s="308"/>
      <c r="Z896" s="308"/>
    </row>
    <row r="897" ht="12.75" customHeight="1">
      <c r="A897" s="308"/>
      <c r="B897" s="308"/>
      <c r="C897" s="308"/>
      <c r="D897" s="308"/>
      <c r="E897" s="308"/>
      <c r="F897" s="308"/>
      <c r="G897" s="308"/>
      <c r="H897" s="308"/>
      <c r="I897" s="308"/>
      <c r="J897" s="308"/>
      <c r="K897" s="308"/>
      <c r="L897" s="308"/>
      <c r="M897" s="308"/>
      <c r="N897" s="308"/>
      <c r="O897" s="308"/>
      <c r="P897" s="308"/>
      <c r="Q897" s="308"/>
      <c r="R897" s="308"/>
      <c r="S897" s="308"/>
      <c r="T897" s="308"/>
      <c r="U897" s="308"/>
      <c r="V897" s="308"/>
      <c r="W897" s="308"/>
      <c r="X897" s="308"/>
      <c r="Y897" s="308"/>
      <c r="Z897" s="308"/>
    </row>
    <row r="898" ht="12.75" customHeight="1">
      <c r="A898" s="308"/>
      <c r="B898" s="308"/>
      <c r="C898" s="308"/>
      <c r="D898" s="308"/>
      <c r="E898" s="308"/>
      <c r="F898" s="308"/>
      <c r="G898" s="308"/>
      <c r="H898" s="308"/>
      <c r="I898" s="308"/>
      <c r="J898" s="308"/>
      <c r="K898" s="308"/>
      <c r="L898" s="308"/>
      <c r="M898" s="308"/>
      <c r="N898" s="308"/>
      <c r="O898" s="308"/>
      <c r="P898" s="308"/>
      <c r="Q898" s="308"/>
      <c r="R898" s="308"/>
      <c r="S898" s="308"/>
      <c r="T898" s="308"/>
      <c r="U898" s="308"/>
      <c r="V898" s="308"/>
      <c r="W898" s="308"/>
      <c r="X898" s="308"/>
      <c r="Y898" s="308"/>
      <c r="Z898" s="308"/>
    </row>
    <row r="899" ht="12.75" customHeight="1">
      <c r="A899" s="308"/>
      <c r="B899" s="308"/>
      <c r="C899" s="308"/>
      <c r="D899" s="308"/>
      <c r="E899" s="308"/>
      <c r="F899" s="308"/>
      <c r="G899" s="308"/>
      <c r="H899" s="308"/>
      <c r="I899" s="308"/>
      <c r="J899" s="308"/>
      <c r="K899" s="308"/>
      <c r="L899" s="308"/>
      <c r="M899" s="308"/>
      <c r="N899" s="308"/>
      <c r="O899" s="308"/>
      <c r="P899" s="308"/>
      <c r="Q899" s="308"/>
      <c r="R899" s="308"/>
      <c r="S899" s="308"/>
      <c r="T899" s="308"/>
      <c r="U899" s="308"/>
      <c r="V899" s="308"/>
      <c r="W899" s="308"/>
      <c r="X899" s="308"/>
      <c r="Y899" s="308"/>
      <c r="Z899" s="308"/>
    </row>
    <row r="900" ht="12.75" customHeight="1">
      <c r="A900" s="308"/>
      <c r="B900" s="308"/>
      <c r="C900" s="308"/>
      <c r="D900" s="308"/>
      <c r="E900" s="308"/>
      <c r="F900" s="308"/>
      <c r="G900" s="308"/>
      <c r="H900" s="308"/>
      <c r="I900" s="308"/>
      <c r="J900" s="308"/>
      <c r="K900" s="308"/>
      <c r="L900" s="308"/>
      <c r="M900" s="308"/>
      <c r="N900" s="308"/>
      <c r="O900" s="308"/>
      <c r="P900" s="308"/>
      <c r="Q900" s="308"/>
      <c r="R900" s="308"/>
      <c r="S900" s="308"/>
      <c r="T900" s="308"/>
      <c r="U900" s="308"/>
      <c r="V900" s="308"/>
      <c r="W900" s="308"/>
      <c r="X900" s="308"/>
      <c r="Y900" s="308"/>
      <c r="Z900" s="308"/>
    </row>
    <row r="901" ht="12.75" customHeight="1">
      <c r="A901" s="308"/>
      <c r="B901" s="308"/>
      <c r="C901" s="308"/>
      <c r="D901" s="308"/>
      <c r="E901" s="308"/>
      <c r="F901" s="308"/>
      <c r="G901" s="308"/>
      <c r="H901" s="308"/>
      <c r="I901" s="308"/>
      <c r="J901" s="308"/>
      <c r="K901" s="308"/>
      <c r="L901" s="308"/>
      <c r="M901" s="308"/>
      <c r="N901" s="308"/>
      <c r="O901" s="308"/>
      <c r="P901" s="308"/>
      <c r="Q901" s="308"/>
      <c r="R901" s="308"/>
      <c r="S901" s="308"/>
      <c r="T901" s="308"/>
      <c r="U901" s="308"/>
      <c r="V901" s="308"/>
      <c r="W901" s="308"/>
      <c r="X901" s="308"/>
      <c r="Y901" s="308"/>
      <c r="Z901" s="308"/>
    </row>
    <row r="902" ht="12.75" customHeight="1">
      <c r="A902" s="308"/>
      <c r="B902" s="308"/>
      <c r="C902" s="308"/>
      <c r="D902" s="308"/>
      <c r="E902" s="308"/>
      <c r="F902" s="308"/>
      <c r="G902" s="308"/>
      <c r="H902" s="308"/>
      <c r="I902" s="308"/>
      <c r="J902" s="308"/>
      <c r="K902" s="308"/>
      <c r="L902" s="308"/>
      <c r="M902" s="308"/>
      <c r="N902" s="308"/>
      <c r="O902" s="308"/>
      <c r="P902" s="308"/>
      <c r="Q902" s="308"/>
      <c r="R902" s="308"/>
      <c r="S902" s="308"/>
      <c r="T902" s="308"/>
      <c r="U902" s="308"/>
      <c r="V902" s="308"/>
      <c r="W902" s="308"/>
      <c r="X902" s="308"/>
      <c r="Y902" s="308"/>
      <c r="Z902" s="308"/>
    </row>
    <row r="903" ht="12.75" customHeight="1">
      <c r="A903" s="308"/>
      <c r="B903" s="308"/>
      <c r="C903" s="308"/>
      <c r="D903" s="308"/>
      <c r="E903" s="308"/>
      <c r="F903" s="308"/>
      <c r="G903" s="308"/>
      <c r="H903" s="308"/>
      <c r="I903" s="308"/>
      <c r="J903" s="308"/>
      <c r="K903" s="308"/>
      <c r="L903" s="308"/>
      <c r="M903" s="308"/>
      <c r="N903" s="308"/>
      <c r="O903" s="308"/>
      <c r="P903" s="308"/>
      <c r="Q903" s="308"/>
      <c r="R903" s="308"/>
      <c r="S903" s="308"/>
      <c r="T903" s="308"/>
      <c r="U903" s="308"/>
      <c r="V903" s="308"/>
      <c r="W903" s="308"/>
      <c r="X903" s="308"/>
      <c r="Y903" s="308"/>
      <c r="Z903" s="308"/>
    </row>
    <row r="904" ht="12.75" customHeight="1">
      <c r="A904" s="308"/>
      <c r="B904" s="308"/>
      <c r="C904" s="308"/>
      <c r="D904" s="308"/>
      <c r="E904" s="308"/>
      <c r="F904" s="308"/>
      <c r="G904" s="308"/>
      <c r="H904" s="308"/>
      <c r="I904" s="308"/>
      <c r="J904" s="308"/>
      <c r="K904" s="308"/>
      <c r="L904" s="308"/>
      <c r="M904" s="308"/>
      <c r="N904" s="308"/>
      <c r="O904" s="308"/>
      <c r="P904" s="308"/>
      <c r="Q904" s="308"/>
      <c r="R904" s="308"/>
      <c r="S904" s="308"/>
      <c r="T904" s="308"/>
      <c r="U904" s="308"/>
      <c r="V904" s="308"/>
      <c r="W904" s="308"/>
      <c r="X904" s="308"/>
      <c r="Y904" s="308"/>
      <c r="Z904" s="308"/>
    </row>
    <row r="905" ht="12.75" customHeight="1">
      <c r="A905" s="308"/>
      <c r="B905" s="308"/>
      <c r="C905" s="308"/>
      <c r="D905" s="308"/>
      <c r="E905" s="308"/>
      <c r="F905" s="308"/>
      <c r="G905" s="308"/>
      <c r="H905" s="308"/>
      <c r="I905" s="308"/>
      <c r="J905" s="308"/>
      <c r="K905" s="308"/>
      <c r="L905" s="308"/>
      <c r="M905" s="308"/>
      <c r="N905" s="308"/>
      <c r="O905" s="308"/>
      <c r="P905" s="308"/>
      <c r="Q905" s="308"/>
      <c r="R905" s="308"/>
      <c r="S905" s="308"/>
      <c r="T905" s="308"/>
      <c r="U905" s="308"/>
      <c r="V905" s="308"/>
      <c r="W905" s="308"/>
      <c r="X905" s="308"/>
      <c r="Y905" s="308"/>
      <c r="Z905" s="308"/>
    </row>
    <row r="906" ht="12.75" customHeight="1">
      <c r="A906" s="308"/>
      <c r="B906" s="308"/>
      <c r="C906" s="308"/>
      <c r="D906" s="308"/>
      <c r="E906" s="308"/>
      <c r="F906" s="308"/>
      <c r="G906" s="308"/>
      <c r="H906" s="308"/>
      <c r="I906" s="308"/>
      <c r="J906" s="308"/>
      <c r="K906" s="308"/>
      <c r="L906" s="308"/>
      <c r="M906" s="308"/>
      <c r="N906" s="308"/>
      <c r="O906" s="308"/>
      <c r="P906" s="308"/>
      <c r="Q906" s="308"/>
      <c r="R906" s="308"/>
      <c r="S906" s="308"/>
      <c r="T906" s="308"/>
      <c r="U906" s="308"/>
      <c r="V906" s="308"/>
      <c r="W906" s="308"/>
      <c r="X906" s="308"/>
      <c r="Y906" s="308"/>
      <c r="Z906" s="308"/>
    </row>
    <row r="907" ht="12.75" customHeight="1">
      <c r="A907" s="308"/>
      <c r="B907" s="308"/>
      <c r="C907" s="308"/>
      <c r="D907" s="308"/>
      <c r="E907" s="308"/>
      <c r="F907" s="308"/>
      <c r="G907" s="308"/>
      <c r="H907" s="308"/>
      <c r="I907" s="308"/>
      <c r="J907" s="308"/>
      <c r="K907" s="308"/>
      <c r="L907" s="308"/>
      <c r="M907" s="308"/>
      <c r="N907" s="308"/>
      <c r="O907" s="308"/>
      <c r="P907" s="308"/>
      <c r="Q907" s="308"/>
      <c r="R907" s="308"/>
      <c r="S907" s="308"/>
      <c r="T907" s="308"/>
      <c r="U907" s="308"/>
      <c r="V907" s="308"/>
      <c r="W907" s="308"/>
      <c r="X907" s="308"/>
      <c r="Y907" s="308"/>
      <c r="Z907" s="308"/>
    </row>
    <row r="908" ht="12.75" customHeight="1">
      <c r="A908" s="308"/>
      <c r="B908" s="308"/>
      <c r="C908" s="308"/>
      <c r="D908" s="308"/>
      <c r="E908" s="308"/>
      <c r="F908" s="308"/>
      <c r="G908" s="308"/>
      <c r="H908" s="308"/>
      <c r="I908" s="308"/>
      <c r="J908" s="308"/>
      <c r="K908" s="308"/>
      <c r="L908" s="308"/>
      <c r="M908" s="308"/>
      <c r="N908" s="308"/>
      <c r="O908" s="308"/>
      <c r="P908" s="308"/>
      <c r="Q908" s="308"/>
      <c r="R908" s="308"/>
      <c r="S908" s="308"/>
      <c r="T908" s="308"/>
      <c r="U908" s="308"/>
      <c r="V908" s="308"/>
      <c r="W908" s="308"/>
      <c r="X908" s="308"/>
      <c r="Y908" s="308"/>
      <c r="Z908" s="308"/>
    </row>
    <row r="909" ht="12.75" customHeight="1">
      <c r="A909" s="308"/>
      <c r="B909" s="308"/>
      <c r="C909" s="308"/>
      <c r="D909" s="308"/>
      <c r="E909" s="308"/>
      <c r="F909" s="308"/>
      <c r="G909" s="308"/>
      <c r="H909" s="308"/>
      <c r="I909" s="308"/>
      <c r="J909" s="308"/>
      <c r="K909" s="308"/>
      <c r="L909" s="308"/>
      <c r="M909" s="308"/>
      <c r="N909" s="308"/>
      <c r="O909" s="308"/>
      <c r="P909" s="308"/>
      <c r="Q909" s="308"/>
      <c r="R909" s="308"/>
      <c r="S909" s="308"/>
      <c r="T909" s="308"/>
      <c r="U909" s="308"/>
      <c r="V909" s="308"/>
      <c r="W909" s="308"/>
      <c r="X909" s="308"/>
      <c r="Y909" s="308"/>
      <c r="Z909" s="308"/>
    </row>
    <row r="910" ht="12.75" customHeight="1">
      <c r="A910" s="308"/>
      <c r="B910" s="308"/>
      <c r="C910" s="308"/>
      <c r="D910" s="308"/>
      <c r="E910" s="308"/>
      <c r="F910" s="308"/>
      <c r="G910" s="308"/>
      <c r="H910" s="308"/>
      <c r="I910" s="308"/>
      <c r="J910" s="308"/>
      <c r="K910" s="308"/>
      <c r="L910" s="308"/>
      <c r="M910" s="308"/>
      <c r="N910" s="308"/>
      <c r="O910" s="308"/>
      <c r="P910" s="308"/>
      <c r="Q910" s="308"/>
      <c r="R910" s="308"/>
      <c r="S910" s="308"/>
      <c r="T910" s="308"/>
      <c r="U910" s="308"/>
      <c r="V910" s="308"/>
      <c r="W910" s="308"/>
      <c r="X910" s="308"/>
      <c r="Y910" s="308"/>
      <c r="Z910" s="308"/>
    </row>
    <row r="911" ht="12.75" customHeight="1">
      <c r="A911" s="308"/>
      <c r="B911" s="308"/>
      <c r="C911" s="308"/>
      <c r="D911" s="308"/>
      <c r="E911" s="308"/>
      <c r="F911" s="308"/>
      <c r="G911" s="308"/>
      <c r="H911" s="308"/>
      <c r="I911" s="308"/>
      <c r="J911" s="308"/>
      <c r="K911" s="308"/>
      <c r="L911" s="308"/>
      <c r="M911" s="308"/>
      <c r="N911" s="308"/>
      <c r="O911" s="308"/>
      <c r="P911" s="308"/>
      <c r="Q911" s="308"/>
      <c r="R911" s="308"/>
      <c r="S911" s="308"/>
      <c r="T911" s="308"/>
      <c r="U911" s="308"/>
      <c r="V911" s="308"/>
      <c r="W911" s="308"/>
      <c r="X911" s="308"/>
      <c r="Y911" s="308"/>
      <c r="Z911" s="308"/>
    </row>
    <row r="912" ht="12.75" customHeight="1">
      <c r="A912" s="308"/>
      <c r="B912" s="308"/>
      <c r="C912" s="308"/>
      <c r="D912" s="308"/>
      <c r="E912" s="308"/>
      <c r="F912" s="308"/>
      <c r="G912" s="308"/>
      <c r="H912" s="308"/>
      <c r="I912" s="308"/>
      <c r="J912" s="308"/>
      <c r="K912" s="308"/>
      <c r="L912" s="308"/>
      <c r="M912" s="308"/>
      <c r="N912" s="308"/>
      <c r="O912" s="308"/>
      <c r="P912" s="308"/>
      <c r="Q912" s="308"/>
      <c r="R912" s="308"/>
      <c r="S912" s="308"/>
      <c r="T912" s="308"/>
      <c r="U912" s="308"/>
      <c r="V912" s="308"/>
      <c r="W912" s="308"/>
      <c r="X912" s="308"/>
      <c r="Y912" s="308"/>
      <c r="Z912" s="308"/>
    </row>
    <row r="913" ht="12.75" customHeight="1">
      <c r="A913" s="308"/>
      <c r="B913" s="308"/>
      <c r="C913" s="308"/>
      <c r="D913" s="308"/>
      <c r="E913" s="308"/>
      <c r="F913" s="308"/>
      <c r="G913" s="308"/>
      <c r="H913" s="308"/>
      <c r="I913" s="308"/>
      <c r="J913" s="308"/>
      <c r="K913" s="308"/>
      <c r="L913" s="308"/>
      <c r="M913" s="308"/>
      <c r="N913" s="308"/>
      <c r="O913" s="308"/>
      <c r="P913" s="308"/>
      <c r="Q913" s="308"/>
      <c r="R913" s="308"/>
      <c r="S913" s="308"/>
      <c r="T913" s="308"/>
      <c r="U913" s="308"/>
      <c r="V913" s="308"/>
      <c r="W913" s="308"/>
      <c r="X913" s="308"/>
      <c r="Y913" s="308"/>
      <c r="Z913" s="308"/>
    </row>
    <row r="914" ht="12.75" customHeight="1">
      <c r="A914" s="308"/>
      <c r="B914" s="308"/>
      <c r="C914" s="308"/>
      <c r="D914" s="308"/>
      <c r="E914" s="308"/>
      <c r="F914" s="308"/>
      <c r="G914" s="308"/>
      <c r="H914" s="308"/>
      <c r="I914" s="308"/>
      <c r="J914" s="308"/>
      <c r="K914" s="308"/>
      <c r="L914" s="308"/>
      <c r="M914" s="308"/>
      <c r="N914" s="308"/>
      <c r="O914" s="308"/>
      <c r="P914" s="308"/>
      <c r="Q914" s="308"/>
      <c r="R914" s="308"/>
      <c r="S914" s="308"/>
      <c r="T914" s="308"/>
      <c r="U914" s="308"/>
      <c r="V914" s="308"/>
      <c r="W914" s="308"/>
      <c r="X914" s="308"/>
      <c r="Y914" s="308"/>
      <c r="Z914" s="308"/>
    </row>
    <row r="915" ht="12.75" customHeight="1">
      <c r="A915" s="308"/>
      <c r="B915" s="308"/>
      <c r="C915" s="308"/>
      <c r="D915" s="308"/>
      <c r="E915" s="308"/>
      <c r="F915" s="308"/>
      <c r="G915" s="308"/>
      <c r="H915" s="308"/>
      <c r="I915" s="308"/>
      <c r="J915" s="308"/>
      <c r="K915" s="308"/>
      <c r="L915" s="308"/>
      <c r="M915" s="308"/>
      <c r="N915" s="308"/>
      <c r="O915" s="308"/>
      <c r="P915" s="308"/>
      <c r="Q915" s="308"/>
      <c r="R915" s="308"/>
      <c r="S915" s="308"/>
      <c r="T915" s="308"/>
      <c r="U915" s="308"/>
      <c r="V915" s="308"/>
      <c r="W915" s="308"/>
      <c r="X915" s="308"/>
      <c r="Y915" s="308"/>
      <c r="Z915" s="308"/>
    </row>
    <row r="916" ht="12.75" customHeight="1">
      <c r="A916" s="308"/>
      <c r="B916" s="308"/>
      <c r="C916" s="308"/>
      <c r="D916" s="308"/>
      <c r="E916" s="308"/>
      <c r="F916" s="308"/>
      <c r="G916" s="308"/>
      <c r="H916" s="308"/>
      <c r="I916" s="308"/>
      <c r="J916" s="308"/>
      <c r="K916" s="308"/>
      <c r="L916" s="308"/>
      <c r="M916" s="308"/>
      <c r="N916" s="308"/>
      <c r="O916" s="308"/>
      <c r="P916" s="308"/>
      <c r="Q916" s="308"/>
      <c r="R916" s="308"/>
      <c r="S916" s="308"/>
      <c r="T916" s="308"/>
      <c r="U916" s="308"/>
      <c r="V916" s="308"/>
      <c r="W916" s="308"/>
      <c r="X916" s="308"/>
      <c r="Y916" s="308"/>
      <c r="Z916" s="308"/>
    </row>
    <row r="917" ht="12.75" customHeight="1">
      <c r="A917" s="308"/>
      <c r="B917" s="308"/>
      <c r="C917" s="308"/>
      <c r="D917" s="308"/>
      <c r="E917" s="308"/>
      <c r="F917" s="308"/>
      <c r="G917" s="308"/>
      <c r="H917" s="308"/>
      <c r="I917" s="308"/>
      <c r="J917" s="308"/>
      <c r="K917" s="308"/>
      <c r="L917" s="308"/>
      <c r="M917" s="308"/>
      <c r="N917" s="308"/>
      <c r="O917" s="308"/>
      <c r="P917" s="308"/>
      <c r="Q917" s="308"/>
      <c r="R917" s="308"/>
      <c r="S917" s="308"/>
      <c r="T917" s="308"/>
      <c r="U917" s="308"/>
      <c r="V917" s="308"/>
      <c r="W917" s="308"/>
      <c r="X917" s="308"/>
      <c r="Y917" s="308"/>
      <c r="Z917" s="308"/>
    </row>
    <row r="918" ht="12.75" customHeight="1">
      <c r="A918" s="308"/>
      <c r="B918" s="308"/>
      <c r="C918" s="308"/>
      <c r="D918" s="308"/>
      <c r="E918" s="308"/>
      <c r="F918" s="308"/>
      <c r="G918" s="308"/>
      <c r="H918" s="308"/>
      <c r="I918" s="308"/>
      <c r="J918" s="308"/>
      <c r="K918" s="308"/>
      <c r="L918" s="308"/>
      <c r="M918" s="308"/>
      <c r="N918" s="308"/>
      <c r="O918" s="308"/>
      <c r="P918" s="308"/>
      <c r="Q918" s="308"/>
      <c r="R918" s="308"/>
      <c r="S918" s="308"/>
      <c r="T918" s="308"/>
      <c r="U918" s="308"/>
      <c r="V918" s="308"/>
      <c r="W918" s="308"/>
      <c r="X918" s="308"/>
      <c r="Y918" s="308"/>
      <c r="Z918" s="308"/>
    </row>
    <row r="919" ht="12.75" customHeight="1">
      <c r="A919" s="308"/>
      <c r="B919" s="308"/>
      <c r="C919" s="308"/>
      <c r="D919" s="308"/>
      <c r="E919" s="308"/>
      <c r="F919" s="308"/>
      <c r="G919" s="308"/>
      <c r="H919" s="308"/>
      <c r="I919" s="308"/>
      <c r="J919" s="308"/>
      <c r="K919" s="308"/>
      <c r="L919" s="308"/>
      <c r="M919" s="308"/>
      <c r="N919" s="308"/>
      <c r="O919" s="308"/>
      <c r="P919" s="308"/>
      <c r="Q919" s="308"/>
      <c r="R919" s="308"/>
      <c r="S919" s="308"/>
      <c r="T919" s="308"/>
      <c r="U919" s="308"/>
      <c r="V919" s="308"/>
      <c r="W919" s="308"/>
      <c r="X919" s="308"/>
      <c r="Y919" s="308"/>
      <c r="Z919" s="308"/>
    </row>
    <row r="920" ht="12.75" customHeight="1">
      <c r="A920" s="308"/>
      <c r="B920" s="308"/>
      <c r="C920" s="308"/>
      <c r="D920" s="308"/>
      <c r="E920" s="308"/>
      <c r="F920" s="308"/>
      <c r="G920" s="308"/>
      <c r="H920" s="308"/>
      <c r="I920" s="308"/>
      <c r="J920" s="308"/>
      <c r="K920" s="308"/>
      <c r="L920" s="308"/>
      <c r="M920" s="308"/>
      <c r="N920" s="308"/>
      <c r="O920" s="308"/>
      <c r="P920" s="308"/>
      <c r="Q920" s="308"/>
      <c r="R920" s="308"/>
      <c r="S920" s="308"/>
      <c r="T920" s="308"/>
      <c r="U920" s="308"/>
      <c r="V920" s="308"/>
      <c r="W920" s="308"/>
      <c r="X920" s="308"/>
      <c r="Y920" s="308"/>
      <c r="Z920" s="308"/>
    </row>
    <row r="921" ht="12.75" customHeight="1">
      <c r="A921" s="308"/>
      <c r="B921" s="308"/>
      <c r="C921" s="308"/>
      <c r="D921" s="308"/>
      <c r="E921" s="308"/>
      <c r="F921" s="308"/>
      <c r="G921" s="308"/>
      <c r="H921" s="308"/>
      <c r="I921" s="308"/>
      <c r="J921" s="308"/>
      <c r="K921" s="308"/>
      <c r="L921" s="308"/>
      <c r="M921" s="308"/>
      <c r="N921" s="308"/>
      <c r="O921" s="308"/>
      <c r="P921" s="308"/>
      <c r="Q921" s="308"/>
      <c r="R921" s="308"/>
      <c r="S921" s="308"/>
      <c r="T921" s="308"/>
      <c r="U921" s="308"/>
      <c r="V921" s="308"/>
      <c r="W921" s="308"/>
      <c r="X921" s="308"/>
      <c r="Y921" s="308"/>
      <c r="Z921" s="308"/>
    </row>
    <row r="922" ht="12.75" customHeight="1">
      <c r="A922" s="308"/>
      <c r="B922" s="308"/>
      <c r="C922" s="308"/>
      <c r="D922" s="308"/>
      <c r="E922" s="308"/>
      <c r="F922" s="308"/>
      <c r="G922" s="308"/>
      <c r="H922" s="308"/>
      <c r="I922" s="308"/>
      <c r="J922" s="308"/>
      <c r="K922" s="308"/>
      <c r="L922" s="308"/>
      <c r="M922" s="308"/>
      <c r="N922" s="308"/>
      <c r="O922" s="308"/>
      <c r="P922" s="308"/>
      <c r="Q922" s="308"/>
      <c r="R922" s="308"/>
      <c r="S922" s="308"/>
      <c r="T922" s="308"/>
      <c r="U922" s="308"/>
      <c r="V922" s="308"/>
      <c r="W922" s="308"/>
      <c r="X922" s="308"/>
      <c r="Y922" s="308"/>
      <c r="Z922" s="308"/>
    </row>
    <row r="923" ht="12.75" customHeight="1">
      <c r="A923" s="308"/>
      <c r="B923" s="308"/>
      <c r="C923" s="308"/>
      <c r="D923" s="308"/>
      <c r="E923" s="308"/>
      <c r="F923" s="308"/>
      <c r="G923" s="308"/>
      <c r="H923" s="308"/>
      <c r="I923" s="308"/>
      <c r="J923" s="308"/>
      <c r="K923" s="308"/>
      <c r="L923" s="308"/>
      <c r="M923" s="308"/>
      <c r="N923" s="308"/>
      <c r="O923" s="308"/>
      <c r="P923" s="308"/>
      <c r="Q923" s="308"/>
      <c r="R923" s="308"/>
      <c r="S923" s="308"/>
      <c r="T923" s="308"/>
      <c r="U923" s="308"/>
      <c r="V923" s="308"/>
      <c r="W923" s="308"/>
      <c r="X923" s="308"/>
      <c r="Y923" s="308"/>
      <c r="Z923" s="308"/>
    </row>
    <row r="924" ht="12.75" customHeight="1">
      <c r="A924" s="308"/>
      <c r="B924" s="308"/>
      <c r="C924" s="308"/>
      <c r="D924" s="308"/>
      <c r="E924" s="308"/>
      <c r="F924" s="308"/>
      <c r="G924" s="308"/>
      <c r="H924" s="308"/>
      <c r="I924" s="308"/>
      <c r="J924" s="308"/>
      <c r="K924" s="308"/>
      <c r="L924" s="308"/>
      <c r="M924" s="308"/>
      <c r="N924" s="308"/>
      <c r="O924" s="308"/>
      <c r="P924" s="308"/>
      <c r="Q924" s="308"/>
      <c r="R924" s="308"/>
      <c r="S924" s="308"/>
      <c r="T924" s="308"/>
      <c r="U924" s="308"/>
      <c r="V924" s="308"/>
      <c r="W924" s="308"/>
      <c r="X924" s="308"/>
      <c r="Y924" s="308"/>
      <c r="Z924" s="308"/>
    </row>
    <row r="925" ht="12.75" customHeight="1">
      <c r="A925" s="308"/>
      <c r="B925" s="308"/>
      <c r="C925" s="308"/>
      <c r="D925" s="308"/>
      <c r="E925" s="308"/>
      <c r="F925" s="308"/>
      <c r="G925" s="308"/>
      <c r="H925" s="308"/>
      <c r="I925" s="308"/>
      <c r="J925" s="308"/>
      <c r="K925" s="308"/>
      <c r="L925" s="308"/>
      <c r="M925" s="308"/>
      <c r="N925" s="308"/>
      <c r="O925" s="308"/>
      <c r="P925" s="308"/>
      <c r="Q925" s="308"/>
      <c r="R925" s="308"/>
      <c r="S925" s="308"/>
      <c r="T925" s="308"/>
      <c r="U925" s="308"/>
      <c r="V925" s="308"/>
      <c r="W925" s="308"/>
      <c r="X925" s="308"/>
      <c r="Y925" s="308"/>
      <c r="Z925" s="308"/>
    </row>
    <row r="926" ht="12.75" customHeight="1">
      <c r="A926" s="308"/>
      <c r="B926" s="308"/>
      <c r="C926" s="308"/>
      <c r="D926" s="308"/>
      <c r="E926" s="308"/>
      <c r="F926" s="308"/>
      <c r="G926" s="308"/>
      <c r="H926" s="308"/>
      <c r="I926" s="308"/>
      <c r="J926" s="308"/>
      <c r="K926" s="308"/>
      <c r="L926" s="308"/>
      <c r="M926" s="308"/>
      <c r="N926" s="308"/>
      <c r="O926" s="308"/>
      <c r="P926" s="308"/>
      <c r="Q926" s="308"/>
      <c r="R926" s="308"/>
      <c r="S926" s="308"/>
      <c r="T926" s="308"/>
      <c r="U926" s="308"/>
      <c r="V926" s="308"/>
      <c r="W926" s="308"/>
      <c r="X926" s="308"/>
      <c r="Y926" s="308"/>
      <c r="Z926" s="308"/>
    </row>
    <row r="927" ht="12.75" customHeight="1">
      <c r="A927" s="308"/>
      <c r="B927" s="308"/>
      <c r="C927" s="308"/>
      <c r="D927" s="308"/>
      <c r="E927" s="308"/>
      <c r="F927" s="308"/>
      <c r="G927" s="308"/>
      <c r="H927" s="308"/>
      <c r="I927" s="308"/>
      <c r="J927" s="308"/>
      <c r="K927" s="308"/>
      <c r="L927" s="308"/>
      <c r="M927" s="308"/>
      <c r="N927" s="308"/>
      <c r="O927" s="308"/>
      <c r="P927" s="308"/>
      <c r="Q927" s="308"/>
      <c r="R927" s="308"/>
      <c r="S927" s="308"/>
      <c r="T927" s="308"/>
      <c r="U927" s="308"/>
      <c r="V927" s="308"/>
      <c r="W927" s="308"/>
      <c r="X927" s="308"/>
      <c r="Y927" s="308"/>
      <c r="Z927" s="308"/>
    </row>
    <row r="928" ht="12.75" customHeight="1">
      <c r="A928" s="308"/>
      <c r="B928" s="308"/>
      <c r="C928" s="308"/>
      <c r="D928" s="308"/>
      <c r="E928" s="308"/>
      <c r="F928" s="308"/>
      <c r="G928" s="308"/>
      <c r="H928" s="308"/>
      <c r="I928" s="308"/>
      <c r="J928" s="308"/>
      <c r="K928" s="308"/>
      <c r="L928" s="308"/>
      <c r="M928" s="308"/>
      <c r="N928" s="308"/>
      <c r="O928" s="308"/>
      <c r="P928" s="308"/>
      <c r="Q928" s="308"/>
      <c r="R928" s="308"/>
      <c r="S928" s="308"/>
      <c r="T928" s="308"/>
      <c r="U928" s="308"/>
      <c r="V928" s="308"/>
      <c r="W928" s="308"/>
      <c r="X928" s="308"/>
      <c r="Y928" s="308"/>
      <c r="Z928" s="308"/>
    </row>
    <row r="929" ht="12.75" customHeight="1">
      <c r="A929" s="308"/>
      <c r="B929" s="308"/>
      <c r="C929" s="308"/>
      <c r="D929" s="308"/>
      <c r="E929" s="308"/>
      <c r="F929" s="308"/>
      <c r="G929" s="308"/>
      <c r="H929" s="308"/>
      <c r="I929" s="308"/>
      <c r="J929" s="308"/>
      <c r="K929" s="308"/>
      <c r="L929" s="308"/>
      <c r="M929" s="308"/>
      <c r="N929" s="308"/>
      <c r="O929" s="308"/>
      <c r="P929" s="308"/>
      <c r="Q929" s="308"/>
      <c r="R929" s="308"/>
      <c r="S929" s="308"/>
      <c r="T929" s="308"/>
      <c r="U929" s="308"/>
      <c r="V929" s="308"/>
      <c r="W929" s="308"/>
      <c r="X929" s="308"/>
      <c r="Y929" s="308"/>
      <c r="Z929" s="308"/>
    </row>
    <row r="930" ht="12.75" customHeight="1">
      <c r="A930" s="308"/>
      <c r="B930" s="308"/>
      <c r="C930" s="308"/>
      <c r="D930" s="308"/>
      <c r="E930" s="308"/>
      <c r="F930" s="308"/>
      <c r="G930" s="308"/>
      <c r="H930" s="308"/>
      <c r="I930" s="308"/>
      <c r="J930" s="308"/>
      <c r="K930" s="308"/>
      <c r="L930" s="308"/>
      <c r="M930" s="308"/>
      <c r="N930" s="308"/>
      <c r="O930" s="308"/>
      <c r="P930" s="308"/>
      <c r="Q930" s="308"/>
      <c r="R930" s="308"/>
      <c r="S930" s="308"/>
      <c r="T930" s="308"/>
      <c r="U930" s="308"/>
      <c r="V930" s="308"/>
      <c r="W930" s="308"/>
      <c r="X930" s="308"/>
      <c r="Y930" s="308"/>
      <c r="Z930" s="308"/>
    </row>
    <row r="931" ht="12.75" customHeight="1">
      <c r="A931" s="308"/>
      <c r="B931" s="308"/>
      <c r="C931" s="308"/>
      <c r="D931" s="308"/>
      <c r="E931" s="308"/>
      <c r="F931" s="308"/>
      <c r="G931" s="308"/>
      <c r="H931" s="308"/>
      <c r="I931" s="308"/>
      <c r="J931" s="308"/>
      <c r="K931" s="308"/>
      <c r="L931" s="308"/>
      <c r="M931" s="308"/>
      <c r="N931" s="308"/>
      <c r="O931" s="308"/>
      <c r="P931" s="308"/>
      <c r="Q931" s="308"/>
      <c r="R931" s="308"/>
      <c r="S931" s="308"/>
      <c r="T931" s="308"/>
      <c r="U931" s="308"/>
      <c r="V931" s="308"/>
      <c r="W931" s="308"/>
      <c r="X931" s="308"/>
      <c r="Y931" s="308"/>
      <c r="Z931" s="308"/>
    </row>
    <row r="932" ht="12.75" customHeight="1">
      <c r="A932" s="308"/>
      <c r="B932" s="308"/>
      <c r="C932" s="308"/>
      <c r="D932" s="308"/>
      <c r="E932" s="308"/>
      <c r="F932" s="308"/>
      <c r="G932" s="308"/>
      <c r="H932" s="308"/>
      <c r="I932" s="308"/>
      <c r="J932" s="308"/>
      <c r="K932" s="308"/>
      <c r="L932" s="308"/>
      <c r="M932" s="308"/>
      <c r="N932" s="308"/>
      <c r="O932" s="308"/>
      <c r="P932" s="308"/>
      <c r="Q932" s="308"/>
      <c r="R932" s="308"/>
      <c r="S932" s="308"/>
      <c r="T932" s="308"/>
      <c r="U932" s="308"/>
      <c r="V932" s="308"/>
      <c r="W932" s="308"/>
      <c r="X932" s="308"/>
      <c r="Y932" s="308"/>
      <c r="Z932" s="308"/>
    </row>
    <row r="933" ht="12.75" customHeight="1">
      <c r="A933" s="308"/>
      <c r="B933" s="308"/>
      <c r="C933" s="308"/>
      <c r="D933" s="308"/>
      <c r="E933" s="308"/>
      <c r="F933" s="308"/>
      <c r="G933" s="308"/>
      <c r="H933" s="308"/>
      <c r="I933" s="308"/>
      <c r="J933" s="308"/>
      <c r="K933" s="308"/>
      <c r="L933" s="308"/>
      <c r="M933" s="308"/>
      <c r="N933" s="308"/>
      <c r="O933" s="308"/>
      <c r="P933" s="308"/>
      <c r="Q933" s="308"/>
      <c r="R933" s="308"/>
      <c r="S933" s="308"/>
      <c r="T933" s="308"/>
      <c r="U933" s="308"/>
      <c r="V933" s="308"/>
      <c r="W933" s="308"/>
      <c r="X933" s="308"/>
      <c r="Y933" s="308"/>
      <c r="Z933" s="308"/>
    </row>
    <row r="934" ht="12.75" customHeight="1">
      <c r="A934" s="308"/>
      <c r="B934" s="308"/>
      <c r="C934" s="308"/>
      <c r="D934" s="308"/>
      <c r="E934" s="308"/>
      <c r="F934" s="308"/>
      <c r="G934" s="308"/>
      <c r="H934" s="308"/>
      <c r="I934" s="308"/>
      <c r="J934" s="308"/>
      <c r="K934" s="308"/>
      <c r="L934" s="308"/>
      <c r="M934" s="308"/>
      <c r="N934" s="308"/>
      <c r="O934" s="308"/>
      <c r="P934" s="308"/>
      <c r="Q934" s="308"/>
      <c r="R934" s="308"/>
      <c r="S934" s="308"/>
      <c r="T934" s="308"/>
      <c r="U934" s="308"/>
      <c r="V934" s="308"/>
      <c r="W934" s="308"/>
      <c r="X934" s="308"/>
      <c r="Y934" s="308"/>
      <c r="Z934" s="308"/>
    </row>
    <row r="935" ht="12.75" customHeight="1">
      <c r="A935" s="308"/>
      <c r="B935" s="308"/>
      <c r="C935" s="308"/>
      <c r="D935" s="308"/>
      <c r="E935" s="308"/>
      <c r="F935" s="308"/>
      <c r="G935" s="308"/>
      <c r="H935" s="308"/>
      <c r="I935" s="308"/>
      <c r="J935" s="308"/>
      <c r="K935" s="308"/>
      <c r="L935" s="308"/>
      <c r="M935" s="308"/>
      <c r="N935" s="308"/>
      <c r="O935" s="308"/>
      <c r="P935" s="308"/>
      <c r="Q935" s="308"/>
      <c r="R935" s="308"/>
      <c r="S935" s="308"/>
      <c r="T935" s="308"/>
      <c r="U935" s="308"/>
      <c r="V935" s="308"/>
      <c r="W935" s="308"/>
      <c r="X935" s="308"/>
      <c r="Y935" s="308"/>
      <c r="Z935" s="308"/>
    </row>
    <row r="936" ht="12.75" customHeight="1">
      <c r="A936" s="308"/>
      <c r="B936" s="308"/>
      <c r="C936" s="308"/>
      <c r="D936" s="308"/>
      <c r="E936" s="308"/>
      <c r="F936" s="308"/>
      <c r="G936" s="308"/>
      <c r="H936" s="308"/>
      <c r="I936" s="308"/>
      <c r="J936" s="308"/>
      <c r="K936" s="308"/>
      <c r="L936" s="308"/>
      <c r="M936" s="308"/>
      <c r="N936" s="308"/>
      <c r="O936" s="308"/>
      <c r="P936" s="308"/>
      <c r="Q936" s="308"/>
      <c r="R936" s="308"/>
      <c r="S936" s="308"/>
      <c r="T936" s="308"/>
      <c r="U936" s="308"/>
      <c r="V936" s="308"/>
      <c r="W936" s="308"/>
      <c r="X936" s="308"/>
      <c r="Y936" s="308"/>
      <c r="Z936" s="308"/>
    </row>
    <row r="937" ht="12.75" customHeight="1">
      <c r="A937" s="308"/>
      <c r="B937" s="308"/>
      <c r="C937" s="308"/>
      <c r="D937" s="308"/>
      <c r="E937" s="308"/>
      <c r="F937" s="308"/>
      <c r="G937" s="308"/>
      <c r="H937" s="308"/>
      <c r="I937" s="308"/>
      <c r="J937" s="308"/>
      <c r="K937" s="308"/>
      <c r="L937" s="308"/>
      <c r="M937" s="308"/>
      <c r="N937" s="308"/>
      <c r="O937" s="308"/>
      <c r="P937" s="308"/>
      <c r="Q937" s="308"/>
      <c r="R937" s="308"/>
      <c r="S937" s="308"/>
      <c r="T937" s="308"/>
      <c r="U937" s="308"/>
      <c r="V937" s="308"/>
      <c r="W937" s="308"/>
      <c r="X937" s="308"/>
      <c r="Y937" s="308"/>
      <c r="Z937" s="308"/>
    </row>
    <row r="938" ht="12.75" customHeight="1">
      <c r="A938" s="308"/>
      <c r="B938" s="308"/>
      <c r="C938" s="308"/>
      <c r="D938" s="308"/>
      <c r="E938" s="308"/>
      <c r="F938" s="308"/>
      <c r="G938" s="308"/>
      <c r="H938" s="308"/>
      <c r="I938" s="308"/>
      <c r="J938" s="308"/>
      <c r="K938" s="308"/>
      <c r="L938" s="308"/>
      <c r="M938" s="308"/>
      <c r="N938" s="308"/>
      <c r="O938" s="308"/>
      <c r="P938" s="308"/>
      <c r="Q938" s="308"/>
      <c r="R938" s="308"/>
      <c r="S938" s="308"/>
      <c r="T938" s="308"/>
      <c r="U938" s="308"/>
      <c r="V938" s="308"/>
      <c r="W938" s="308"/>
      <c r="X938" s="308"/>
      <c r="Y938" s="308"/>
      <c r="Z938" s="308"/>
    </row>
    <row r="939" ht="12.75" customHeight="1">
      <c r="A939" s="308"/>
      <c r="B939" s="308"/>
      <c r="C939" s="308"/>
      <c r="D939" s="308"/>
      <c r="E939" s="308"/>
      <c r="F939" s="308"/>
      <c r="G939" s="308"/>
      <c r="H939" s="308"/>
      <c r="I939" s="308"/>
      <c r="J939" s="308"/>
      <c r="K939" s="308"/>
      <c r="L939" s="308"/>
      <c r="M939" s="308"/>
      <c r="N939" s="308"/>
      <c r="O939" s="308"/>
      <c r="P939" s="308"/>
      <c r="Q939" s="308"/>
      <c r="R939" s="308"/>
      <c r="S939" s="308"/>
      <c r="T939" s="308"/>
      <c r="U939" s="308"/>
      <c r="V939" s="308"/>
      <c r="W939" s="308"/>
      <c r="X939" s="308"/>
      <c r="Y939" s="308"/>
      <c r="Z939" s="308"/>
    </row>
    <row r="940" ht="12.75" customHeight="1">
      <c r="A940" s="308"/>
      <c r="B940" s="308"/>
      <c r="C940" s="308"/>
      <c r="D940" s="308"/>
      <c r="E940" s="308"/>
      <c r="F940" s="308"/>
      <c r="G940" s="308"/>
      <c r="H940" s="308"/>
      <c r="I940" s="308"/>
      <c r="J940" s="308"/>
      <c r="K940" s="308"/>
      <c r="L940" s="308"/>
      <c r="M940" s="308"/>
      <c r="N940" s="308"/>
      <c r="O940" s="308"/>
      <c r="P940" s="308"/>
      <c r="Q940" s="308"/>
      <c r="R940" s="308"/>
      <c r="S940" s="308"/>
      <c r="T940" s="308"/>
      <c r="U940" s="308"/>
      <c r="V940" s="308"/>
      <c r="W940" s="308"/>
      <c r="X940" s="308"/>
      <c r="Y940" s="308"/>
      <c r="Z940" s="308"/>
    </row>
    <row r="941" ht="12.75" customHeight="1">
      <c r="A941" s="308"/>
      <c r="B941" s="308"/>
      <c r="C941" s="308"/>
      <c r="D941" s="308"/>
      <c r="E941" s="308"/>
      <c r="F941" s="308"/>
      <c r="G941" s="308"/>
      <c r="H941" s="308"/>
      <c r="I941" s="308"/>
      <c r="J941" s="308"/>
      <c r="K941" s="308"/>
      <c r="L941" s="308"/>
      <c r="M941" s="308"/>
      <c r="N941" s="308"/>
      <c r="O941" s="308"/>
      <c r="P941" s="308"/>
      <c r="Q941" s="308"/>
      <c r="R941" s="308"/>
      <c r="S941" s="308"/>
      <c r="T941" s="308"/>
      <c r="U941" s="308"/>
      <c r="V941" s="308"/>
      <c r="W941" s="308"/>
      <c r="X941" s="308"/>
      <c r="Y941" s="308"/>
      <c r="Z941" s="308"/>
    </row>
    <row r="942" ht="12.75" customHeight="1">
      <c r="A942" s="308"/>
      <c r="B942" s="308"/>
      <c r="C942" s="308"/>
      <c r="D942" s="308"/>
      <c r="E942" s="308"/>
      <c r="F942" s="308"/>
      <c r="G942" s="308"/>
      <c r="H942" s="308"/>
      <c r="I942" s="308"/>
      <c r="J942" s="308"/>
      <c r="K942" s="308"/>
      <c r="L942" s="308"/>
      <c r="M942" s="308"/>
      <c r="N942" s="308"/>
      <c r="O942" s="308"/>
      <c r="P942" s="308"/>
      <c r="Q942" s="308"/>
      <c r="R942" s="308"/>
      <c r="S942" s="308"/>
      <c r="T942" s="308"/>
      <c r="U942" s="308"/>
      <c r="V942" s="308"/>
      <c r="W942" s="308"/>
      <c r="X942" s="308"/>
      <c r="Y942" s="308"/>
      <c r="Z942" s="308"/>
    </row>
    <row r="943" ht="12.75" customHeight="1">
      <c r="A943" s="308"/>
      <c r="B943" s="308"/>
      <c r="C943" s="308"/>
      <c r="D943" s="308"/>
      <c r="E943" s="308"/>
      <c r="F943" s="308"/>
      <c r="G943" s="308"/>
      <c r="H943" s="308"/>
      <c r="I943" s="308"/>
      <c r="J943" s="308"/>
      <c r="K943" s="308"/>
      <c r="L943" s="308"/>
      <c r="M943" s="308"/>
      <c r="N943" s="308"/>
      <c r="O943" s="308"/>
      <c r="P943" s="308"/>
      <c r="Q943" s="308"/>
      <c r="R943" s="308"/>
      <c r="S943" s="308"/>
      <c r="T943" s="308"/>
      <c r="U943" s="308"/>
      <c r="V943" s="308"/>
      <c r="W943" s="308"/>
      <c r="X943" s="308"/>
      <c r="Y943" s="308"/>
      <c r="Z943" s="308"/>
    </row>
    <row r="944" ht="12.75" customHeight="1">
      <c r="A944" s="308"/>
      <c r="B944" s="308"/>
      <c r="C944" s="308"/>
      <c r="D944" s="308"/>
      <c r="E944" s="308"/>
      <c r="F944" s="308"/>
      <c r="G944" s="308"/>
      <c r="H944" s="308"/>
      <c r="I944" s="308"/>
      <c r="J944" s="308"/>
      <c r="K944" s="308"/>
      <c r="L944" s="308"/>
      <c r="M944" s="308"/>
      <c r="N944" s="308"/>
      <c r="O944" s="308"/>
      <c r="P944" s="308"/>
      <c r="Q944" s="308"/>
      <c r="R944" s="308"/>
      <c r="S944" s="308"/>
      <c r="T944" s="308"/>
      <c r="U944" s="308"/>
      <c r="V944" s="308"/>
      <c r="W944" s="308"/>
      <c r="X944" s="308"/>
      <c r="Y944" s="308"/>
      <c r="Z944" s="308"/>
    </row>
    <row r="945" ht="12.75" customHeight="1">
      <c r="A945" s="308"/>
      <c r="B945" s="308"/>
      <c r="C945" s="308"/>
      <c r="D945" s="308"/>
      <c r="E945" s="308"/>
      <c r="F945" s="308"/>
      <c r="G945" s="308"/>
      <c r="H945" s="308"/>
      <c r="I945" s="308"/>
      <c r="J945" s="308"/>
      <c r="K945" s="308"/>
      <c r="L945" s="308"/>
      <c r="M945" s="308"/>
      <c r="N945" s="308"/>
      <c r="O945" s="308"/>
      <c r="P945" s="308"/>
      <c r="Q945" s="308"/>
      <c r="R945" s="308"/>
      <c r="S945" s="308"/>
      <c r="T945" s="308"/>
      <c r="U945" s="308"/>
      <c r="V945" s="308"/>
      <c r="W945" s="308"/>
      <c r="X945" s="308"/>
      <c r="Y945" s="308"/>
      <c r="Z945" s="308"/>
    </row>
    <row r="946" ht="12.75" customHeight="1">
      <c r="A946" s="308"/>
      <c r="B946" s="308"/>
      <c r="C946" s="308"/>
      <c r="D946" s="308"/>
      <c r="E946" s="308"/>
      <c r="F946" s="308"/>
      <c r="G946" s="308"/>
      <c r="H946" s="308"/>
      <c r="I946" s="308"/>
      <c r="J946" s="308"/>
      <c r="K946" s="308"/>
      <c r="L946" s="308"/>
      <c r="M946" s="308"/>
      <c r="N946" s="308"/>
      <c r="O946" s="308"/>
      <c r="P946" s="308"/>
      <c r="Q946" s="308"/>
      <c r="R946" s="308"/>
      <c r="S946" s="308"/>
      <c r="T946" s="308"/>
      <c r="U946" s="308"/>
      <c r="V946" s="308"/>
      <c r="W946" s="308"/>
      <c r="X946" s="308"/>
      <c r="Y946" s="308"/>
      <c r="Z946" s="308"/>
    </row>
    <row r="947" ht="12.75" customHeight="1">
      <c r="A947" s="308"/>
      <c r="B947" s="308"/>
      <c r="C947" s="308"/>
      <c r="D947" s="308"/>
      <c r="E947" s="308"/>
      <c r="F947" s="308"/>
      <c r="G947" s="308"/>
      <c r="H947" s="308"/>
      <c r="I947" s="308"/>
      <c r="J947" s="308"/>
      <c r="K947" s="308"/>
      <c r="L947" s="308"/>
      <c r="M947" s="308"/>
      <c r="N947" s="308"/>
      <c r="O947" s="308"/>
      <c r="P947" s="308"/>
      <c r="Q947" s="308"/>
      <c r="R947" s="308"/>
      <c r="S947" s="308"/>
      <c r="T947" s="308"/>
      <c r="U947" s="308"/>
      <c r="V947" s="308"/>
      <c r="W947" s="308"/>
      <c r="X947" s="308"/>
      <c r="Y947" s="308"/>
      <c r="Z947" s="308"/>
    </row>
    <row r="948" ht="12.75" customHeight="1">
      <c r="A948" s="308"/>
      <c r="B948" s="308"/>
      <c r="C948" s="308"/>
      <c r="D948" s="308"/>
      <c r="E948" s="308"/>
      <c r="F948" s="308"/>
      <c r="G948" s="308"/>
      <c r="H948" s="308"/>
      <c r="I948" s="308"/>
      <c r="J948" s="308"/>
      <c r="K948" s="308"/>
      <c r="L948" s="308"/>
      <c r="M948" s="308"/>
      <c r="N948" s="308"/>
      <c r="O948" s="308"/>
      <c r="P948" s="308"/>
      <c r="Q948" s="308"/>
      <c r="R948" s="308"/>
      <c r="S948" s="308"/>
      <c r="T948" s="308"/>
      <c r="U948" s="308"/>
      <c r="V948" s="308"/>
      <c r="W948" s="308"/>
      <c r="X948" s="308"/>
      <c r="Y948" s="308"/>
      <c r="Z948" s="308"/>
    </row>
    <row r="949" ht="12.75" customHeight="1">
      <c r="A949" s="308"/>
      <c r="B949" s="308"/>
      <c r="C949" s="308"/>
      <c r="D949" s="308"/>
      <c r="E949" s="308"/>
      <c r="F949" s="308"/>
      <c r="G949" s="308"/>
      <c r="H949" s="308"/>
      <c r="I949" s="308"/>
      <c r="J949" s="308"/>
      <c r="K949" s="308"/>
      <c r="L949" s="308"/>
      <c r="M949" s="308"/>
      <c r="N949" s="308"/>
      <c r="O949" s="308"/>
      <c r="P949" s="308"/>
      <c r="Q949" s="308"/>
      <c r="R949" s="308"/>
      <c r="S949" s="308"/>
      <c r="T949" s="308"/>
      <c r="U949" s="308"/>
      <c r="V949" s="308"/>
      <c r="W949" s="308"/>
      <c r="X949" s="308"/>
      <c r="Y949" s="308"/>
      <c r="Z949" s="308"/>
    </row>
    <row r="950" ht="12.75" customHeight="1">
      <c r="A950" s="308"/>
      <c r="B950" s="308"/>
      <c r="C950" s="308"/>
      <c r="D950" s="308"/>
      <c r="E950" s="308"/>
      <c r="F950" s="308"/>
      <c r="G950" s="308"/>
      <c r="H950" s="308"/>
      <c r="I950" s="308"/>
      <c r="J950" s="308"/>
      <c r="K950" s="308"/>
      <c r="L950" s="308"/>
      <c r="M950" s="308"/>
      <c r="N950" s="308"/>
      <c r="O950" s="308"/>
      <c r="P950" s="308"/>
      <c r="Q950" s="308"/>
      <c r="R950" s="308"/>
      <c r="S950" s="308"/>
      <c r="T950" s="308"/>
      <c r="U950" s="308"/>
      <c r="V950" s="308"/>
      <c r="W950" s="308"/>
      <c r="X950" s="308"/>
      <c r="Y950" s="308"/>
      <c r="Z950" s="308"/>
    </row>
    <row r="951" ht="12.75" customHeight="1">
      <c r="A951" s="308"/>
      <c r="B951" s="308"/>
      <c r="C951" s="308"/>
      <c r="D951" s="308"/>
      <c r="E951" s="308"/>
      <c r="F951" s="308"/>
      <c r="G951" s="308"/>
      <c r="H951" s="308"/>
      <c r="I951" s="308"/>
      <c r="J951" s="308"/>
      <c r="K951" s="308"/>
      <c r="L951" s="308"/>
      <c r="M951" s="308"/>
      <c r="N951" s="308"/>
      <c r="O951" s="308"/>
      <c r="P951" s="308"/>
      <c r="Q951" s="308"/>
      <c r="R951" s="308"/>
      <c r="S951" s="308"/>
      <c r="T951" s="308"/>
      <c r="U951" s="308"/>
      <c r="V951" s="308"/>
      <c r="W951" s="308"/>
      <c r="X951" s="308"/>
      <c r="Y951" s="308"/>
      <c r="Z951" s="308"/>
    </row>
    <row r="952" ht="12.75" customHeight="1">
      <c r="A952" s="308"/>
      <c r="B952" s="308"/>
      <c r="C952" s="308"/>
      <c r="D952" s="308"/>
      <c r="E952" s="308"/>
      <c r="F952" s="308"/>
      <c r="G952" s="308"/>
      <c r="H952" s="308"/>
      <c r="I952" s="308"/>
      <c r="J952" s="308"/>
      <c r="K952" s="308"/>
      <c r="L952" s="308"/>
      <c r="M952" s="308"/>
      <c r="N952" s="308"/>
      <c r="O952" s="308"/>
      <c r="P952" s="308"/>
      <c r="Q952" s="308"/>
      <c r="R952" s="308"/>
      <c r="S952" s="308"/>
      <c r="T952" s="308"/>
      <c r="U952" s="308"/>
      <c r="V952" s="308"/>
      <c r="W952" s="308"/>
      <c r="X952" s="308"/>
      <c r="Y952" s="308"/>
      <c r="Z952" s="308"/>
    </row>
    <row r="953" ht="12.75" customHeight="1">
      <c r="A953" s="308"/>
      <c r="B953" s="308"/>
      <c r="C953" s="308"/>
      <c r="D953" s="308"/>
      <c r="E953" s="308"/>
      <c r="F953" s="308"/>
      <c r="G953" s="308"/>
      <c r="H953" s="308"/>
      <c r="I953" s="308"/>
      <c r="J953" s="308"/>
      <c r="K953" s="308"/>
      <c r="L953" s="308"/>
      <c r="M953" s="308"/>
      <c r="N953" s="308"/>
      <c r="O953" s="308"/>
      <c r="P953" s="308"/>
      <c r="Q953" s="308"/>
      <c r="R953" s="308"/>
      <c r="S953" s="308"/>
      <c r="T953" s="308"/>
      <c r="U953" s="308"/>
      <c r="V953" s="308"/>
      <c r="W953" s="308"/>
      <c r="X953" s="308"/>
      <c r="Y953" s="308"/>
      <c r="Z953" s="308"/>
    </row>
    <row r="954" ht="12.75" customHeight="1">
      <c r="A954" s="308"/>
      <c r="B954" s="308"/>
      <c r="C954" s="308"/>
      <c r="D954" s="308"/>
      <c r="E954" s="308"/>
      <c r="F954" s="308"/>
      <c r="G954" s="308"/>
      <c r="H954" s="308"/>
      <c r="I954" s="308"/>
      <c r="J954" s="308"/>
      <c r="K954" s="308"/>
      <c r="L954" s="308"/>
      <c r="M954" s="308"/>
      <c r="N954" s="308"/>
      <c r="O954" s="308"/>
      <c r="P954" s="308"/>
      <c r="Q954" s="308"/>
      <c r="R954" s="308"/>
      <c r="S954" s="308"/>
      <c r="T954" s="308"/>
      <c r="U954" s="308"/>
      <c r="V954" s="308"/>
      <c r="W954" s="308"/>
      <c r="X954" s="308"/>
      <c r="Y954" s="308"/>
      <c r="Z954" s="308"/>
    </row>
    <row r="955" ht="12.75" customHeight="1">
      <c r="A955" s="308"/>
      <c r="B955" s="308"/>
      <c r="C955" s="308"/>
      <c r="D955" s="308"/>
      <c r="E955" s="308"/>
      <c r="F955" s="308"/>
      <c r="G955" s="308"/>
      <c r="H955" s="308"/>
      <c r="I955" s="308"/>
      <c r="J955" s="308"/>
      <c r="K955" s="308"/>
      <c r="L955" s="308"/>
      <c r="M955" s="308"/>
      <c r="N955" s="308"/>
      <c r="O955" s="308"/>
      <c r="P955" s="308"/>
      <c r="Q955" s="308"/>
      <c r="R955" s="308"/>
      <c r="S955" s="308"/>
      <c r="T955" s="308"/>
      <c r="U955" s="308"/>
      <c r="V955" s="308"/>
      <c r="W955" s="308"/>
      <c r="X955" s="308"/>
      <c r="Y955" s="308"/>
      <c r="Z955" s="308"/>
    </row>
    <row r="956" ht="12.75" customHeight="1">
      <c r="A956" s="308"/>
      <c r="B956" s="308"/>
      <c r="C956" s="308"/>
      <c r="D956" s="308"/>
      <c r="E956" s="308"/>
      <c r="F956" s="308"/>
      <c r="G956" s="308"/>
      <c r="H956" s="308"/>
      <c r="I956" s="308"/>
      <c r="J956" s="308"/>
      <c r="K956" s="308"/>
      <c r="L956" s="308"/>
      <c r="M956" s="308"/>
      <c r="N956" s="308"/>
      <c r="O956" s="308"/>
      <c r="P956" s="308"/>
      <c r="Q956" s="308"/>
      <c r="R956" s="308"/>
      <c r="S956" s="308"/>
      <c r="T956" s="308"/>
      <c r="U956" s="308"/>
      <c r="V956" s="308"/>
      <c r="W956" s="308"/>
      <c r="X956" s="308"/>
      <c r="Y956" s="308"/>
      <c r="Z956" s="308"/>
    </row>
    <row r="957" ht="12.75" customHeight="1">
      <c r="A957" s="308"/>
      <c r="B957" s="308"/>
      <c r="C957" s="308"/>
      <c r="D957" s="308"/>
      <c r="E957" s="308"/>
      <c r="F957" s="308"/>
      <c r="G957" s="308"/>
      <c r="H957" s="308"/>
      <c r="I957" s="308"/>
      <c r="J957" s="308"/>
      <c r="K957" s="308"/>
      <c r="L957" s="308"/>
      <c r="M957" s="308"/>
      <c r="N957" s="308"/>
      <c r="O957" s="308"/>
      <c r="P957" s="308"/>
      <c r="Q957" s="308"/>
      <c r="R957" s="308"/>
      <c r="S957" s="308"/>
      <c r="T957" s="308"/>
      <c r="U957" s="308"/>
      <c r="V957" s="308"/>
      <c r="W957" s="308"/>
      <c r="X957" s="308"/>
      <c r="Y957" s="308"/>
      <c r="Z957" s="308"/>
    </row>
    <row r="958" ht="12.75" customHeight="1">
      <c r="A958" s="308"/>
      <c r="B958" s="308"/>
      <c r="C958" s="308"/>
      <c r="D958" s="308"/>
      <c r="E958" s="308"/>
      <c r="F958" s="308"/>
      <c r="G958" s="308"/>
      <c r="H958" s="308"/>
      <c r="I958" s="308"/>
      <c r="J958" s="308"/>
      <c r="K958" s="308"/>
      <c r="L958" s="308"/>
      <c r="M958" s="308"/>
      <c r="N958" s="308"/>
      <c r="O958" s="308"/>
      <c r="P958" s="308"/>
      <c r="Q958" s="308"/>
      <c r="R958" s="308"/>
      <c r="S958" s="308"/>
      <c r="T958" s="308"/>
      <c r="U958" s="308"/>
      <c r="V958" s="308"/>
      <c r="W958" s="308"/>
      <c r="X958" s="308"/>
      <c r="Y958" s="308"/>
      <c r="Z958" s="308"/>
    </row>
    <row r="959" ht="12.75" customHeight="1">
      <c r="A959" s="308"/>
      <c r="B959" s="308"/>
      <c r="C959" s="308"/>
      <c r="D959" s="308"/>
      <c r="E959" s="308"/>
      <c r="F959" s="308"/>
      <c r="G959" s="308"/>
      <c r="H959" s="308"/>
      <c r="I959" s="308"/>
      <c r="J959" s="308"/>
      <c r="K959" s="308"/>
      <c r="L959" s="308"/>
      <c r="M959" s="308"/>
      <c r="N959" s="308"/>
      <c r="O959" s="308"/>
      <c r="P959" s="308"/>
      <c r="Q959" s="308"/>
      <c r="R959" s="308"/>
      <c r="S959" s="308"/>
      <c r="T959" s="308"/>
      <c r="U959" s="308"/>
      <c r="V959" s="308"/>
      <c r="W959" s="308"/>
      <c r="X959" s="308"/>
      <c r="Y959" s="308"/>
      <c r="Z959" s="308"/>
    </row>
    <row r="960" ht="12.75" customHeight="1">
      <c r="A960" s="308"/>
      <c r="B960" s="308"/>
      <c r="C960" s="308"/>
      <c r="D960" s="308"/>
      <c r="E960" s="308"/>
      <c r="F960" s="308"/>
      <c r="G960" s="308"/>
      <c r="H960" s="308"/>
      <c r="I960" s="308"/>
      <c r="J960" s="308"/>
      <c r="K960" s="308"/>
      <c r="L960" s="308"/>
      <c r="M960" s="308"/>
      <c r="N960" s="308"/>
      <c r="O960" s="308"/>
      <c r="P960" s="308"/>
      <c r="Q960" s="308"/>
      <c r="R960" s="308"/>
      <c r="S960" s="308"/>
      <c r="T960" s="308"/>
      <c r="U960" s="308"/>
      <c r="V960" s="308"/>
      <c r="W960" s="308"/>
      <c r="X960" s="308"/>
      <c r="Y960" s="308"/>
      <c r="Z960" s="308"/>
    </row>
    <row r="961" ht="12.75" customHeight="1">
      <c r="A961" s="308"/>
      <c r="B961" s="308"/>
      <c r="C961" s="308"/>
      <c r="D961" s="308"/>
      <c r="E961" s="308"/>
      <c r="F961" s="308"/>
      <c r="G961" s="308"/>
      <c r="H961" s="308"/>
      <c r="I961" s="308"/>
      <c r="J961" s="308"/>
      <c r="K961" s="308"/>
      <c r="L961" s="308"/>
      <c r="M961" s="308"/>
      <c r="N961" s="308"/>
      <c r="O961" s="308"/>
      <c r="P961" s="308"/>
      <c r="Q961" s="308"/>
      <c r="R961" s="308"/>
      <c r="S961" s="308"/>
      <c r="T961" s="308"/>
      <c r="U961" s="308"/>
      <c r="V961" s="308"/>
      <c r="W961" s="308"/>
      <c r="X961" s="308"/>
      <c r="Y961" s="308"/>
      <c r="Z961" s="308"/>
    </row>
    <row r="962" ht="12.75" customHeight="1">
      <c r="A962" s="308"/>
      <c r="B962" s="308"/>
      <c r="C962" s="308"/>
      <c r="D962" s="308"/>
      <c r="E962" s="308"/>
      <c r="F962" s="308"/>
      <c r="G962" s="308"/>
      <c r="H962" s="308"/>
      <c r="I962" s="308"/>
      <c r="J962" s="308"/>
      <c r="K962" s="308"/>
      <c r="L962" s="308"/>
      <c r="M962" s="308"/>
      <c r="N962" s="308"/>
      <c r="O962" s="308"/>
      <c r="P962" s="308"/>
      <c r="Q962" s="308"/>
      <c r="R962" s="308"/>
      <c r="S962" s="308"/>
      <c r="T962" s="308"/>
      <c r="U962" s="308"/>
      <c r="V962" s="308"/>
      <c r="W962" s="308"/>
      <c r="X962" s="308"/>
      <c r="Y962" s="308"/>
      <c r="Z962" s="308"/>
    </row>
    <row r="963" ht="12.75" customHeight="1">
      <c r="A963" s="308"/>
      <c r="B963" s="308"/>
      <c r="C963" s="308"/>
      <c r="D963" s="308"/>
      <c r="E963" s="308"/>
      <c r="F963" s="308"/>
      <c r="G963" s="308"/>
      <c r="H963" s="308"/>
      <c r="I963" s="308"/>
      <c r="J963" s="308"/>
      <c r="K963" s="308"/>
      <c r="L963" s="308"/>
      <c r="M963" s="308"/>
      <c r="N963" s="308"/>
      <c r="O963" s="308"/>
      <c r="P963" s="308"/>
      <c r="Q963" s="308"/>
      <c r="R963" s="308"/>
      <c r="S963" s="308"/>
      <c r="T963" s="308"/>
      <c r="U963" s="308"/>
      <c r="V963" s="308"/>
      <c r="W963" s="308"/>
      <c r="X963" s="308"/>
      <c r="Y963" s="308"/>
      <c r="Z963" s="308"/>
    </row>
    <row r="964" ht="12.75" customHeight="1">
      <c r="A964" s="308"/>
      <c r="B964" s="308"/>
      <c r="C964" s="308"/>
      <c r="D964" s="308"/>
      <c r="E964" s="308"/>
      <c r="F964" s="308"/>
      <c r="G964" s="308"/>
      <c r="H964" s="308"/>
      <c r="I964" s="308"/>
      <c r="J964" s="308"/>
      <c r="K964" s="308"/>
      <c r="L964" s="308"/>
      <c r="M964" s="308"/>
      <c r="N964" s="308"/>
      <c r="O964" s="308"/>
      <c r="P964" s="308"/>
      <c r="Q964" s="308"/>
      <c r="R964" s="308"/>
      <c r="S964" s="308"/>
      <c r="T964" s="308"/>
      <c r="U964" s="308"/>
      <c r="V964" s="308"/>
      <c r="W964" s="308"/>
      <c r="X964" s="308"/>
      <c r="Y964" s="308"/>
      <c r="Z964" s="308"/>
    </row>
    <row r="965" ht="12.75" customHeight="1">
      <c r="A965" s="308"/>
      <c r="B965" s="308"/>
      <c r="C965" s="308"/>
      <c r="D965" s="308"/>
      <c r="E965" s="308"/>
      <c r="F965" s="308"/>
      <c r="G965" s="308"/>
      <c r="H965" s="308"/>
      <c r="I965" s="308"/>
      <c r="J965" s="308"/>
      <c r="K965" s="308"/>
      <c r="L965" s="308"/>
      <c r="M965" s="308"/>
      <c r="N965" s="308"/>
      <c r="O965" s="308"/>
      <c r="P965" s="308"/>
      <c r="Q965" s="308"/>
      <c r="R965" s="308"/>
      <c r="S965" s="308"/>
      <c r="T965" s="308"/>
      <c r="U965" s="308"/>
      <c r="V965" s="308"/>
      <c r="W965" s="308"/>
      <c r="X965" s="308"/>
      <c r="Y965" s="308"/>
      <c r="Z965" s="308"/>
    </row>
    <row r="966" ht="12.75" customHeight="1">
      <c r="A966" s="308"/>
      <c r="B966" s="308"/>
      <c r="C966" s="308"/>
      <c r="D966" s="308"/>
      <c r="E966" s="308"/>
      <c r="F966" s="308"/>
      <c r="G966" s="308"/>
      <c r="H966" s="308"/>
      <c r="I966" s="308"/>
      <c r="J966" s="308"/>
      <c r="K966" s="308"/>
      <c r="L966" s="308"/>
      <c r="M966" s="308"/>
      <c r="N966" s="308"/>
      <c r="O966" s="308"/>
      <c r="P966" s="308"/>
      <c r="Q966" s="308"/>
      <c r="R966" s="308"/>
      <c r="S966" s="308"/>
      <c r="T966" s="308"/>
      <c r="U966" s="308"/>
      <c r="V966" s="308"/>
      <c r="W966" s="308"/>
      <c r="X966" s="308"/>
      <c r="Y966" s="308"/>
      <c r="Z966" s="308"/>
    </row>
    <row r="967" ht="12.75" customHeight="1">
      <c r="A967" s="308"/>
      <c r="B967" s="308"/>
      <c r="C967" s="308"/>
      <c r="D967" s="308"/>
      <c r="E967" s="308"/>
      <c r="F967" s="308"/>
      <c r="G967" s="308"/>
      <c r="H967" s="308"/>
      <c r="I967" s="308"/>
      <c r="J967" s="308"/>
      <c r="K967" s="308"/>
      <c r="L967" s="308"/>
      <c r="M967" s="308"/>
      <c r="N967" s="308"/>
      <c r="O967" s="308"/>
      <c r="P967" s="308"/>
      <c r="Q967" s="308"/>
      <c r="R967" s="308"/>
      <c r="S967" s="308"/>
      <c r="T967" s="308"/>
      <c r="U967" s="308"/>
      <c r="V967" s="308"/>
      <c r="W967" s="308"/>
      <c r="X967" s="308"/>
      <c r="Y967" s="308"/>
      <c r="Z967" s="308"/>
    </row>
    <row r="968" ht="12.75" customHeight="1">
      <c r="A968" s="308"/>
      <c r="B968" s="308"/>
      <c r="C968" s="308"/>
      <c r="D968" s="308"/>
      <c r="E968" s="308"/>
      <c r="F968" s="308"/>
      <c r="G968" s="308"/>
      <c r="H968" s="308"/>
      <c r="I968" s="308"/>
      <c r="J968" s="308"/>
      <c r="K968" s="308"/>
      <c r="L968" s="308"/>
      <c r="M968" s="308"/>
      <c r="N968" s="308"/>
      <c r="O968" s="308"/>
      <c r="P968" s="308"/>
      <c r="Q968" s="308"/>
      <c r="R968" s="308"/>
      <c r="S968" s="308"/>
      <c r="T968" s="308"/>
      <c r="U968" s="308"/>
      <c r="V968" s="308"/>
      <c r="W968" s="308"/>
      <c r="X968" s="308"/>
      <c r="Y968" s="308"/>
      <c r="Z968" s="308"/>
    </row>
    <row r="969" ht="12.75" customHeight="1">
      <c r="A969" s="308"/>
      <c r="B969" s="308"/>
      <c r="C969" s="308"/>
      <c r="D969" s="308"/>
      <c r="E969" s="308"/>
      <c r="F969" s="308"/>
      <c r="G969" s="308"/>
      <c r="H969" s="308"/>
      <c r="I969" s="308"/>
      <c r="J969" s="308"/>
      <c r="K969" s="308"/>
      <c r="L969" s="308"/>
      <c r="M969" s="308"/>
      <c r="N969" s="308"/>
      <c r="O969" s="308"/>
      <c r="P969" s="308"/>
      <c r="Q969" s="308"/>
      <c r="R969" s="308"/>
      <c r="S969" s="308"/>
      <c r="T969" s="308"/>
      <c r="U969" s="308"/>
      <c r="V969" s="308"/>
      <c r="W969" s="308"/>
      <c r="X969" s="308"/>
      <c r="Y969" s="308"/>
      <c r="Z969" s="308"/>
    </row>
    <row r="970" ht="12.75" customHeight="1">
      <c r="A970" s="308"/>
      <c r="B970" s="308"/>
      <c r="C970" s="308"/>
      <c r="D970" s="308"/>
      <c r="E970" s="308"/>
      <c r="F970" s="308"/>
      <c r="G970" s="308"/>
      <c r="H970" s="308"/>
      <c r="I970" s="308"/>
      <c r="J970" s="308"/>
      <c r="K970" s="308"/>
      <c r="L970" s="308"/>
      <c r="M970" s="308"/>
      <c r="N970" s="308"/>
      <c r="O970" s="308"/>
      <c r="P970" s="308"/>
      <c r="Q970" s="308"/>
      <c r="R970" s="308"/>
      <c r="S970" s="308"/>
      <c r="T970" s="308"/>
      <c r="U970" s="308"/>
      <c r="V970" s="308"/>
      <c r="W970" s="308"/>
      <c r="X970" s="308"/>
      <c r="Y970" s="308"/>
      <c r="Z970" s="308"/>
    </row>
    <row r="971" ht="12.75" customHeight="1">
      <c r="A971" s="308"/>
      <c r="B971" s="308"/>
      <c r="C971" s="308"/>
      <c r="D971" s="308"/>
      <c r="E971" s="308"/>
      <c r="F971" s="308"/>
      <c r="G971" s="308"/>
      <c r="H971" s="308"/>
      <c r="I971" s="308"/>
      <c r="J971" s="308"/>
      <c r="K971" s="308"/>
      <c r="L971" s="308"/>
      <c r="M971" s="308"/>
      <c r="N971" s="308"/>
      <c r="O971" s="308"/>
      <c r="P971" s="308"/>
      <c r="Q971" s="308"/>
      <c r="R971" s="308"/>
      <c r="S971" s="308"/>
      <c r="T971" s="308"/>
      <c r="U971" s="308"/>
      <c r="V971" s="308"/>
      <c r="W971" s="308"/>
      <c r="X971" s="308"/>
      <c r="Y971" s="308"/>
      <c r="Z971" s="308"/>
    </row>
    <row r="972" ht="12.75" customHeight="1">
      <c r="A972" s="308"/>
      <c r="B972" s="308"/>
      <c r="C972" s="308"/>
      <c r="D972" s="308"/>
      <c r="E972" s="308"/>
      <c r="F972" s="308"/>
      <c r="G972" s="308"/>
      <c r="H972" s="308"/>
      <c r="I972" s="308"/>
      <c r="J972" s="308"/>
      <c r="K972" s="308"/>
      <c r="L972" s="308"/>
      <c r="M972" s="308"/>
      <c r="N972" s="308"/>
      <c r="O972" s="308"/>
      <c r="P972" s="308"/>
      <c r="Q972" s="308"/>
      <c r="R972" s="308"/>
      <c r="S972" s="308"/>
      <c r="T972" s="308"/>
      <c r="U972" s="308"/>
      <c r="V972" s="308"/>
      <c r="W972" s="308"/>
      <c r="X972" s="308"/>
      <c r="Y972" s="308"/>
      <c r="Z972" s="308"/>
    </row>
    <row r="973" ht="12.75" customHeight="1">
      <c r="A973" s="308"/>
      <c r="B973" s="308"/>
      <c r="C973" s="308"/>
      <c r="D973" s="308"/>
      <c r="E973" s="308"/>
      <c r="F973" s="308"/>
      <c r="G973" s="308"/>
      <c r="H973" s="308"/>
      <c r="I973" s="308"/>
      <c r="J973" s="308"/>
      <c r="K973" s="308"/>
      <c r="L973" s="308"/>
      <c r="M973" s="308"/>
      <c r="N973" s="308"/>
      <c r="O973" s="308"/>
      <c r="P973" s="308"/>
      <c r="Q973" s="308"/>
      <c r="R973" s="308"/>
      <c r="S973" s="308"/>
      <c r="T973" s="308"/>
      <c r="U973" s="308"/>
      <c r="V973" s="308"/>
      <c r="W973" s="308"/>
      <c r="X973" s="308"/>
      <c r="Y973" s="308"/>
      <c r="Z973" s="308"/>
    </row>
    <row r="974" ht="12.75" customHeight="1">
      <c r="A974" s="308"/>
      <c r="B974" s="308"/>
      <c r="C974" s="308"/>
      <c r="D974" s="308"/>
      <c r="E974" s="308"/>
      <c r="F974" s="308"/>
      <c r="G974" s="308"/>
      <c r="H974" s="308"/>
      <c r="I974" s="308"/>
      <c r="J974" s="308"/>
      <c r="K974" s="308"/>
      <c r="L974" s="308"/>
      <c r="M974" s="308"/>
      <c r="N974" s="308"/>
      <c r="O974" s="308"/>
      <c r="P974" s="308"/>
      <c r="Q974" s="308"/>
      <c r="R974" s="308"/>
      <c r="S974" s="308"/>
      <c r="T974" s="308"/>
      <c r="U974" s="308"/>
      <c r="V974" s="308"/>
      <c r="W974" s="308"/>
      <c r="X974" s="308"/>
      <c r="Y974" s="308"/>
      <c r="Z974" s="308"/>
    </row>
    <row r="975" ht="12.75" customHeight="1">
      <c r="A975" s="308"/>
      <c r="B975" s="308"/>
      <c r="C975" s="308"/>
      <c r="D975" s="308"/>
      <c r="E975" s="308"/>
      <c r="F975" s="308"/>
      <c r="G975" s="308"/>
      <c r="H975" s="308"/>
      <c r="I975" s="308"/>
      <c r="J975" s="308"/>
      <c r="K975" s="308"/>
      <c r="L975" s="308"/>
      <c r="M975" s="308"/>
      <c r="N975" s="308"/>
      <c r="O975" s="308"/>
      <c r="P975" s="308"/>
      <c r="Q975" s="308"/>
      <c r="R975" s="308"/>
      <c r="S975" s="308"/>
      <c r="T975" s="308"/>
      <c r="U975" s="308"/>
      <c r="V975" s="308"/>
      <c r="W975" s="308"/>
      <c r="X975" s="308"/>
      <c r="Y975" s="308"/>
      <c r="Z975" s="308"/>
    </row>
    <row r="976" ht="12.75" customHeight="1">
      <c r="A976" s="308"/>
      <c r="B976" s="308"/>
      <c r="C976" s="308"/>
      <c r="D976" s="308"/>
      <c r="E976" s="308"/>
      <c r="F976" s="308"/>
      <c r="G976" s="308"/>
      <c r="H976" s="308"/>
      <c r="I976" s="308"/>
      <c r="J976" s="308"/>
      <c r="K976" s="308"/>
      <c r="L976" s="308"/>
      <c r="M976" s="308"/>
      <c r="N976" s="308"/>
      <c r="O976" s="308"/>
      <c r="P976" s="308"/>
      <c r="Q976" s="308"/>
      <c r="R976" s="308"/>
      <c r="S976" s="308"/>
      <c r="T976" s="308"/>
      <c r="U976" s="308"/>
      <c r="V976" s="308"/>
      <c r="W976" s="308"/>
      <c r="X976" s="308"/>
      <c r="Y976" s="308"/>
      <c r="Z976" s="308"/>
    </row>
    <row r="977" ht="12.75" customHeight="1">
      <c r="A977" s="308"/>
      <c r="B977" s="308"/>
      <c r="C977" s="308"/>
      <c r="D977" s="308"/>
      <c r="E977" s="308"/>
      <c r="F977" s="308"/>
      <c r="G977" s="308"/>
      <c r="H977" s="308"/>
      <c r="I977" s="308"/>
      <c r="J977" s="308"/>
      <c r="K977" s="308"/>
      <c r="L977" s="308"/>
      <c r="M977" s="308"/>
      <c r="N977" s="308"/>
      <c r="O977" s="308"/>
      <c r="P977" s="308"/>
      <c r="Q977" s="308"/>
      <c r="R977" s="308"/>
      <c r="S977" s="308"/>
      <c r="T977" s="308"/>
      <c r="U977" s="308"/>
      <c r="V977" s="308"/>
      <c r="W977" s="308"/>
      <c r="X977" s="308"/>
      <c r="Y977" s="308"/>
      <c r="Z977" s="308"/>
    </row>
    <row r="978" ht="12.75" customHeight="1">
      <c r="A978" s="308"/>
      <c r="B978" s="308"/>
      <c r="C978" s="308"/>
      <c r="D978" s="308"/>
      <c r="E978" s="308"/>
      <c r="F978" s="308"/>
      <c r="G978" s="308"/>
      <c r="H978" s="308"/>
      <c r="I978" s="308"/>
      <c r="J978" s="308"/>
      <c r="K978" s="308"/>
      <c r="L978" s="308"/>
      <c r="M978" s="308"/>
      <c r="N978" s="308"/>
      <c r="O978" s="308"/>
      <c r="P978" s="308"/>
      <c r="Q978" s="308"/>
      <c r="R978" s="308"/>
      <c r="S978" s="308"/>
      <c r="T978" s="308"/>
      <c r="U978" s="308"/>
      <c r="V978" s="308"/>
      <c r="W978" s="308"/>
      <c r="X978" s="308"/>
      <c r="Y978" s="308"/>
      <c r="Z978" s="308"/>
    </row>
    <row r="979" ht="12.75" customHeight="1">
      <c r="A979" s="308"/>
      <c r="B979" s="308"/>
      <c r="C979" s="308"/>
      <c r="D979" s="308"/>
      <c r="E979" s="308"/>
      <c r="F979" s="308"/>
      <c r="G979" s="308"/>
      <c r="H979" s="308"/>
      <c r="I979" s="308"/>
      <c r="J979" s="308"/>
      <c r="K979" s="308"/>
      <c r="L979" s="308"/>
      <c r="M979" s="308"/>
      <c r="N979" s="308"/>
      <c r="O979" s="308"/>
      <c r="P979" s="308"/>
      <c r="Q979" s="308"/>
      <c r="R979" s="308"/>
      <c r="S979" s="308"/>
      <c r="T979" s="308"/>
      <c r="U979" s="308"/>
      <c r="V979" s="308"/>
      <c r="W979" s="308"/>
      <c r="X979" s="308"/>
      <c r="Y979" s="308"/>
      <c r="Z979" s="308"/>
    </row>
    <row r="980" ht="12.75" customHeight="1">
      <c r="A980" s="308"/>
      <c r="B980" s="308"/>
      <c r="C980" s="308"/>
      <c r="D980" s="308"/>
      <c r="E980" s="308"/>
      <c r="F980" s="308"/>
      <c r="G980" s="308"/>
      <c r="H980" s="308"/>
      <c r="I980" s="308"/>
      <c r="J980" s="308"/>
      <c r="K980" s="308"/>
      <c r="L980" s="308"/>
      <c r="M980" s="308"/>
      <c r="N980" s="308"/>
      <c r="O980" s="308"/>
      <c r="P980" s="308"/>
      <c r="Q980" s="308"/>
      <c r="R980" s="308"/>
      <c r="S980" s="308"/>
      <c r="T980" s="308"/>
      <c r="U980" s="308"/>
      <c r="V980" s="308"/>
      <c r="W980" s="308"/>
      <c r="X980" s="308"/>
      <c r="Y980" s="308"/>
      <c r="Z980" s="308"/>
    </row>
    <row r="981" ht="12.75" customHeight="1">
      <c r="A981" s="308"/>
      <c r="B981" s="308"/>
      <c r="C981" s="308"/>
      <c r="D981" s="308"/>
      <c r="E981" s="308"/>
      <c r="F981" s="308"/>
      <c r="G981" s="308"/>
      <c r="H981" s="308"/>
      <c r="I981" s="308"/>
      <c r="J981" s="308"/>
      <c r="K981" s="308"/>
      <c r="L981" s="308"/>
      <c r="M981" s="308"/>
      <c r="N981" s="308"/>
      <c r="O981" s="308"/>
      <c r="P981" s="308"/>
      <c r="Q981" s="308"/>
      <c r="R981" s="308"/>
      <c r="S981" s="308"/>
      <c r="T981" s="308"/>
      <c r="U981" s="308"/>
      <c r="V981" s="308"/>
      <c r="W981" s="308"/>
      <c r="X981" s="308"/>
      <c r="Y981" s="308"/>
      <c r="Z981" s="308"/>
    </row>
    <row r="982" ht="12.75" customHeight="1">
      <c r="A982" s="308"/>
      <c r="B982" s="308"/>
      <c r="C982" s="308"/>
      <c r="D982" s="308"/>
      <c r="E982" s="308"/>
      <c r="F982" s="308"/>
      <c r="G982" s="308"/>
      <c r="H982" s="308"/>
      <c r="I982" s="308"/>
      <c r="J982" s="308"/>
      <c r="K982" s="308"/>
      <c r="L982" s="308"/>
      <c r="M982" s="308"/>
      <c r="N982" s="308"/>
      <c r="O982" s="308"/>
      <c r="P982" s="308"/>
      <c r="Q982" s="308"/>
      <c r="R982" s="308"/>
      <c r="S982" s="308"/>
      <c r="T982" s="308"/>
      <c r="U982" s="308"/>
      <c r="V982" s="308"/>
      <c r="W982" s="308"/>
      <c r="X982" s="308"/>
      <c r="Y982" s="308"/>
      <c r="Z982" s="308"/>
    </row>
    <row r="983" ht="12.75" customHeight="1">
      <c r="A983" s="308"/>
      <c r="B983" s="308"/>
      <c r="C983" s="308"/>
      <c r="D983" s="308"/>
      <c r="E983" s="308"/>
      <c r="F983" s="308"/>
      <c r="G983" s="308"/>
      <c r="H983" s="308"/>
      <c r="I983" s="308"/>
      <c r="J983" s="308"/>
      <c r="K983" s="308"/>
      <c r="L983" s="308"/>
      <c r="M983" s="308"/>
      <c r="N983" s="308"/>
      <c r="O983" s="308"/>
      <c r="P983" s="308"/>
      <c r="Q983" s="308"/>
      <c r="R983" s="308"/>
      <c r="S983" s="308"/>
      <c r="T983" s="308"/>
      <c r="U983" s="308"/>
      <c r="V983" s="308"/>
      <c r="W983" s="308"/>
      <c r="X983" s="308"/>
      <c r="Y983" s="308"/>
      <c r="Z983" s="308"/>
    </row>
    <row r="984" ht="12.75" customHeight="1">
      <c r="A984" s="308"/>
      <c r="B984" s="308"/>
      <c r="C984" s="308"/>
      <c r="D984" s="308"/>
      <c r="E984" s="308"/>
      <c r="F984" s="308"/>
      <c r="G984" s="308"/>
      <c r="H984" s="308"/>
      <c r="I984" s="308"/>
      <c r="J984" s="308"/>
      <c r="K984" s="308"/>
      <c r="L984" s="308"/>
      <c r="M984" s="308"/>
      <c r="N984" s="308"/>
      <c r="O984" s="308"/>
      <c r="P984" s="308"/>
      <c r="Q984" s="308"/>
      <c r="R984" s="308"/>
      <c r="S984" s="308"/>
      <c r="T984" s="308"/>
      <c r="U984" s="308"/>
      <c r="V984" s="308"/>
      <c r="W984" s="308"/>
      <c r="X984" s="308"/>
      <c r="Y984" s="308"/>
      <c r="Z984" s="308"/>
    </row>
    <row r="985" ht="12.75" customHeight="1">
      <c r="A985" s="308"/>
      <c r="B985" s="308"/>
      <c r="C985" s="308"/>
      <c r="D985" s="308"/>
      <c r="E985" s="308"/>
      <c r="F985" s="308"/>
      <c r="G985" s="308"/>
      <c r="H985" s="308"/>
      <c r="I985" s="308"/>
      <c r="J985" s="308"/>
      <c r="K985" s="308"/>
      <c r="L985" s="308"/>
      <c r="M985" s="308"/>
      <c r="N985" s="308"/>
      <c r="O985" s="308"/>
      <c r="P985" s="308"/>
      <c r="Q985" s="308"/>
      <c r="R985" s="308"/>
      <c r="S985" s="308"/>
      <c r="T985" s="308"/>
      <c r="U985" s="308"/>
      <c r="V985" s="308"/>
      <c r="W985" s="308"/>
      <c r="X985" s="308"/>
      <c r="Y985" s="308"/>
      <c r="Z985" s="308"/>
    </row>
    <row r="986" ht="12.75" customHeight="1">
      <c r="A986" s="308"/>
      <c r="B986" s="308"/>
      <c r="C986" s="308"/>
      <c r="D986" s="308"/>
      <c r="E986" s="308"/>
      <c r="F986" s="308"/>
      <c r="G986" s="308"/>
      <c r="H986" s="308"/>
      <c r="I986" s="308"/>
      <c r="J986" s="308"/>
      <c r="K986" s="308"/>
      <c r="L986" s="308"/>
      <c r="M986" s="308"/>
      <c r="N986" s="308"/>
      <c r="O986" s="308"/>
      <c r="P986" s="308"/>
      <c r="Q986" s="308"/>
      <c r="R986" s="308"/>
      <c r="S986" s="308"/>
      <c r="T986" s="308"/>
      <c r="U986" s="308"/>
      <c r="V986" s="308"/>
      <c r="W986" s="308"/>
      <c r="X986" s="308"/>
      <c r="Y986" s="308"/>
      <c r="Z986" s="308"/>
    </row>
    <row r="987" ht="12.75" customHeight="1">
      <c r="A987" s="308"/>
      <c r="B987" s="308"/>
      <c r="C987" s="308"/>
      <c r="D987" s="308"/>
      <c r="E987" s="308"/>
      <c r="F987" s="308"/>
      <c r="G987" s="308"/>
      <c r="H987" s="308"/>
      <c r="I987" s="308"/>
      <c r="J987" s="308"/>
      <c r="K987" s="308"/>
      <c r="L987" s="308"/>
      <c r="M987" s="308"/>
      <c r="N987" s="308"/>
      <c r="O987" s="308"/>
      <c r="P987" s="308"/>
      <c r="Q987" s="308"/>
      <c r="R987" s="308"/>
      <c r="S987" s="308"/>
      <c r="T987" s="308"/>
      <c r="U987" s="308"/>
      <c r="V987" s="308"/>
      <c r="W987" s="308"/>
      <c r="X987" s="308"/>
      <c r="Y987" s="308"/>
      <c r="Z987" s="308"/>
    </row>
    <row r="988" ht="12.75" customHeight="1">
      <c r="A988" s="308"/>
      <c r="B988" s="308"/>
      <c r="C988" s="308"/>
      <c r="D988" s="308"/>
      <c r="E988" s="308"/>
      <c r="F988" s="308"/>
      <c r="G988" s="308"/>
      <c r="H988" s="308"/>
      <c r="I988" s="308"/>
      <c r="J988" s="308"/>
      <c r="K988" s="308"/>
      <c r="L988" s="308"/>
      <c r="M988" s="308"/>
      <c r="N988" s="308"/>
      <c r="O988" s="308"/>
      <c r="P988" s="308"/>
      <c r="Q988" s="308"/>
      <c r="R988" s="308"/>
      <c r="S988" s="308"/>
      <c r="T988" s="308"/>
      <c r="U988" s="308"/>
      <c r="V988" s="308"/>
      <c r="W988" s="308"/>
      <c r="X988" s="308"/>
      <c r="Y988" s="308"/>
      <c r="Z988" s="308"/>
    </row>
    <row r="989" ht="12.75" customHeight="1">
      <c r="A989" s="308"/>
      <c r="B989" s="308"/>
      <c r="C989" s="308"/>
      <c r="D989" s="308"/>
      <c r="E989" s="308"/>
      <c r="F989" s="308"/>
      <c r="G989" s="308"/>
      <c r="H989" s="308"/>
      <c r="I989" s="308"/>
      <c r="J989" s="308"/>
      <c r="K989" s="308"/>
      <c r="L989" s="308"/>
      <c r="M989" s="308"/>
      <c r="N989" s="308"/>
      <c r="O989" s="308"/>
      <c r="P989" s="308"/>
      <c r="Q989" s="308"/>
      <c r="R989" s="308"/>
      <c r="S989" s="308"/>
      <c r="T989" s="308"/>
      <c r="U989" s="308"/>
      <c r="V989" s="308"/>
      <c r="W989" s="308"/>
      <c r="X989" s="308"/>
      <c r="Y989" s="308"/>
      <c r="Z989" s="308"/>
    </row>
    <row r="990" ht="12.75" customHeight="1">
      <c r="A990" s="308"/>
      <c r="B990" s="308"/>
      <c r="C990" s="308"/>
      <c r="D990" s="308"/>
      <c r="E990" s="308"/>
      <c r="F990" s="308"/>
      <c r="G990" s="308"/>
      <c r="H990" s="308"/>
      <c r="I990" s="308"/>
      <c r="J990" s="308"/>
      <c r="K990" s="308"/>
      <c r="L990" s="308"/>
      <c r="M990" s="308"/>
      <c r="N990" s="308"/>
      <c r="O990" s="308"/>
      <c r="P990" s="308"/>
      <c r="Q990" s="308"/>
      <c r="R990" s="308"/>
      <c r="S990" s="308"/>
      <c r="T990" s="308"/>
      <c r="U990" s="308"/>
      <c r="V990" s="308"/>
      <c r="W990" s="308"/>
      <c r="X990" s="308"/>
      <c r="Y990" s="308"/>
      <c r="Z990" s="308"/>
    </row>
    <row r="991" ht="12.75" customHeight="1">
      <c r="A991" s="308"/>
      <c r="B991" s="308"/>
      <c r="C991" s="308"/>
      <c r="D991" s="308"/>
      <c r="E991" s="308"/>
      <c r="F991" s="308"/>
      <c r="G991" s="308"/>
      <c r="H991" s="308"/>
      <c r="I991" s="308"/>
      <c r="J991" s="308"/>
      <c r="K991" s="308"/>
      <c r="L991" s="308"/>
      <c r="M991" s="308"/>
      <c r="N991" s="308"/>
      <c r="O991" s="308"/>
      <c r="P991" s="308"/>
      <c r="Q991" s="308"/>
      <c r="R991" s="308"/>
      <c r="S991" s="308"/>
      <c r="T991" s="308"/>
      <c r="U991" s="308"/>
      <c r="V991" s="308"/>
      <c r="W991" s="308"/>
      <c r="X991" s="308"/>
      <c r="Y991" s="308"/>
      <c r="Z991" s="308"/>
    </row>
    <row r="992" ht="12.75" customHeight="1">
      <c r="A992" s="308"/>
      <c r="B992" s="308"/>
      <c r="C992" s="308"/>
      <c r="D992" s="308"/>
      <c r="E992" s="308"/>
      <c r="F992" s="308"/>
      <c r="G992" s="308"/>
      <c r="H992" s="308"/>
      <c r="I992" s="308"/>
      <c r="J992" s="308"/>
      <c r="K992" s="308"/>
      <c r="L992" s="308"/>
      <c r="M992" s="308"/>
      <c r="N992" s="308"/>
      <c r="O992" s="308"/>
      <c r="P992" s="308"/>
      <c r="Q992" s="308"/>
      <c r="R992" s="308"/>
      <c r="S992" s="308"/>
      <c r="T992" s="308"/>
      <c r="U992" s="308"/>
      <c r="V992" s="308"/>
      <c r="W992" s="308"/>
      <c r="X992" s="308"/>
      <c r="Y992" s="308"/>
      <c r="Z992" s="308"/>
    </row>
    <row r="993" ht="12.75" customHeight="1">
      <c r="A993" s="308"/>
      <c r="B993" s="308"/>
      <c r="C993" s="308"/>
      <c r="D993" s="308"/>
      <c r="E993" s="308"/>
      <c r="F993" s="308"/>
      <c r="G993" s="308"/>
      <c r="H993" s="308"/>
      <c r="I993" s="308"/>
      <c r="J993" s="308"/>
      <c r="K993" s="308"/>
      <c r="L993" s="308"/>
      <c r="M993" s="308"/>
      <c r="N993" s="308"/>
      <c r="O993" s="308"/>
      <c r="P993" s="308"/>
      <c r="Q993" s="308"/>
      <c r="R993" s="308"/>
      <c r="S993" s="308"/>
      <c r="T993" s="308"/>
      <c r="U993" s="308"/>
      <c r="V993" s="308"/>
      <c r="W993" s="308"/>
      <c r="X993" s="308"/>
      <c r="Y993" s="308"/>
      <c r="Z993" s="308"/>
    </row>
    <row r="994" ht="12.75" customHeight="1">
      <c r="A994" s="308"/>
      <c r="B994" s="308"/>
      <c r="C994" s="308"/>
      <c r="D994" s="308"/>
      <c r="E994" s="308"/>
      <c r="F994" s="308"/>
      <c r="G994" s="308"/>
      <c r="H994" s="308"/>
      <c r="I994" s="308"/>
      <c r="J994" s="308"/>
      <c r="K994" s="308"/>
      <c r="L994" s="308"/>
      <c r="M994" s="308"/>
      <c r="N994" s="308"/>
      <c r="O994" s="308"/>
      <c r="P994" s="308"/>
      <c r="Q994" s="308"/>
      <c r="R994" s="308"/>
      <c r="S994" s="308"/>
      <c r="T994" s="308"/>
      <c r="U994" s="308"/>
      <c r="V994" s="308"/>
      <c r="W994" s="308"/>
      <c r="X994" s="308"/>
      <c r="Y994" s="308"/>
      <c r="Z994" s="308"/>
    </row>
    <row r="995" ht="12.75" customHeight="1">
      <c r="A995" s="308"/>
      <c r="B995" s="308"/>
      <c r="C995" s="308"/>
      <c r="D995" s="308"/>
      <c r="E995" s="308"/>
      <c r="F995" s="308"/>
      <c r="G995" s="308"/>
      <c r="H995" s="308"/>
      <c r="I995" s="308"/>
      <c r="J995" s="308"/>
      <c r="K995" s="308"/>
      <c r="L995" s="308"/>
      <c r="M995" s="308"/>
      <c r="N995" s="308"/>
      <c r="O995" s="308"/>
      <c r="P995" s="308"/>
      <c r="Q995" s="308"/>
      <c r="R995" s="308"/>
      <c r="S995" s="308"/>
      <c r="T995" s="308"/>
      <c r="U995" s="308"/>
      <c r="V995" s="308"/>
      <c r="W995" s="308"/>
      <c r="X995" s="308"/>
      <c r="Y995" s="308"/>
      <c r="Z995" s="308"/>
    </row>
    <row r="996" ht="12.75" customHeight="1">
      <c r="A996" s="308"/>
      <c r="B996" s="308"/>
      <c r="C996" s="308"/>
      <c r="D996" s="308"/>
      <c r="E996" s="308"/>
      <c r="F996" s="308"/>
      <c r="G996" s="308"/>
      <c r="H996" s="308"/>
      <c r="I996" s="308"/>
      <c r="J996" s="308"/>
      <c r="K996" s="308"/>
      <c r="L996" s="308"/>
      <c r="M996" s="308"/>
      <c r="N996" s="308"/>
      <c r="O996" s="308"/>
      <c r="P996" s="308"/>
      <c r="Q996" s="308"/>
      <c r="R996" s="308"/>
      <c r="S996" s="308"/>
      <c r="T996" s="308"/>
      <c r="U996" s="308"/>
      <c r="V996" s="308"/>
      <c r="W996" s="308"/>
      <c r="X996" s="308"/>
      <c r="Y996" s="308"/>
      <c r="Z996" s="308"/>
    </row>
    <row r="997" ht="12.75" customHeight="1">
      <c r="A997" s="308"/>
      <c r="B997" s="308"/>
      <c r="C997" s="308"/>
      <c r="D997" s="308"/>
      <c r="E997" s="308"/>
      <c r="F997" s="308"/>
      <c r="G997" s="308"/>
      <c r="H997" s="308"/>
      <c r="I997" s="308"/>
      <c r="J997" s="308"/>
      <c r="K997" s="308"/>
      <c r="L997" s="308"/>
      <c r="M997" s="308"/>
      <c r="N997" s="308"/>
      <c r="O997" s="308"/>
      <c r="P997" s="308"/>
      <c r="Q997" s="308"/>
      <c r="R997" s="308"/>
      <c r="S997" s="308"/>
      <c r="T997" s="308"/>
      <c r="U997" s="308"/>
      <c r="V997" s="308"/>
      <c r="W997" s="308"/>
      <c r="X997" s="308"/>
      <c r="Y997" s="308"/>
      <c r="Z997" s="308"/>
    </row>
    <row r="998" ht="12.75" customHeight="1">
      <c r="A998" s="308"/>
      <c r="B998" s="308"/>
      <c r="C998" s="308"/>
      <c r="D998" s="308"/>
      <c r="E998" s="308"/>
      <c r="F998" s="308"/>
      <c r="G998" s="308"/>
      <c r="H998" s="308"/>
      <c r="I998" s="308"/>
      <c r="J998" s="308"/>
      <c r="K998" s="308"/>
      <c r="L998" s="308"/>
      <c r="M998" s="308"/>
      <c r="N998" s="308"/>
      <c r="O998" s="308"/>
      <c r="P998" s="308"/>
      <c r="Q998" s="308"/>
      <c r="R998" s="308"/>
      <c r="S998" s="308"/>
      <c r="T998" s="308"/>
      <c r="U998" s="308"/>
      <c r="V998" s="308"/>
      <c r="W998" s="308"/>
      <c r="X998" s="308"/>
      <c r="Y998" s="308"/>
      <c r="Z998" s="308"/>
    </row>
    <row r="999" ht="12.75" customHeight="1">
      <c r="A999" s="308"/>
      <c r="B999" s="308"/>
      <c r="C999" s="308"/>
      <c r="D999" s="308"/>
      <c r="E999" s="308"/>
      <c r="F999" s="308"/>
      <c r="G999" s="308"/>
      <c r="H999" s="308"/>
      <c r="I999" s="308"/>
      <c r="J999" s="308"/>
      <c r="K999" s="308"/>
      <c r="L999" s="308"/>
      <c r="M999" s="308"/>
      <c r="N999" s="308"/>
      <c r="O999" s="308"/>
      <c r="P999" s="308"/>
      <c r="Q999" s="308"/>
      <c r="R999" s="308"/>
      <c r="S999" s="308"/>
      <c r="T999" s="308"/>
      <c r="U999" s="308"/>
      <c r="V999" s="308"/>
      <c r="W999" s="308"/>
      <c r="X999" s="308"/>
      <c r="Y999" s="308"/>
      <c r="Z999" s="308"/>
    </row>
    <row r="1000" ht="12.75" customHeight="1">
      <c r="A1000" s="308"/>
      <c r="B1000" s="308"/>
      <c r="C1000" s="308"/>
      <c r="D1000" s="308"/>
      <c r="E1000" s="308"/>
      <c r="F1000" s="308"/>
      <c r="G1000" s="308"/>
      <c r="H1000" s="308"/>
      <c r="I1000" s="308"/>
      <c r="J1000" s="308"/>
      <c r="K1000" s="308"/>
      <c r="L1000" s="308"/>
      <c r="M1000" s="308"/>
      <c r="N1000" s="308"/>
      <c r="O1000" s="308"/>
      <c r="P1000" s="308"/>
      <c r="Q1000" s="308"/>
      <c r="R1000" s="308"/>
      <c r="S1000" s="308"/>
      <c r="T1000" s="308"/>
      <c r="U1000" s="308"/>
      <c r="V1000" s="308"/>
      <c r="W1000" s="308"/>
      <c r="X1000" s="308"/>
      <c r="Y1000" s="308"/>
      <c r="Z1000" s="308"/>
    </row>
  </sheetData>
  <mergeCells count="2">
    <mergeCell ref="E1:K1"/>
    <mergeCell ref="E2:K2"/>
  </mergeCells>
  <conditionalFormatting sqref="E1:K1">
    <cfRule type="cellIs" dxfId="0" priority="1" operator="notEqual">
      <formula>""</formula>
    </cfRule>
  </conditionalFormatting>
  <printOptions/>
  <pageMargins bottom="0.75" footer="0.0" header="0.0" left="0.7" right="0.7" top="0.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8.71"/>
    <col customWidth="1" min="2" max="2" width="28.0"/>
    <col customWidth="1" min="3" max="12" width="10.71"/>
    <col customWidth="1" min="13" max="26" width="8.71"/>
  </cols>
  <sheetData>
    <row r="1" ht="14.25" customHeight="1"/>
    <row r="2" ht="14.25" customHeight="1">
      <c r="B2" s="311" t="s">
        <v>409</v>
      </c>
      <c r="C2" s="312">
        <v>42094.0</v>
      </c>
      <c r="D2" s="312">
        <v>42460.0</v>
      </c>
      <c r="E2" s="312">
        <v>42825.0</v>
      </c>
      <c r="F2" s="312">
        <v>43190.0</v>
      </c>
      <c r="G2" s="312">
        <v>43555.0</v>
      </c>
      <c r="H2" s="312">
        <v>43921.0</v>
      </c>
      <c r="I2" s="312">
        <v>44286.0</v>
      </c>
      <c r="J2" s="312">
        <v>44651.0</v>
      </c>
      <c r="K2" s="312">
        <v>45016.0</v>
      </c>
      <c r="L2" s="312">
        <v>45382.0</v>
      </c>
    </row>
    <row r="3" ht="14.25" customHeight="1">
      <c r="B3" s="34" t="s">
        <v>424</v>
      </c>
      <c r="C3" s="319">
        <v>8353.0</v>
      </c>
      <c r="D3" s="319">
        <v>10028.0</v>
      </c>
      <c r="E3" s="319">
        <v>11531.0</v>
      </c>
      <c r="F3" s="319">
        <v>13218.0</v>
      </c>
      <c r="G3" s="319">
        <v>14841.0</v>
      </c>
      <c r="H3" s="319">
        <v>17003.0</v>
      </c>
      <c r="I3" s="319">
        <v>23224.0</v>
      </c>
      <c r="J3" s="319">
        <v>23885.0</v>
      </c>
      <c r="K3" s="319">
        <v>22467.0</v>
      </c>
      <c r="L3" s="319">
        <v>25210.0</v>
      </c>
    </row>
    <row r="4" ht="14.25" customHeight="1">
      <c r="B4" s="320" t="s">
        <v>101</v>
      </c>
      <c r="C4" s="321">
        <v>15946.0</v>
      </c>
      <c r="D4" s="321">
        <v>17839.0</v>
      </c>
      <c r="E4" s="321">
        <v>19340.0</v>
      </c>
      <c r="F4" s="321">
        <v>19963.0</v>
      </c>
      <c r="G4" s="321">
        <v>22126.0</v>
      </c>
      <c r="H4" s="321">
        <v>23920.0</v>
      </c>
      <c r="I4" s="321">
        <v>28845.0</v>
      </c>
      <c r="J4" s="321">
        <v>32921.0</v>
      </c>
      <c r="K4" s="321">
        <v>37605.0</v>
      </c>
      <c r="L4" s="321">
        <v>39523.0</v>
      </c>
    </row>
    <row r="5" ht="14.25" customHeight="1">
      <c r="B5" s="320" t="s">
        <v>93</v>
      </c>
      <c r="C5" s="321">
        <v>-1475.0</v>
      </c>
      <c r="D5" s="321">
        <v>-1654.0</v>
      </c>
      <c r="E5" s="321">
        <v>-1743.0</v>
      </c>
      <c r="F5" s="321">
        <v>-1523.0</v>
      </c>
      <c r="G5" s="321">
        <v>-2881.0</v>
      </c>
      <c r="H5" s="321">
        <v>-3861.0</v>
      </c>
      <c r="I5" s="321">
        <v>-1835.0</v>
      </c>
      <c r="J5" s="321">
        <v>-7937.0</v>
      </c>
      <c r="K5" s="321">
        <v>-7076.0</v>
      </c>
      <c r="L5" s="321">
        <v>-2667.0</v>
      </c>
    </row>
    <row r="6" ht="14.25" customHeight="1">
      <c r="B6" s="320" t="s">
        <v>102</v>
      </c>
      <c r="C6" s="321">
        <v>0.0</v>
      </c>
      <c r="D6" s="321">
        <v>242.0</v>
      </c>
      <c r="E6" s="321">
        <v>-19.0</v>
      </c>
      <c r="F6" s="321">
        <v>328.0</v>
      </c>
      <c r="G6" s="321">
        <v>916.0</v>
      </c>
      <c r="H6" s="321">
        <v>-373.0</v>
      </c>
      <c r="I6" s="321">
        <v>-245.0</v>
      </c>
      <c r="J6" s="321">
        <v>1489.0</v>
      </c>
      <c r="K6" s="321">
        <v>-279.0</v>
      </c>
      <c r="L6" s="320">
        <v>91.0</v>
      </c>
    </row>
    <row r="7" ht="14.25" customHeight="1">
      <c r="B7" s="320" t="s">
        <v>103</v>
      </c>
      <c r="C7" s="321">
        <v>-221.0</v>
      </c>
      <c r="D7" s="321">
        <v>-1134.0</v>
      </c>
      <c r="E7" s="321">
        <v>0.0</v>
      </c>
      <c r="F7" s="321">
        <v>0.0</v>
      </c>
      <c r="G7" s="321">
        <v>0.0</v>
      </c>
      <c r="H7" s="321">
        <v>0.0</v>
      </c>
      <c r="I7" s="321">
        <v>0.0</v>
      </c>
      <c r="J7" s="321">
        <v>-1914.0</v>
      </c>
      <c r="K7" s="321">
        <v>-3108.0</v>
      </c>
      <c r="L7" s="321">
        <v>-1172.0</v>
      </c>
    </row>
    <row r="8" ht="14.25" customHeight="1">
      <c r="B8" s="320" t="s">
        <v>104</v>
      </c>
      <c r="C8" s="320">
        <v>854.0</v>
      </c>
      <c r="D8" s="320">
        <v>600.0</v>
      </c>
      <c r="E8" s="320">
        <v>-394.0</v>
      </c>
      <c r="F8" s="321">
        <v>1279.0</v>
      </c>
      <c r="G8" s="321">
        <v>1512.0</v>
      </c>
      <c r="H8" s="321">
        <v>1867.0</v>
      </c>
      <c r="I8" s="321">
        <v>2848.0</v>
      </c>
      <c r="J8" s="321">
        <v>6938.0</v>
      </c>
      <c r="K8" s="321">
        <v>4119.0</v>
      </c>
      <c r="L8" s="321">
        <v>-1334.0</v>
      </c>
    </row>
    <row r="9" ht="14.25" customHeight="1">
      <c r="B9" s="320" t="s">
        <v>105</v>
      </c>
      <c r="C9" s="320">
        <v>-842.0</v>
      </c>
      <c r="D9" s="321">
        <v>-1946.0</v>
      </c>
      <c r="E9" s="321">
        <v>-2156.0</v>
      </c>
      <c r="F9" s="321">
        <v>84.0</v>
      </c>
      <c r="G9" s="321">
        <v>-453.0</v>
      </c>
      <c r="H9" s="321">
        <v>-2367.0</v>
      </c>
      <c r="I9" s="321">
        <v>768.0</v>
      </c>
      <c r="J9" s="321">
        <v>-1424.0</v>
      </c>
      <c r="K9" s="321">
        <v>-6344.0</v>
      </c>
      <c r="L9" s="321">
        <v>-5082.0</v>
      </c>
    </row>
    <row r="10" ht="14.25" customHeight="1">
      <c r="B10" s="320" t="s">
        <v>106</v>
      </c>
      <c r="C10" s="321">
        <v>-6751.0</v>
      </c>
      <c r="D10" s="321">
        <v>-5865.0</v>
      </c>
      <c r="E10" s="321">
        <v>-5653.0</v>
      </c>
      <c r="F10" s="321">
        <v>-6829.0</v>
      </c>
      <c r="G10" s="321">
        <v>-6832.0</v>
      </c>
      <c r="H10" s="321">
        <v>-4550.0</v>
      </c>
      <c r="I10" s="321">
        <v>-6389.0</v>
      </c>
      <c r="J10" s="321">
        <v>-7612.0</v>
      </c>
      <c r="K10" s="321">
        <v>-8794.0</v>
      </c>
      <c r="L10" s="321">
        <v>-9231.0</v>
      </c>
    </row>
    <row r="11" ht="14.25" customHeight="1">
      <c r="B11" s="34" t="s">
        <v>425</v>
      </c>
      <c r="C11" s="319">
        <v>999.0</v>
      </c>
      <c r="D11" s="319">
        <v>-885.0</v>
      </c>
      <c r="E11" s="319">
        <v>-14664.0</v>
      </c>
      <c r="F11" s="319">
        <v>4533.0</v>
      </c>
      <c r="G11" s="319">
        <v>-632.0</v>
      </c>
      <c r="H11" s="319">
        <v>-331.0</v>
      </c>
      <c r="I11" s="319">
        <v>-7373.0</v>
      </c>
      <c r="J11" s="319">
        <v>-6485.0</v>
      </c>
      <c r="K11" s="319">
        <v>-1071.0</v>
      </c>
      <c r="L11" s="319">
        <v>-5093.0</v>
      </c>
    </row>
    <row r="12" ht="14.25" customHeight="1">
      <c r="B12" s="320" t="s">
        <v>109</v>
      </c>
      <c r="C12" s="321">
        <v>-2247.0</v>
      </c>
      <c r="D12" s="321">
        <v>-2723.0</v>
      </c>
      <c r="E12" s="321">
        <v>-2760.0</v>
      </c>
      <c r="F12" s="321">
        <v>-1998.0</v>
      </c>
      <c r="G12" s="321">
        <v>-2445.0</v>
      </c>
      <c r="H12" s="321">
        <v>-3307.0</v>
      </c>
      <c r="I12" s="321">
        <v>-2107.0</v>
      </c>
      <c r="J12" s="321">
        <v>-2161.0</v>
      </c>
      <c r="K12" s="321">
        <v>-2579.0</v>
      </c>
      <c r="L12" s="321">
        <v>-2201.0</v>
      </c>
    </row>
    <row r="13" ht="14.25" customHeight="1">
      <c r="B13" s="320" t="s">
        <v>110</v>
      </c>
      <c r="C13" s="321">
        <v>0.0</v>
      </c>
      <c r="D13" s="321">
        <v>0.0</v>
      </c>
      <c r="E13" s="321">
        <v>0.0</v>
      </c>
      <c r="F13" s="321">
        <v>0.0</v>
      </c>
      <c r="G13" s="321">
        <v>0.0</v>
      </c>
      <c r="H13" s="321">
        <v>0.0</v>
      </c>
      <c r="I13" s="321">
        <v>0.0</v>
      </c>
      <c r="J13" s="321">
        <v>0.0</v>
      </c>
      <c r="K13" s="321">
        <v>0.0</v>
      </c>
      <c r="L13" s="321">
        <v>0.0</v>
      </c>
    </row>
    <row r="14" ht="14.25" customHeight="1">
      <c r="B14" s="320" t="s">
        <v>111</v>
      </c>
      <c r="C14" s="321">
        <v>-23923.0</v>
      </c>
      <c r="D14" s="321">
        <v>-24577.0</v>
      </c>
      <c r="E14" s="321">
        <v>-66410.0</v>
      </c>
      <c r="F14" s="321">
        <v>-69159.0</v>
      </c>
      <c r="G14" s="321">
        <v>-79410.0</v>
      </c>
      <c r="H14" s="321">
        <v>-37482.0</v>
      </c>
      <c r="I14" s="321">
        <v>-46738.0</v>
      </c>
      <c r="J14" s="321">
        <v>-59951.0</v>
      </c>
      <c r="K14" s="321">
        <v>-75800.0</v>
      </c>
      <c r="L14" s="321">
        <v>-78092.0</v>
      </c>
    </row>
    <row r="15" ht="14.25" customHeight="1">
      <c r="B15" s="320" t="s">
        <v>112</v>
      </c>
      <c r="C15" s="321">
        <v>25253.0</v>
      </c>
      <c r="D15" s="321">
        <v>24980.0</v>
      </c>
      <c r="E15" s="321">
        <v>52048.0</v>
      </c>
      <c r="F15" s="321">
        <v>74003.0</v>
      </c>
      <c r="G15" s="321">
        <v>78098.0</v>
      </c>
      <c r="H15" s="321">
        <v>38861.0</v>
      </c>
      <c r="I15" s="321">
        <v>40381.0</v>
      </c>
      <c r="J15" s="321">
        <v>57356.0</v>
      </c>
      <c r="K15" s="321">
        <v>76722.0</v>
      </c>
      <c r="L15" s="321">
        <v>72930.0</v>
      </c>
    </row>
    <row r="16" ht="14.25" customHeight="1">
      <c r="B16" s="320" t="s">
        <v>113</v>
      </c>
      <c r="C16" s="321">
        <v>2551.0</v>
      </c>
      <c r="D16" s="321">
        <v>2383.0</v>
      </c>
      <c r="E16" s="320">
        <v>0.0</v>
      </c>
      <c r="F16" s="320">
        <v>0.0</v>
      </c>
      <c r="G16" s="321">
        <v>0.0</v>
      </c>
      <c r="H16" s="321">
        <v>0.0</v>
      </c>
      <c r="I16" s="321">
        <v>0.0</v>
      </c>
      <c r="J16" s="320">
        <v>0.0</v>
      </c>
      <c r="K16" s="320">
        <v>0.0</v>
      </c>
      <c r="L16" s="320">
        <v>0.0</v>
      </c>
    </row>
    <row r="17" ht="14.25" customHeight="1">
      <c r="B17" s="320" t="s">
        <v>114</v>
      </c>
      <c r="C17" s="320">
        <v>0.0</v>
      </c>
      <c r="D17" s="320">
        <v>0.0</v>
      </c>
      <c r="E17" s="321">
        <v>2753.0</v>
      </c>
      <c r="F17" s="321">
        <v>1768.0</v>
      </c>
      <c r="G17" s="321">
        <v>1557.0</v>
      </c>
      <c r="H17" s="321">
        <v>1929.0</v>
      </c>
      <c r="I17" s="321">
        <v>1418.0</v>
      </c>
      <c r="J17" s="321">
        <v>1898.0</v>
      </c>
      <c r="K17" s="321">
        <v>1525.0</v>
      </c>
      <c r="L17" s="321">
        <v>1768.0</v>
      </c>
    </row>
    <row r="18" ht="14.25" customHeight="1">
      <c r="B18" s="320" t="s">
        <v>115</v>
      </c>
      <c r="C18" s="321">
        <v>-1376.0</v>
      </c>
      <c r="D18" s="320">
        <v>-747.0</v>
      </c>
      <c r="E18" s="320">
        <v>0.0</v>
      </c>
      <c r="F18" s="320">
        <v>0.0</v>
      </c>
      <c r="G18" s="320">
        <v>0.0</v>
      </c>
      <c r="H18" s="321">
        <v>0.0</v>
      </c>
      <c r="I18" s="320">
        <v>0.0</v>
      </c>
      <c r="J18" s="320">
        <v>0.0</v>
      </c>
      <c r="K18" s="320">
        <v>0.0</v>
      </c>
      <c r="L18" s="320">
        <v>0.0</v>
      </c>
    </row>
    <row r="19" ht="14.25" customHeight="1">
      <c r="B19" s="320" t="s">
        <v>116</v>
      </c>
      <c r="C19" s="320">
        <v>0.0</v>
      </c>
      <c r="D19" s="320">
        <v>-142.0</v>
      </c>
      <c r="E19" s="320">
        <v>-164.0</v>
      </c>
      <c r="F19" s="320">
        <v>-130.0</v>
      </c>
      <c r="G19" s="320">
        <v>-24.0</v>
      </c>
      <c r="H19" s="320">
        <v>-108.0</v>
      </c>
      <c r="I19" s="320">
        <v>-207.0</v>
      </c>
      <c r="J19" s="320">
        <v>0.0</v>
      </c>
      <c r="K19" s="320">
        <v>0.0</v>
      </c>
      <c r="L19" s="320">
        <v>0.0</v>
      </c>
    </row>
    <row r="20" ht="14.25" customHeight="1">
      <c r="B20" s="320" t="s">
        <v>117</v>
      </c>
      <c r="C20" s="320">
        <v>741.0</v>
      </c>
      <c r="D20" s="320">
        <v>-59.0</v>
      </c>
      <c r="E20" s="320">
        <v>-131.0</v>
      </c>
      <c r="F20" s="320">
        <v>49.0</v>
      </c>
      <c r="G20" s="321">
        <v>1592.0</v>
      </c>
      <c r="H20" s="320">
        <v>-224.0</v>
      </c>
      <c r="I20" s="320">
        <v>-120.0</v>
      </c>
      <c r="J20" s="321">
        <v>-3627.0</v>
      </c>
      <c r="K20" s="320">
        <v>-939.0</v>
      </c>
      <c r="L20" s="320">
        <v>502.0</v>
      </c>
    </row>
    <row r="21" ht="14.25" customHeight="1">
      <c r="B21" s="34" t="s">
        <v>426</v>
      </c>
      <c r="C21" s="319">
        <v>-4935.0</v>
      </c>
      <c r="D21" s="319">
        <v>-6813.0</v>
      </c>
      <c r="E21" s="319">
        <v>-6939.0</v>
      </c>
      <c r="F21" s="319">
        <v>-20505.0</v>
      </c>
      <c r="G21" s="319">
        <v>-14512.0</v>
      </c>
      <c r="H21" s="319">
        <v>-17591.0</v>
      </c>
      <c r="I21" s="319">
        <v>-9786.0</v>
      </c>
      <c r="J21" s="319">
        <v>-24642.0</v>
      </c>
      <c r="K21" s="319">
        <v>-26695.0</v>
      </c>
      <c r="L21" s="319">
        <v>-17504.0</v>
      </c>
    </row>
    <row r="22" ht="14.25" customHeight="1">
      <c r="B22" s="320" t="s">
        <v>120</v>
      </c>
      <c r="C22" s="320">
        <v>0.0</v>
      </c>
      <c r="D22" s="320">
        <v>0.0</v>
      </c>
      <c r="E22" s="320">
        <v>0.0</v>
      </c>
      <c r="F22" s="320">
        <v>5.0</v>
      </c>
      <c r="G22" s="320">
        <v>6.0</v>
      </c>
      <c r="H22" s="320">
        <v>6.0</v>
      </c>
      <c r="I22" s="320">
        <v>15.0</v>
      </c>
      <c r="J22" s="320">
        <v>21.0</v>
      </c>
      <c r="K22" s="320">
        <v>35.0</v>
      </c>
      <c r="L22" s="320">
        <v>5.0</v>
      </c>
    </row>
    <row r="23" ht="14.25" customHeight="1">
      <c r="B23" s="320" t="s">
        <v>121</v>
      </c>
      <c r="C23" s="321">
        <v>-4935.0</v>
      </c>
      <c r="D23" s="321">
        <v>-6813.0</v>
      </c>
      <c r="E23" s="321">
        <v>-6939.0</v>
      </c>
      <c r="F23" s="321">
        <v>-7464.0</v>
      </c>
      <c r="G23" s="321">
        <v>-13705.0</v>
      </c>
      <c r="H23" s="321">
        <v>-9548.0</v>
      </c>
      <c r="I23" s="321">
        <v>-9137.0</v>
      </c>
      <c r="J23" s="321">
        <v>-12731.0</v>
      </c>
      <c r="K23" s="321">
        <v>-13653.0</v>
      </c>
      <c r="L23" s="321">
        <v>-14731.0</v>
      </c>
    </row>
    <row r="24" ht="14.25" customHeight="1">
      <c r="B24" s="320" t="s">
        <v>122</v>
      </c>
      <c r="C24" s="321">
        <v>0.0</v>
      </c>
      <c r="D24" s="321">
        <v>0.0</v>
      </c>
      <c r="E24" s="320">
        <v>0.0</v>
      </c>
      <c r="F24" s="321">
        <v>0.0</v>
      </c>
      <c r="G24" s="321">
        <v>0.0</v>
      </c>
      <c r="H24" s="321">
        <v>-571.0</v>
      </c>
      <c r="I24" s="321">
        <v>-698.0</v>
      </c>
      <c r="J24" s="321">
        <v>-915.0</v>
      </c>
      <c r="K24" s="321">
        <v>-1231.0</v>
      </c>
      <c r="L24" s="321">
        <v>-2024.0</v>
      </c>
    </row>
    <row r="25" ht="14.25" customHeight="1">
      <c r="B25" s="320" t="s">
        <v>123</v>
      </c>
      <c r="C25" s="321">
        <v>0.0</v>
      </c>
      <c r="D25" s="321">
        <v>0.0</v>
      </c>
      <c r="E25" s="321">
        <v>0.0</v>
      </c>
      <c r="F25" s="321">
        <v>-13046.0</v>
      </c>
      <c r="G25" s="321">
        <v>-813.0</v>
      </c>
      <c r="H25" s="321">
        <v>-7478.0</v>
      </c>
      <c r="I25" s="321">
        <v>34.0</v>
      </c>
      <c r="J25" s="321">
        <v>-11017.0</v>
      </c>
      <c r="K25" s="321">
        <v>-11846.0</v>
      </c>
      <c r="L25" s="321">
        <v>-754.0</v>
      </c>
    </row>
    <row r="26" ht="14.25" customHeight="1">
      <c r="B26" s="320" t="s">
        <v>125</v>
      </c>
      <c r="C26" s="321">
        <v>4417.0</v>
      </c>
      <c r="D26" s="321">
        <v>2330.0</v>
      </c>
      <c r="E26" s="321">
        <v>-10072.0</v>
      </c>
      <c r="F26" s="321">
        <v>-2754.0</v>
      </c>
      <c r="G26" s="320">
        <v>-303.0</v>
      </c>
      <c r="H26" s="320">
        <v>-919.0</v>
      </c>
      <c r="I26" s="321">
        <v>6065.0</v>
      </c>
      <c r="J26" s="321">
        <v>-7242.0</v>
      </c>
      <c r="K26" s="321">
        <v>-5299.0</v>
      </c>
      <c r="L26" s="321">
        <v>2613.0</v>
      </c>
    </row>
    <row r="27" ht="14.25" customHeight="1"/>
    <row r="28" ht="14.25" customHeight="1">
      <c r="C28" s="322"/>
      <c r="D28" s="322"/>
      <c r="E28" s="322"/>
      <c r="F28" s="322"/>
      <c r="G28" s="322"/>
      <c r="H28" s="322"/>
      <c r="I28" s="322"/>
      <c r="J28" s="322"/>
      <c r="K28" s="322"/>
      <c r="L28" s="322"/>
    </row>
    <row r="29" ht="14.25" customHeight="1">
      <c r="C29" s="322"/>
      <c r="D29" s="322"/>
      <c r="E29" s="322"/>
      <c r="F29" s="322"/>
      <c r="G29" s="322"/>
      <c r="H29" s="322"/>
      <c r="I29" s="322"/>
      <c r="J29" s="322"/>
      <c r="K29" s="322"/>
      <c r="L29" s="322"/>
    </row>
    <row r="30" ht="14.25" customHeight="1"/>
    <row r="31" ht="14.25" customHeight="1">
      <c r="C31" s="322"/>
      <c r="D31" s="322"/>
      <c r="E31" s="322"/>
      <c r="F31" s="322"/>
      <c r="G31" s="322"/>
      <c r="H31" s="322"/>
      <c r="I31" s="322"/>
      <c r="J31" s="322"/>
      <c r="K31" s="322"/>
      <c r="L31" s="322"/>
    </row>
    <row r="32" ht="14.25" customHeight="1">
      <c r="C32" s="322"/>
    </row>
    <row r="33" ht="14.25" customHeight="1">
      <c r="J33" s="322"/>
      <c r="K33" s="322"/>
      <c r="L33" s="322"/>
    </row>
    <row r="34" ht="14.25" customHeight="1">
      <c r="C34" s="322"/>
      <c r="L34" s="322"/>
    </row>
    <row r="35" ht="14.25" customHeight="1">
      <c r="C35" s="322"/>
      <c r="D35" s="322"/>
      <c r="E35" s="322"/>
      <c r="F35" s="322"/>
      <c r="G35" s="322"/>
      <c r="I35" s="322"/>
      <c r="J35" s="322"/>
      <c r="K35" s="322"/>
      <c r="L35" s="322"/>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2.29"/>
    <col customWidth="1" min="3" max="8" width="8.71"/>
    <col customWidth="1" min="9" max="9" width="29.86"/>
    <col customWidth="1" min="10" max="10" width="19.86"/>
    <col customWidth="1" min="11" max="11" width="14.29"/>
    <col customWidth="1" min="12" max="12" width="13.43"/>
    <col customWidth="1" min="13" max="13" width="13.71"/>
    <col customWidth="1" min="14" max="14" width="11.71"/>
    <col customWidth="1" min="15" max="15" width="14.86"/>
    <col customWidth="1" min="16" max="22" width="11.86"/>
  </cols>
  <sheetData>
    <row r="1" ht="14.25" customHeight="1">
      <c r="A1" s="31" t="s">
        <v>180</v>
      </c>
      <c r="B1" s="31" t="s">
        <v>342</v>
      </c>
      <c r="C1" s="31" t="s">
        <v>427</v>
      </c>
      <c r="I1" s="34" t="str">
        <f>'[1]Data Sheet'!B1</f>
        <v>#REF!</v>
      </c>
      <c r="J1" s="34"/>
      <c r="K1" s="34"/>
      <c r="L1" s="34"/>
      <c r="M1" s="34"/>
      <c r="N1" s="34"/>
      <c r="O1" s="34"/>
      <c r="P1" s="323" t="str">
        <f>UPDATE</f>
        <v/>
      </c>
      <c r="Q1" s="34"/>
      <c r="R1" s="324"/>
      <c r="S1" s="324"/>
      <c r="T1" s="34"/>
      <c r="U1" s="34" t="s">
        <v>428</v>
      </c>
      <c r="V1" s="34"/>
    </row>
    <row r="2" ht="14.25" customHeight="1">
      <c r="A2" s="325">
        <v>43675.0</v>
      </c>
      <c r="B2" s="31">
        <v>701.966797</v>
      </c>
      <c r="C2" s="31">
        <v>6.244316</v>
      </c>
      <c r="D2" s="31">
        <v>1000000.0</v>
      </c>
    </row>
    <row r="3" ht="14.25" customHeight="1">
      <c r="A3" s="325">
        <v>43676.0</v>
      </c>
      <c r="B3" s="31">
        <v>703.075439</v>
      </c>
      <c r="C3" s="31">
        <v>8.673253</v>
      </c>
      <c r="I3" s="326" t="s">
        <v>429</v>
      </c>
      <c r="J3" s="327">
        <f>'One Page Profile'!J72</f>
        <v>42094</v>
      </c>
      <c r="K3" s="327">
        <f>'One Page Profile'!K72</f>
        <v>42460</v>
      </c>
      <c r="L3" s="327">
        <f>'One Page Profile'!L72</f>
        <v>42825</v>
      </c>
      <c r="M3" s="327">
        <f>'One Page Profile'!M72</f>
        <v>43190</v>
      </c>
      <c r="N3" s="327">
        <f>'One Page Profile'!N72</f>
        <v>43555</v>
      </c>
      <c r="O3" s="327">
        <f>'One Page Profile'!O72</f>
        <v>43921</v>
      </c>
      <c r="P3" s="327">
        <f>'One Page Profile'!P72</f>
        <v>44286</v>
      </c>
      <c r="Q3" s="327">
        <f>'One Page Profile'!Q72</f>
        <v>44651</v>
      </c>
      <c r="R3" s="327">
        <f>'One Page Profile'!R72</f>
        <v>45016</v>
      </c>
      <c r="S3" s="327">
        <f>'One Page Profile'!S72</f>
        <v>45382</v>
      </c>
      <c r="T3" s="328" t="s">
        <v>430</v>
      </c>
      <c r="U3" s="328" t="s">
        <v>431</v>
      </c>
      <c r="V3" s="328" t="s">
        <v>432</v>
      </c>
    </row>
    <row r="4" ht="14.25" customHeight="1">
      <c r="A4" s="325">
        <v>43677.0</v>
      </c>
      <c r="B4" s="31">
        <v>703.918091</v>
      </c>
      <c r="C4" s="31">
        <v>7.350584</v>
      </c>
      <c r="I4" s="34" t="s">
        <v>55</v>
      </c>
      <c r="J4" s="329">
        <f>'One Page Profile'!J73</f>
        <v>53319</v>
      </c>
      <c r="K4" s="329">
        <f>'One Page Profile'!K73</f>
        <v>62441</v>
      </c>
      <c r="L4" s="329">
        <f>'One Page Profile'!L73</f>
        <v>68484</v>
      </c>
      <c r="M4" s="329">
        <f>'One Page Profile'!M73</f>
        <v>70522</v>
      </c>
      <c r="N4" s="329">
        <f>'One Page Profile'!N73</f>
        <v>82675</v>
      </c>
      <c r="O4" s="329">
        <f>'One Page Profile'!O73</f>
        <v>90791</v>
      </c>
      <c r="P4" s="329">
        <f>'One Page Profile'!P73</f>
        <v>100472</v>
      </c>
      <c r="Q4" s="329">
        <f>'One Page Profile'!Q73</f>
        <v>121641</v>
      </c>
      <c r="R4" s="329">
        <f>'One Page Profile'!R73</f>
        <v>146767</v>
      </c>
      <c r="S4" s="329">
        <f>'One Page Profile'!S73</f>
        <v>153670</v>
      </c>
      <c r="T4" s="329" t="str">
        <f>SUM([1]Quarters!H4:K4)</f>
        <v>#ERROR!</v>
      </c>
      <c r="U4" s="329">
        <f t="shared" ref="U4:V4" si="1">$S4+U23*S4</f>
        <v>177053.1968</v>
      </c>
      <c r="V4" s="329" t="str">
        <f t="shared" si="1"/>
        <v>#ERROR!</v>
      </c>
    </row>
    <row r="5" ht="14.25" customHeight="1">
      <c r="A5" s="325">
        <v>43678.0</v>
      </c>
      <c r="B5" s="31">
        <v>681.921936</v>
      </c>
      <c r="C5" s="31">
        <v>10.066407</v>
      </c>
      <c r="I5" s="31" t="s">
        <v>411</v>
      </c>
      <c r="J5" s="33">
        <f>SUM('One Page Profile'!J74,'One Page Profile'!J76:J80, -1*'One Page Profile'!J75)</f>
        <v>38436</v>
      </c>
      <c r="K5" s="33">
        <f>SUM('One Page Profile'!K74,'One Page Profile'!K76:K80, -1*'One Page Profile'!K75)</f>
        <v>45362</v>
      </c>
      <c r="L5" s="33">
        <f>SUM('One Page Profile'!L74,'One Page Profile'!L76:L80, -1*'One Page Profile'!L75)</f>
        <v>49880</v>
      </c>
      <c r="M5" s="33">
        <f>SUM('One Page Profile'!M74,'One Page Profile'!M76:M80, -1*'One Page Profile'!M75)</f>
        <v>51700</v>
      </c>
      <c r="N5" s="33">
        <f>SUM('One Page Profile'!N74,'One Page Profile'!N76:N80, -1*'One Page Profile'!N75)</f>
        <v>62505</v>
      </c>
      <c r="O5" s="33">
        <f>SUM('One Page Profile'!O74,'One Page Profile'!O76:O80, -1*'One Page Profile'!O75)</f>
        <v>68524</v>
      </c>
      <c r="P5" s="33">
        <f>SUM('One Page Profile'!P74,'One Page Profile'!P76:P80, -1*'One Page Profile'!P75)</f>
        <v>72583</v>
      </c>
      <c r="Q5" s="33">
        <f>SUM('One Page Profile'!Q74,'One Page Profile'!Q76:Q80, -1*'One Page Profile'!Q75)</f>
        <v>90150</v>
      </c>
      <c r="R5" s="33">
        <f>SUM('One Page Profile'!R74,'One Page Profile'!R76:R80, -1*'One Page Profile'!R75)</f>
        <v>111637</v>
      </c>
      <c r="S5" s="33">
        <f>SUM('One Page Profile'!S74,'One Page Profile'!S76:S80, -1*'One Page Profile'!S75)</f>
        <v>117245</v>
      </c>
      <c r="T5" s="33" t="str">
        <f>SUM([1]Quarters!H5:K5)</f>
        <v>#ERROR!</v>
      </c>
      <c r="U5" s="33" t="str">
        <f t="shared" ref="U5:V5" si="2">U4-U6</f>
        <v>#ERROR!</v>
      </c>
      <c r="V5" s="33" t="str">
        <f t="shared" si="2"/>
        <v>#ERROR!</v>
      </c>
    </row>
    <row r="6" ht="14.25" customHeight="1">
      <c r="A6" s="325">
        <v>43679.0</v>
      </c>
      <c r="B6" s="31">
        <v>687.908752</v>
      </c>
      <c r="C6" s="31">
        <v>10.838336</v>
      </c>
      <c r="I6" s="34" t="s">
        <v>412</v>
      </c>
      <c r="J6" s="329">
        <f t="shared" ref="J6:S6" si="3">J4-J5</f>
        <v>14883</v>
      </c>
      <c r="K6" s="329">
        <f t="shared" si="3"/>
        <v>17079</v>
      </c>
      <c r="L6" s="329">
        <f t="shared" si="3"/>
        <v>18604</v>
      </c>
      <c r="M6" s="329">
        <f t="shared" si="3"/>
        <v>18822</v>
      </c>
      <c r="N6" s="329">
        <f t="shared" si="3"/>
        <v>20170</v>
      </c>
      <c r="O6" s="329">
        <f t="shared" si="3"/>
        <v>22267</v>
      </c>
      <c r="P6" s="329">
        <f t="shared" si="3"/>
        <v>27889</v>
      </c>
      <c r="Q6" s="329">
        <f t="shared" si="3"/>
        <v>31491</v>
      </c>
      <c r="R6" s="329">
        <f t="shared" si="3"/>
        <v>35130</v>
      </c>
      <c r="S6" s="329">
        <f t="shared" si="3"/>
        <v>36425</v>
      </c>
      <c r="T6" s="329" t="str">
        <f>SUM([1]Quarters!H6:K6)</f>
        <v>#ERROR!</v>
      </c>
      <c r="U6" s="329" t="str">
        <f t="shared" ref="U6:V6" si="4">U4*U24</f>
        <v>#ERROR!</v>
      </c>
      <c r="V6" s="329" t="str">
        <f t="shared" si="4"/>
        <v>#ERROR!</v>
      </c>
    </row>
    <row r="7" ht="14.25" customHeight="1">
      <c r="A7" s="325">
        <v>43682.0</v>
      </c>
      <c r="B7" s="31">
        <v>688.88446</v>
      </c>
      <c r="C7" s="31">
        <v>9.976238</v>
      </c>
      <c r="I7" s="31" t="s">
        <v>165</v>
      </c>
      <c r="J7" s="33">
        <f>'One Page Profile'!J81</f>
        <v>3430</v>
      </c>
      <c r="K7" s="33">
        <f>'One Page Profile'!K81</f>
        <v>3120</v>
      </c>
      <c r="L7" s="33">
        <f>'One Page Profile'!L81</f>
        <v>3050</v>
      </c>
      <c r="M7" s="33">
        <f>'One Page Profile'!M81</f>
        <v>3311</v>
      </c>
      <c r="N7" s="33">
        <f>'One Page Profile'!N81</f>
        <v>2882</v>
      </c>
      <c r="O7" s="33">
        <f>'One Page Profile'!O81</f>
        <v>2803</v>
      </c>
      <c r="P7" s="33">
        <f>'One Page Profile'!P81</f>
        <v>2201</v>
      </c>
      <c r="Q7" s="33">
        <f>'One Page Profile'!Q81</f>
        <v>2295</v>
      </c>
      <c r="R7" s="33">
        <f>'One Page Profile'!R81</f>
        <v>2701</v>
      </c>
      <c r="S7" s="33">
        <f>'One Page Profile'!S81</f>
        <v>4711</v>
      </c>
      <c r="T7" s="33" t="str">
        <f>SUM([1]Quarters!H7:K7)</f>
        <v>#ERROR!</v>
      </c>
      <c r="U7" s="33">
        <v>0.0</v>
      </c>
      <c r="V7" s="33">
        <v>0.0</v>
      </c>
    </row>
    <row r="8" ht="14.25" customHeight="1">
      <c r="A8" s="325">
        <v>43683.0</v>
      </c>
      <c r="B8" s="31">
        <v>686.888855</v>
      </c>
      <c r="C8" s="31">
        <v>9.331718</v>
      </c>
      <c r="I8" s="31" t="s">
        <v>68</v>
      </c>
      <c r="J8" s="33">
        <f>'One Page Profile'!J82</f>
        <v>1017</v>
      </c>
      <c r="K8" s="33">
        <f>'One Page Profile'!K82</f>
        <v>1459</v>
      </c>
      <c r="L8" s="33">
        <f>'One Page Profile'!L82</f>
        <v>1703</v>
      </c>
      <c r="M8" s="33">
        <f>'One Page Profile'!M82</f>
        <v>1863</v>
      </c>
      <c r="N8" s="33">
        <f>'One Page Profile'!N82</f>
        <v>2011</v>
      </c>
      <c r="O8" s="33">
        <f>'One Page Profile'!O82</f>
        <v>2893</v>
      </c>
      <c r="P8" s="33">
        <f>'One Page Profile'!P82</f>
        <v>3267</v>
      </c>
      <c r="Q8" s="33">
        <f>'One Page Profile'!Q82</f>
        <v>3476</v>
      </c>
      <c r="R8" s="33">
        <f>'One Page Profile'!R82</f>
        <v>4225</v>
      </c>
      <c r="S8" s="33">
        <f>'One Page Profile'!S82</f>
        <v>4678</v>
      </c>
      <c r="T8" s="33" t="str">
        <f>SUM([1]Quarters!H8:K8)</f>
        <v>#ERROR!</v>
      </c>
      <c r="U8" s="33" t="str">
        <f t="shared" ref="U8:V8" si="5">+$T8</f>
        <v>#ERROR!</v>
      </c>
      <c r="V8" s="33" t="str">
        <f t="shared" si="5"/>
        <v>#ERROR!</v>
      </c>
    </row>
    <row r="9" ht="14.25" customHeight="1">
      <c r="A9" s="325">
        <v>43684.0</v>
      </c>
      <c r="B9" s="31">
        <v>688.352234</v>
      </c>
      <c r="C9" s="31">
        <v>5.130457</v>
      </c>
      <c r="I9" s="31" t="s">
        <v>66</v>
      </c>
      <c r="J9" s="33">
        <f>'One Page Profile'!J83</f>
        <v>12</v>
      </c>
      <c r="K9" s="33" t="str">
        <f>'One Page Profile'!K83</f>
        <v/>
      </c>
      <c r="L9" s="33" t="str">
        <f>'One Page Profile'!L83</f>
        <v/>
      </c>
      <c r="M9" s="33" t="str">
        <f>'One Page Profile'!M83</f>
        <v/>
      </c>
      <c r="N9" s="33" t="str">
        <f>'One Page Profile'!N83</f>
        <v/>
      </c>
      <c r="O9" s="33">
        <f>'One Page Profile'!O83</f>
        <v>170</v>
      </c>
      <c r="P9" s="33">
        <f>'One Page Profile'!P83</f>
        <v>195</v>
      </c>
      <c r="Q9" s="33">
        <f>'One Page Profile'!Q83</f>
        <v>200</v>
      </c>
      <c r="R9" s="33">
        <f>'One Page Profile'!R83</f>
        <v>284</v>
      </c>
      <c r="S9" s="33">
        <f>'One Page Profile'!S83</f>
        <v>470</v>
      </c>
      <c r="T9" s="33" t="str">
        <f>SUM([1]Quarters!H9:K9)</f>
        <v>#ERROR!</v>
      </c>
      <c r="U9" s="33" t="str">
        <f t="shared" ref="U9:V9" si="6">+$T9</f>
        <v>#ERROR!</v>
      </c>
      <c r="V9" s="33" t="str">
        <f t="shared" si="6"/>
        <v>#ERROR!</v>
      </c>
    </row>
    <row r="10" ht="14.25" customHeight="1">
      <c r="A10" s="325">
        <v>43685.0</v>
      </c>
      <c r="B10" s="31">
        <v>699.572083</v>
      </c>
      <c r="C10" s="31">
        <v>8.009009</v>
      </c>
      <c r="I10" s="31" t="s">
        <v>166</v>
      </c>
      <c r="J10" s="33">
        <f>'One Page Profile'!J84</f>
        <v>17284</v>
      </c>
      <c r="K10" s="33">
        <f>'One Page Profile'!K84</f>
        <v>18740</v>
      </c>
      <c r="L10" s="33">
        <f>'One Page Profile'!L84</f>
        <v>19951</v>
      </c>
      <c r="M10" s="33">
        <f>'One Page Profile'!M84</f>
        <v>20270</v>
      </c>
      <c r="N10" s="33">
        <f>'One Page Profile'!N84</f>
        <v>21041</v>
      </c>
      <c r="O10" s="33">
        <f>'One Page Profile'!O84</f>
        <v>22007</v>
      </c>
      <c r="P10" s="33">
        <f>'One Page Profile'!P84</f>
        <v>26628</v>
      </c>
      <c r="Q10" s="33">
        <f>'One Page Profile'!Q84</f>
        <v>30110</v>
      </c>
      <c r="R10" s="33">
        <f>'One Page Profile'!R84</f>
        <v>33322</v>
      </c>
      <c r="S10" s="33">
        <f>'One Page Profile'!S84</f>
        <v>35988</v>
      </c>
      <c r="T10" s="33" t="str">
        <f>SUM([1]Quarters!H10:K10)</f>
        <v>#ERROR!</v>
      </c>
      <c r="U10" s="33" t="str">
        <f t="shared" ref="U10:V10" si="7">U6+U7-SUM(U8:U9)</f>
        <v>#ERROR!</v>
      </c>
      <c r="V10" s="33" t="str">
        <f t="shared" si="7"/>
        <v>#ERROR!</v>
      </c>
    </row>
    <row r="11" ht="14.25" customHeight="1">
      <c r="A11" s="325">
        <v>43686.0</v>
      </c>
      <c r="B11" s="31">
        <v>700.547668</v>
      </c>
      <c r="C11" s="31">
        <v>4.36252</v>
      </c>
      <c r="I11" s="31" t="s">
        <v>72</v>
      </c>
      <c r="J11" s="33">
        <f>'One Page Profile'!J85</f>
        <v>4911</v>
      </c>
      <c r="K11" s="33">
        <f>'One Page Profile'!K85</f>
        <v>5251</v>
      </c>
      <c r="L11" s="33">
        <f>'One Page Profile'!L85</f>
        <v>5598</v>
      </c>
      <c r="M11" s="33">
        <f>'One Page Profile'!M85</f>
        <v>4241</v>
      </c>
      <c r="N11" s="33">
        <f>'One Page Profile'!N85</f>
        <v>5631</v>
      </c>
      <c r="O11" s="33">
        <f>'One Page Profile'!O85</f>
        <v>5368</v>
      </c>
      <c r="P11" s="33">
        <f>'One Page Profile'!P85</f>
        <v>7205</v>
      </c>
      <c r="Q11" s="33">
        <f>'One Page Profile'!Q85</f>
        <v>7964</v>
      </c>
      <c r="R11" s="33">
        <f>'One Page Profile'!R85</f>
        <v>9214</v>
      </c>
      <c r="S11" s="33">
        <f>'One Page Profile'!S85</f>
        <v>9740</v>
      </c>
      <c r="T11" s="33" t="str">
        <f>SUM([1]Quarters!H11:K11)</f>
        <v>#ERROR!</v>
      </c>
      <c r="U11" s="22" t="str">
        <f t="shared" ref="U11:V11" si="8">IF($T10&gt;0,$T11/$T10,0)</f>
        <v>#ERROR!</v>
      </c>
      <c r="V11" s="22" t="str">
        <f t="shared" si="8"/>
        <v>#ERROR!</v>
      </c>
    </row>
    <row r="12" ht="14.25" customHeight="1">
      <c r="A12" s="325">
        <v>43690.0</v>
      </c>
      <c r="B12" s="31">
        <v>678.285522</v>
      </c>
      <c r="C12" s="31">
        <v>7.517099</v>
      </c>
      <c r="I12" s="34" t="s">
        <v>167</v>
      </c>
      <c r="J12" s="329">
        <f>'One Page Profile'!J86</f>
        <v>12372</v>
      </c>
      <c r="K12" s="329">
        <f>'One Page Profile'!K86</f>
        <v>13489</v>
      </c>
      <c r="L12" s="329">
        <f>'One Page Profile'!L86</f>
        <v>14353</v>
      </c>
      <c r="M12" s="329">
        <f>'One Page Profile'!M86</f>
        <v>16029</v>
      </c>
      <c r="N12" s="329">
        <f>'One Page Profile'!N86</f>
        <v>15404</v>
      </c>
      <c r="O12" s="329">
        <f>'One Page Profile'!O86</f>
        <v>16594</v>
      </c>
      <c r="P12" s="329">
        <f>'One Page Profile'!P86</f>
        <v>19351</v>
      </c>
      <c r="Q12" s="329">
        <f>'One Page Profile'!Q86</f>
        <v>22110</v>
      </c>
      <c r="R12" s="329">
        <f>'One Page Profile'!R86</f>
        <v>24095</v>
      </c>
      <c r="S12" s="329">
        <f>'One Page Profile'!S86</f>
        <v>26233</v>
      </c>
      <c r="T12" s="329" t="str">
        <f>SUM([1]Quarters!H12:K12)</f>
        <v>#ERROR!</v>
      </c>
      <c r="U12" s="329" t="str">
        <f t="shared" ref="U12:V12" si="9">U10-U11*U10</f>
        <v>#ERROR!</v>
      </c>
      <c r="V12" s="329" t="str">
        <f t="shared" si="9"/>
        <v>#ERROR!</v>
      </c>
    </row>
    <row r="13" ht="14.25" customHeight="1">
      <c r="A13" s="325">
        <v>43691.0</v>
      </c>
      <c r="B13" s="31">
        <v>687.199219</v>
      </c>
      <c r="C13" s="31">
        <v>5.940968</v>
      </c>
      <c r="I13" s="31" t="s">
        <v>433</v>
      </c>
      <c r="J13" s="33">
        <f>IF('One Page Profile'!J149&gt;0,J12/'One Page Profile'!J149,0)</f>
        <v>26.93195176</v>
      </c>
      <c r="K13" s="33">
        <f>IF('One Page Profile'!K149&gt;0,K12/'One Page Profile'!K149,0)</f>
        <v>29.36285074</v>
      </c>
      <c r="L13" s="33">
        <f>IF('One Page Profile'!L149&gt;0,L12/'One Page Profile'!L149,0)</f>
        <v>31.24360565</v>
      </c>
      <c r="M13" s="33">
        <f>IF('One Page Profile'!M149&gt;0,M12/'One Page Profile'!M149,0)</f>
        <v>36.69474841</v>
      </c>
      <c r="N13" s="33">
        <f>IF('One Page Profile'!N149&gt;0,N12/'One Page Profile'!N149,0)</f>
        <v>35.25830301</v>
      </c>
      <c r="O13" s="33">
        <f>IF('One Page Profile'!O149&gt;0,O12/'One Page Profile'!O149,0)</f>
        <v>38.9621977</v>
      </c>
      <c r="P13" s="33">
        <f>IF('One Page Profile'!P149&gt;0,P12/'One Page Profile'!P149,0)</f>
        <v>45.41741967</v>
      </c>
      <c r="Q13" s="33">
        <f>IF('One Page Profile'!Q149&gt;0,Q12/'One Page Profile'!Q149,0)</f>
        <v>52.559013</v>
      </c>
      <c r="R13" s="33">
        <f>IF('One Page Profile'!R149&gt;0,R12/'One Page Profile'!R149,0)</f>
        <v>58.07983416</v>
      </c>
      <c r="S13" s="33">
        <f>IF('One Page Profile'!S149&gt;0,S12/'One Page Profile'!S149,0)</f>
        <v>63.19834253</v>
      </c>
      <c r="T13" s="33" t="str">
        <f>IF('[1]Data Sheet'!$B6&gt;0,'One Page Profile'!T12/'[1]Data Sheet'!$B6,0)</f>
        <v>#REF!</v>
      </c>
      <c r="U13" s="33" t="str">
        <f>IF('[1]Data Sheet'!$B6&gt;0,'One Page Profile'!U12/'[1]Data Sheet'!$B6,0)</f>
        <v>#REF!</v>
      </c>
      <c r="V13" s="33" t="str">
        <f>IF('[1]Data Sheet'!$B6&gt;0,'One Page Profile'!V12/'[1]Data Sheet'!$B6,0)</f>
        <v>#REF!</v>
      </c>
    </row>
    <row r="14" ht="14.25" customHeight="1">
      <c r="A14" s="325">
        <v>43693.0</v>
      </c>
      <c r="B14" s="31">
        <v>686.977539</v>
      </c>
      <c r="C14" s="31">
        <v>5.128088</v>
      </c>
      <c r="I14" s="31" t="s">
        <v>434</v>
      </c>
      <c r="J14" s="33">
        <f t="shared" ref="J14:S14" si="10">IF(J15&gt;0,J15/J13,"")</f>
        <v>20.59226917</v>
      </c>
      <c r="K14" s="33">
        <f t="shared" si="10"/>
        <v>20.74560149</v>
      </c>
      <c r="L14" s="33">
        <f t="shared" si="10"/>
        <v>16.35950747</v>
      </c>
      <c r="M14" s="33">
        <f t="shared" si="10"/>
        <v>15.42182532</v>
      </c>
      <c r="N14" s="33">
        <f t="shared" si="10"/>
        <v>21.0971583</v>
      </c>
      <c r="O14" s="33">
        <f t="shared" si="10"/>
        <v>16.46467699</v>
      </c>
      <c r="P14" s="33">
        <f t="shared" si="10"/>
        <v>30.12170242</v>
      </c>
      <c r="Q14" s="33">
        <f t="shared" si="10"/>
        <v>36.28017139</v>
      </c>
      <c r="R14" s="33">
        <f t="shared" si="10"/>
        <v>24.58598618</v>
      </c>
      <c r="S14" s="33">
        <f t="shared" si="10"/>
        <v>23.70394444</v>
      </c>
      <c r="T14" s="33" t="str">
        <f>IF(T13&gt;0,T15/T13,0)</f>
        <v>#REF!</v>
      </c>
      <c r="U14" s="33" t="str">
        <f t="shared" ref="U14:V14" si="11">U25</f>
        <v>#REF!</v>
      </c>
      <c r="V14" s="33" t="str">
        <f t="shared" si="11"/>
        <v>#REF!</v>
      </c>
    </row>
    <row r="15" ht="14.25" customHeight="1">
      <c r="A15" s="325">
        <v>43696.0</v>
      </c>
      <c r="B15" s="31">
        <v>689.727173</v>
      </c>
      <c r="C15" s="31">
        <v>3.881451</v>
      </c>
      <c r="I15" s="34" t="s">
        <v>435</v>
      </c>
      <c r="J15" s="329">
        <f>'One Page Profile'!J146</f>
        <v>554.59</v>
      </c>
      <c r="K15" s="329">
        <f>'One Page Profile'!K146</f>
        <v>609.15</v>
      </c>
      <c r="L15" s="329">
        <f>'One Page Profile'!L146</f>
        <v>511.13</v>
      </c>
      <c r="M15" s="329">
        <f>'One Page Profile'!M146</f>
        <v>565.9</v>
      </c>
      <c r="N15" s="329">
        <f>'One Page Profile'!N146</f>
        <v>743.85</v>
      </c>
      <c r="O15" s="329">
        <f>'One Page Profile'!O146</f>
        <v>641.5</v>
      </c>
      <c r="P15" s="329">
        <f>'One Page Profile'!P146</f>
        <v>1368.05</v>
      </c>
      <c r="Q15" s="329">
        <f>'One Page Profile'!Q146</f>
        <v>1906.85</v>
      </c>
      <c r="R15" s="329">
        <f>'One Page Profile'!R146</f>
        <v>1427.95</v>
      </c>
      <c r="S15" s="329">
        <f>'One Page Profile'!S146</f>
        <v>1498.05</v>
      </c>
      <c r="T15" s="329" t="str">
        <f>'[1]Data Sheet'!B8</f>
        <v>#REF!</v>
      </c>
      <c r="U15" s="330" t="str">
        <f t="shared" ref="U15:V15" si="12">U13*U14</f>
        <v>#REF!</v>
      </c>
      <c r="V15" s="331" t="str">
        <f t="shared" si="12"/>
        <v>#REF!</v>
      </c>
    </row>
    <row r="16" ht="14.25" customHeight="1">
      <c r="A16" s="325">
        <v>43697.0</v>
      </c>
      <c r="B16" s="31">
        <v>703.119751</v>
      </c>
      <c r="C16" s="31">
        <v>8.435344</v>
      </c>
    </row>
    <row r="17" ht="14.25" customHeight="1">
      <c r="A17" s="325">
        <v>43698.0</v>
      </c>
      <c r="B17" s="31">
        <v>709.062256</v>
      </c>
      <c r="C17" s="31">
        <v>5.926896</v>
      </c>
      <c r="I17" s="34" t="s">
        <v>436</v>
      </c>
      <c r="J17" s="34"/>
      <c r="K17" s="34"/>
      <c r="L17" s="34"/>
      <c r="M17" s="34"/>
      <c r="N17" s="34"/>
      <c r="O17" s="34"/>
      <c r="P17" s="34"/>
      <c r="Q17" s="34"/>
      <c r="R17" s="34"/>
      <c r="S17" s="34"/>
      <c r="T17" s="34"/>
      <c r="U17" s="34"/>
      <c r="V17" s="34"/>
    </row>
    <row r="18" ht="14.25" customHeight="1">
      <c r="A18" s="325">
        <v>43699.0</v>
      </c>
      <c r="B18" s="31">
        <v>705.736267</v>
      </c>
      <c r="C18" s="31">
        <v>5.222488</v>
      </c>
      <c r="I18" s="31" t="s">
        <v>437</v>
      </c>
      <c r="J18" s="23">
        <f>IF('One Page Profile'!J86&gt;0, 'One Page Profile'!J87/'One Page Profile'!J86, 0)</f>
        <v>0.5501778209</v>
      </c>
      <c r="K18" s="23">
        <f>IF('One Page Profile'!K86&gt;0, 'One Page Profile'!K87/'One Page Profile'!K86, 0)</f>
        <v>0.4113277485</v>
      </c>
      <c r="L18" s="23">
        <f>IF('One Page Profile'!L86&gt;0, 'One Page Profile'!L87/'One Page Profile'!L86, 0)</f>
        <v>0.4104786456</v>
      </c>
      <c r="M18" s="23">
        <f>IF('One Page Profile'!M86&gt;0, 'One Page Profile'!M87/'One Page Profile'!M86, 0)</f>
        <v>0.590529665</v>
      </c>
      <c r="N18" s="23">
        <f>IF('One Page Profile'!N86&gt;0, 'One Page Profile'!N87/'One Page Profile'!N86, 0)</f>
        <v>0.5987081278</v>
      </c>
      <c r="O18" s="23">
        <f>IF('One Page Profile'!O86&gt;0, 'One Page Profile'!O87/'One Page Profile'!O86, 0)</f>
        <v>0.4475714114</v>
      </c>
      <c r="P18" s="23">
        <f>IF('One Page Profile'!P86&gt;0, 'One Page Profile'!P87/'One Page Profile'!P86, 0)</f>
        <v>0.5927135549</v>
      </c>
      <c r="Q18" s="23">
        <f>IF('One Page Profile'!Q86&gt;0, 'One Page Profile'!Q87/'One Page Profile'!Q86, 0)</f>
        <v>0.5883129806</v>
      </c>
      <c r="R18" s="23">
        <f>IF('One Page Profile'!R86&gt;0, 'One Page Profile'!R87/'One Page Profile'!R86, 0)</f>
        <v>0.5839053746</v>
      </c>
      <c r="S18" s="23">
        <f>IF('One Page Profile'!S86&gt;0, 'One Page Profile'!S87/'One Page Profile'!S86, 0)</f>
        <v>0.7263065604</v>
      </c>
    </row>
    <row r="19" ht="14.25" customHeight="1">
      <c r="A19" s="325">
        <v>43700.0</v>
      </c>
      <c r="B19" s="31">
        <v>711.501404</v>
      </c>
      <c r="C19" s="31">
        <v>6.895015</v>
      </c>
      <c r="I19" s="31" t="s">
        <v>438</v>
      </c>
      <c r="J19" s="23">
        <f t="shared" ref="J19:T19" si="13">IF(J6&gt;0,J6/J4,0)</f>
        <v>0.2791312665</v>
      </c>
      <c r="K19" s="23">
        <f t="shared" si="13"/>
        <v>0.273522205</v>
      </c>
      <c r="L19" s="23">
        <f t="shared" si="13"/>
        <v>0.2716546931</v>
      </c>
      <c r="M19" s="23">
        <f t="shared" si="13"/>
        <v>0.2668954369</v>
      </c>
      <c r="N19" s="23">
        <f t="shared" si="13"/>
        <v>0.243967342</v>
      </c>
      <c r="O19" s="23">
        <f t="shared" si="13"/>
        <v>0.245255587</v>
      </c>
      <c r="P19" s="23">
        <f t="shared" si="13"/>
        <v>0.2775798232</v>
      </c>
      <c r="Q19" s="23">
        <f t="shared" si="13"/>
        <v>0.258884751</v>
      </c>
      <c r="R19" s="23">
        <f t="shared" si="13"/>
        <v>0.239358984</v>
      </c>
      <c r="S19" s="23">
        <f t="shared" si="13"/>
        <v>0.2370339038</v>
      </c>
      <c r="T19" s="23" t="str">
        <f t="shared" si="13"/>
        <v>#ERROR!</v>
      </c>
    </row>
    <row r="20" ht="14.25" customHeight="1">
      <c r="A20" s="325">
        <v>43703.0</v>
      </c>
      <c r="B20" s="31">
        <v>711.811707</v>
      </c>
      <c r="C20" s="31">
        <v>5.412074</v>
      </c>
      <c r="J20" s="23"/>
      <c r="K20" s="23"/>
      <c r="L20" s="23"/>
      <c r="M20" s="23"/>
      <c r="N20" s="23"/>
      <c r="O20" s="23"/>
      <c r="P20" s="23"/>
      <c r="Q20" s="23"/>
      <c r="R20" s="23"/>
      <c r="S20" s="23"/>
      <c r="T20" s="23"/>
    </row>
    <row r="21" ht="14.25" customHeight="1">
      <c r="A21" s="325">
        <v>43704.0</v>
      </c>
      <c r="B21" s="31">
        <v>695.935608</v>
      </c>
      <c r="C21" s="31">
        <v>16.061642</v>
      </c>
      <c r="J21" s="23"/>
      <c r="K21" s="23"/>
      <c r="L21" s="23"/>
      <c r="M21" s="23"/>
      <c r="N21" s="23"/>
      <c r="O21" s="23"/>
      <c r="P21" s="23"/>
      <c r="Q21" s="23"/>
      <c r="R21" s="23"/>
      <c r="S21" s="23"/>
      <c r="T21" s="23"/>
    </row>
    <row r="22" ht="14.25" customHeight="1">
      <c r="A22" s="325">
        <v>43705.0</v>
      </c>
      <c r="B22" s="31">
        <v>711.767395</v>
      </c>
      <c r="C22" s="31">
        <v>5.881134</v>
      </c>
      <c r="I22" s="326"/>
      <c r="J22" s="327"/>
      <c r="K22" s="327"/>
      <c r="L22" s="327"/>
      <c r="M22" s="327"/>
      <c r="N22" s="327"/>
      <c r="O22" s="327" t="s">
        <v>439</v>
      </c>
      <c r="P22" s="327" t="s">
        <v>440</v>
      </c>
      <c r="Q22" s="327" t="s">
        <v>441</v>
      </c>
      <c r="R22" s="327" t="s">
        <v>442</v>
      </c>
      <c r="S22" s="327" t="s">
        <v>443</v>
      </c>
      <c r="T22" s="328" t="s">
        <v>444</v>
      </c>
      <c r="U22" s="328" t="s">
        <v>445</v>
      </c>
      <c r="V22" s="328" t="s">
        <v>446</v>
      </c>
    </row>
    <row r="23" ht="14.25" customHeight="1">
      <c r="A23" s="325">
        <v>43706.0</v>
      </c>
      <c r="B23" s="31">
        <v>715.714355</v>
      </c>
      <c r="C23" s="31">
        <v>7.830413</v>
      </c>
      <c r="O23" s="31" t="s">
        <v>56</v>
      </c>
      <c r="P23" s="23">
        <f>IF(J4=0,"",POWER($S4/J4,1/9)-1)</f>
        <v>0.1248084394</v>
      </c>
      <c r="Q23" s="23">
        <f>IF(L4=0,"",POWER($S4/L4,1/7)-1)</f>
        <v>0.1223875825</v>
      </c>
      <c r="R23" s="23">
        <f>IF(N4=0,"",POWER($S4/N4,1/5)-1)</f>
        <v>0.1319910093</v>
      </c>
      <c r="S23" s="23">
        <f>IF(P4=0,"",POWER($S4/P4, 1/3)-1)</f>
        <v>0.152165008</v>
      </c>
      <c r="T23" s="23" t="str">
        <f>IF(ISERROR(MAX(IF(R4=0,"",(S4-R4)/R4),IF(S4=0,"",(T4-S4)/S4))),"",MAX(IF(R4=0,"",(S4-R4)/R4),IF(S4=0,"",(T4-S4)/S4)))</f>
        <v/>
      </c>
      <c r="U23" s="332">
        <f t="shared" ref="U23:U25" si="14">MAX(S23:T23)</f>
        <v>0.152165008</v>
      </c>
      <c r="V23" s="332">
        <f t="shared" ref="V23:V25" si="15">MIN(P23:T23)</f>
        <v>0.1223875825</v>
      </c>
    </row>
    <row r="24" ht="14.25" customHeight="1">
      <c r="A24" s="325">
        <v>43707.0</v>
      </c>
      <c r="B24" s="31">
        <v>722.765381</v>
      </c>
      <c r="C24" s="31">
        <v>8.174186</v>
      </c>
      <c r="O24" s="31" t="s">
        <v>438</v>
      </c>
      <c r="P24" s="23">
        <f>IF(SUM(J4:$S$4)=0,"",SUMPRODUCT(J19:$S$19,J4:$S$4)/SUM(J4:$S$4))</f>
        <v>0.2553266679</v>
      </c>
      <c r="Q24" s="23">
        <f>IF(SUM(M4:$S$4)=0,"",SUMPRODUCT(M19:$S$19,M4:$S$4)/SUM(M4:$S$4))</f>
        <v>0.2507299051</v>
      </c>
      <c r="R24" s="23">
        <f>IF(SUM(O4:$S$4)=0,"",SUMPRODUCT(O19:$S$19,O4:$S$4)/SUM(O4:$S$4))</f>
        <v>0.2497827473</v>
      </c>
      <c r="S24" s="23">
        <f>IF(SUM(Q4:$S$4)=0, "", SUMPRODUCT(Q19:$S$19,Q4:$S$4)/SUM(Q4:$S$4))</f>
        <v>0.2441397088</v>
      </c>
      <c r="T24" s="23" t="str">
        <f>T19</f>
        <v>#ERROR!</v>
      </c>
      <c r="U24" s="332" t="str">
        <f t="shared" si="14"/>
        <v>#ERROR!</v>
      </c>
      <c r="V24" s="332" t="str">
        <f t="shared" si="15"/>
        <v>#ERROR!</v>
      </c>
    </row>
    <row r="25" ht="14.25" customHeight="1">
      <c r="A25" s="325">
        <v>43711.0</v>
      </c>
      <c r="B25" s="31">
        <v>722.188904</v>
      </c>
      <c r="C25" s="31">
        <v>5.647088</v>
      </c>
      <c r="O25" s="31" t="s">
        <v>17</v>
      </c>
      <c r="P25" s="33">
        <f>IF(ISERROR(AVERAGEIF(J14:$T14,"&gt;0")),"",AVERAGEIF(J14:$T14,"&gt;0"))</f>
        <v>22.53728432</v>
      </c>
      <c r="Q25" s="33">
        <f>IF(ISERROR(AVERAGEIF(M14:$T14,"&gt;0")),"",AVERAGEIF(M14:$T14,"&gt;0"))</f>
        <v>23.95363786</v>
      </c>
      <c r="R25" s="33">
        <f>IF(ISERROR(AVERAGEIF(O14:$T14,"&gt;0")),"",AVERAGEIF(O14:$T14,"&gt;0"))</f>
        <v>26.23129628</v>
      </c>
      <c r="S25" s="33">
        <f>IF(ISERROR(AVERAGEIF(Q14:$T14,"&gt;0")),"",AVERAGEIF(Q14:$T14,"&gt;0"))</f>
        <v>28.190034</v>
      </c>
      <c r="T25" s="33" t="str">
        <f>T14</f>
        <v>#REF!</v>
      </c>
      <c r="U25" s="329" t="str">
        <f t="shared" si="14"/>
        <v>#REF!</v>
      </c>
      <c r="V25" s="329" t="str">
        <f t="shared" si="15"/>
        <v>#REF!</v>
      </c>
    </row>
    <row r="26" ht="14.25" customHeight="1">
      <c r="A26" s="325">
        <v>43712.0</v>
      </c>
      <c r="B26" s="31">
        <v>728.441833</v>
      </c>
      <c r="C26" s="31">
        <v>6.199015</v>
      </c>
    </row>
    <row r="27" ht="14.25" customHeight="1">
      <c r="A27" s="325">
        <v>43713.0</v>
      </c>
      <c r="B27" s="31">
        <v>739.750305</v>
      </c>
      <c r="C27" s="31">
        <v>7.926895</v>
      </c>
    </row>
    <row r="28" ht="14.25" customHeight="1">
      <c r="A28" s="325">
        <v>43714.0</v>
      </c>
      <c r="B28" s="31">
        <v>745.160645</v>
      </c>
      <c r="C28" s="31">
        <v>6.106841</v>
      </c>
      <c r="I28" s="326" t="s">
        <v>429</v>
      </c>
      <c r="J28" s="327">
        <v>42094.0</v>
      </c>
      <c r="K28" s="327">
        <v>42460.0</v>
      </c>
      <c r="L28" s="327">
        <v>42825.0</v>
      </c>
      <c r="M28" s="327">
        <v>43190.0</v>
      </c>
      <c r="N28" s="327">
        <v>43555.0</v>
      </c>
      <c r="O28" s="327">
        <v>43921.0</v>
      </c>
      <c r="P28" s="327">
        <v>44286.0</v>
      </c>
      <c r="Q28" s="327">
        <v>44651.0</v>
      </c>
      <c r="R28" s="327">
        <v>45016.0</v>
      </c>
      <c r="S28" s="327">
        <v>45382.0</v>
      </c>
    </row>
    <row r="29" ht="14.25" customHeight="1">
      <c r="A29" s="325">
        <v>43717.0</v>
      </c>
      <c r="B29" s="31">
        <v>735.359863</v>
      </c>
      <c r="C29" s="31">
        <v>4.37787</v>
      </c>
      <c r="I29" s="31" t="s">
        <v>83</v>
      </c>
      <c r="J29" s="333">
        <v>572.0</v>
      </c>
      <c r="K29" s="333">
        <v>1144.0</v>
      </c>
      <c r="L29" s="333">
        <v>1144.0</v>
      </c>
      <c r="M29" s="333">
        <v>1088.0</v>
      </c>
      <c r="N29" s="333">
        <v>2170.0</v>
      </c>
      <c r="O29" s="333">
        <v>2122.0</v>
      </c>
      <c r="P29" s="333">
        <v>2124.0</v>
      </c>
      <c r="Q29" s="333">
        <v>2098.0</v>
      </c>
      <c r="R29" s="333">
        <v>2069.0</v>
      </c>
      <c r="S29" s="333">
        <v>2071.0</v>
      </c>
    </row>
    <row r="30" ht="14.25" customHeight="1">
      <c r="A30" s="325">
        <v>43719.0</v>
      </c>
      <c r="B30" s="31">
        <v>727.377563</v>
      </c>
      <c r="C30" s="31">
        <v>7.981036</v>
      </c>
      <c r="I30" s="31" t="s">
        <v>84</v>
      </c>
      <c r="J30" s="333">
        <v>50164.0</v>
      </c>
      <c r="K30" s="333">
        <v>60600.0</v>
      </c>
      <c r="L30" s="333">
        <v>67838.0</v>
      </c>
      <c r="M30" s="333">
        <v>63835.0</v>
      </c>
      <c r="N30" s="333">
        <v>62778.0</v>
      </c>
      <c r="O30" s="333">
        <v>63328.0</v>
      </c>
      <c r="P30" s="333">
        <v>74227.0</v>
      </c>
      <c r="Q30" s="333">
        <v>73252.0</v>
      </c>
      <c r="R30" s="333">
        <v>73338.0</v>
      </c>
      <c r="S30" s="333">
        <v>86045.0</v>
      </c>
    </row>
    <row r="31" ht="14.25" customHeight="1">
      <c r="A31" s="325">
        <v>43720.0</v>
      </c>
      <c r="B31" s="31">
        <v>724.095825</v>
      </c>
      <c r="C31" s="31">
        <v>4.400017</v>
      </c>
      <c r="I31" s="31" t="s">
        <v>85</v>
      </c>
      <c r="J31" s="333">
        <v>0.0</v>
      </c>
      <c r="K31" s="333">
        <v>0.0</v>
      </c>
      <c r="L31" s="333">
        <v>0.0</v>
      </c>
      <c r="M31" s="333">
        <v>0.0</v>
      </c>
      <c r="N31" s="333">
        <v>0.0</v>
      </c>
      <c r="O31" s="333">
        <v>4633.0</v>
      </c>
      <c r="P31" s="333">
        <v>5325.0</v>
      </c>
      <c r="Q31" s="333">
        <v>5474.0</v>
      </c>
      <c r="R31" s="333">
        <v>8299.0</v>
      </c>
      <c r="S31" s="333">
        <v>8359.0</v>
      </c>
    </row>
    <row r="32" ht="14.25" customHeight="1">
      <c r="A32" s="325">
        <v>43721.0</v>
      </c>
      <c r="B32" s="31">
        <v>735.537354</v>
      </c>
      <c r="C32" s="31">
        <v>4.832021</v>
      </c>
      <c r="I32" s="31" t="s">
        <v>86</v>
      </c>
      <c r="J32" s="333">
        <v>15553.0</v>
      </c>
      <c r="K32" s="333">
        <v>13354.0</v>
      </c>
      <c r="L32" s="333">
        <v>14166.0</v>
      </c>
      <c r="M32" s="333">
        <v>14426.0</v>
      </c>
      <c r="N32" s="333">
        <v>19118.0</v>
      </c>
      <c r="O32" s="333">
        <v>21717.0</v>
      </c>
      <c r="P32" s="333">
        <v>25835.0</v>
      </c>
      <c r="Q32" s="333">
        <v>35905.0</v>
      </c>
      <c r="R32" s="333">
        <v>40890.0</v>
      </c>
      <c r="S32" s="333">
        <v>39545.0</v>
      </c>
    </row>
    <row r="33" ht="14.25" customHeight="1">
      <c r="A33" s="325">
        <v>43724.0</v>
      </c>
      <c r="B33" s="31">
        <v>734.118286</v>
      </c>
      <c r="C33" s="31">
        <v>4.846496</v>
      </c>
      <c r="I33" s="34" t="s">
        <v>204</v>
      </c>
      <c r="J33" s="93">
        <v>66289.0</v>
      </c>
      <c r="K33" s="93">
        <v>75098.0</v>
      </c>
      <c r="L33" s="93">
        <v>83148.0</v>
      </c>
      <c r="M33" s="93">
        <v>79349.0</v>
      </c>
      <c r="N33" s="93">
        <v>84066.0</v>
      </c>
      <c r="O33" s="93">
        <v>91800.0</v>
      </c>
      <c r="P33" s="93">
        <v>107511.0</v>
      </c>
      <c r="Q33" s="93">
        <v>116729.0</v>
      </c>
      <c r="R33" s="93">
        <v>124596.0</v>
      </c>
      <c r="S33" s="93">
        <v>136020.0</v>
      </c>
    </row>
    <row r="34" ht="14.25" customHeight="1">
      <c r="A34" s="325">
        <v>43725.0</v>
      </c>
      <c r="B34" s="31">
        <v>737.266907</v>
      </c>
      <c r="C34" s="31">
        <v>5.540901</v>
      </c>
      <c r="I34" s="34"/>
      <c r="J34" s="93"/>
      <c r="K34" s="93"/>
      <c r="L34" s="93"/>
      <c r="M34" s="93"/>
      <c r="N34" s="93"/>
      <c r="O34" s="93"/>
      <c r="P34" s="93"/>
      <c r="Q34" s="93"/>
      <c r="R34" s="93"/>
      <c r="S34" s="93"/>
    </row>
    <row r="35" ht="14.25" customHeight="1">
      <c r="A35" s="325">
        <v>43726.0</v>
      </c>
      <c r="B35" s="31">
        <v>736.025146</v>
      </c>
      <c r="C35" s="31">
        <v>3.199389</v>
      </c>
      <c r="I35" s="31" t="s">
        <v>169</v>
      </c>
      <c r="J35" s="333">
        <v>11346.0</v>
      </c>
      <c r="K35" s="333">
        <v>13386.0</v>
      </c>
      <c r="L35" s="333">
        <v>14179.0</v>
      </c>
      <c r="M35" s="333">
        <v>12574.0</v>
      </c>
      <c r="N35" s="333">
        <v>15710.0</v>
      </c>
      <c r="O35" s="333">
        <v>23789.0</v>
      </c>
      <c r="P35" s="333">
        <v>25505.0</v>
      </c>
      <c r="Q35" s="333">
        <v>25800.0</v>
      </c>
      <c r="R35" s="333">
        <v>29225.0</v>
      </c>
      <c r="S35" s="333">
        <v>27622.0</v>
      </c>
    </row>
    <row r="36" ht="14.25" customHeight="1">
      <c r="A36" s="325">
        <v>43727.0</v>
      </c>
      <c r="B36" s="31">
        <v>727.909729</v>
      </c>
      <c r="C36" s="31">
        <v>6.601607</v>
      </c>
      <c r="I36" s="31" t="s">
        <v>89</v>
      </c>
      <c r="J36" s="333">
        <v>776.0</v>
      </c>
      <c r="K36" s="333">
        <v>960.0</v>
      </c>
      <c r="L36" s="333">
        <v>1365.0</v>
      </c>
      <c r="M36" s="333">
        <v>1606.0</v>
      </c>
      <c r="N36" s="333">
        <v>1388.0</v>
      </c>
      <c r="O36" s="333">
        <v>954.0</v>
      </c>
      <c r="P36" s="333">
        <v>922.0</v>
      </c>
      <c r="Q36" s="333">
        <v>416.0</v>
      </c>
      <c r="R36" s="333">
        <v>288.0</v>
      </c>
      <c r="S36" s="333">
        <v>293.0</v>
      </c>
    </row>
    <row r="37" ht="14.25" customHeight="1">
      <c r="A37" s="325">
        <v>43728.0</v>
      </c>
      <c r="B37" s="31">
        <v>713.984863</v>
      </c>
      <c r="C37" s="31">
        <v>22.462366</v>
      </c>
      <c r="I37" s="31" t="s">
        <v>90</v>
      </c>
      <c r="J37" s="333">
        <v>2270.0</v>
      </c>
      <c r="K37" s="333">
        <v>1892.0</v>
      </c>
      <c r="L37" s="333">
        <v>16423.0</v>
      </c>
      <c r="M37" s="333">
        <v>12163.0</v>
      </c>
      <c r="N37" s="333">
        <v>11261.0</v>
      </c>
      <c r="O37" s="333">
        <v>8792.0</v>
      </c>
      <c r="P37" s="333">
        <v>14205.0</v>
      </c>
      <c r="Q37" s="333">
        <v>20324.0</v>
      </c>
      <c r="R37" s="333">
        <v>19478.0</v>
      </c>
      <c r="S37" s="333">
        <v>24623.0</v>
      </c>
    </row>
    <row r="38" ht="14.25" customHeight="1">
      <c r="A38" s="325">
        <v>43731.0</v>
      </c>
      <c r="B38" s="31">
        <v>677.930664</v>
      </c>
      <c r="C38" s="31">
        <v>17.27926</v>
      </c>
      <c r="I38" s="31" t="s">
        <v>91</v>
      </c>
      <c r="J38" s="333">
        <v>51897.0</v>
      </c>
      <c r="K38" s="333">
        <v>58860.0</v>
      </c>
      <c r="L38" s="333">
        <v>51181.0</v>
      </c>
      <c r="M38" s="333">
        <v>53006.0</v>
      </c>
      <c r="N38" s="333">
        <v>55707.0</v>
      </c>
      <c r="O38" s="333">
        <v>58265.0</v>
      </c>
      <c r="P38" s="333">
        <v>66879.0</v>
      </c>
      <c r="Q38" s="333">
        <v>70189.0</v>
      </c>
      <c r="R38" s="333">
        <v>75605.0</v>
      </c>
      <c r="S38" s="333">
        <v>83482.0</v>
      </c>
    </row>
    <row r="39" ht="14.25" customHeight="1">
      <c r="A39" s="325">
        <v>43732.0</v>
      </c>
      <c r="B39" s="31">
        <v>704.272766</v>
      </c>
      <c r="C39" s="31">
        <v>13.717998</v>
      </c>
      <c r="I39" s="34" t="s">
        <v>204</v>
      </c>
      <c r="J39" s="333">
        <v>66289.0</v>
      </c>
      <c r="K39" s="333">
        <v>75098.0</v>
      </c>
      <c r="L39" s="333">
        <v>83148.0</v>
      </c>
      <c r="M39" s="333">
        <v>79349.0</v>
      </c>
      <c r="N39" s="333">
        <v>84066.0</v>
      </c>
      <c r="O39" s="333">
        <v>91800.0</v>
      </c>
      <c r="P39" s="333">
        <v>107511.0</v>
      </c>
      <c r="Q39" s="333">
        <v>116729.0</v>
      </c>
      <c r="R39" s="333">
        <v>124596.0</v>
      </c>
      <c r="S39" s="333">
        <v>136020.0</v>
      </c>
    </row>
    <row r="40" ht="14.25" customHeight="1">
      <c r="A40" s="325">
        <v>43733.0</v>
      </c>
      <c r="B40" s="31">
        <v>703.031189</v>
      </c>
      <c r="C40" s="31">
        <v>9.313576</v>
      </c>
      <c r="J40" s="33"/>
      <c r="K40" s="33"/>
      <c r="L40" s="33"/>
      <c r="M40" s="33"/>
      <c r="N40" s="33"/>
      <c r="O40" s="33"/>
      <c r="P40" s="33"/>
      <c r="Q40" s="33"/>
      <c r="R40" s="33"/>
      <c r="S40" s="33"/>
    </row>
    <row r="41" ht="14.25" customHeight="1">
      <c r="A41" s="325">
        <v>43734.0</v>
      </c>
      <c r="B41" s="31">
        <v>694.073059</v>
      </c>
      <c r="C41" s="31">
        <v>18.442824</v>
      </c>
      <c r="I41" s="31" t="s">
        <v>376</v>
      </c>
      <c r="J41" s="33">
        <v>36344.0</v>
      </c>
      <c r="K41" s="33">
        <v>45506.0</v>
      </c>
      <c r="L41" s="33">
        <v>37015.0</v>
      </c>
      <c r="M41" s="33">
        <v>38580.0</v>
      </c>
      <c r="N41" s="33">
        <v>36589.0</v>
      </c>
      <c r="O41" s="33">
        <v>36548.0</v>
      </c>
      <c r="P41" s="33">
        <v>41044.0</v>
      </c>
      <c r="Q41" s="33">
        <v>34284.0</v>
      </c>
      <c r="R41" s="33">
        <v>34715.0</v>
      </c>
      <c r="S41" s="33">
        <v>43937.0</v>
      </c>
    </row>
    <row r="42" ht="14.25" customHeight="1">
      <c r="A42" s="325">
        <v>43735.0</v>
      </c>
      <c r="B42" s="31">
        <v>693.762634</v>
      </c>
      <c r="C42" s="31">
        <v>5.087642</v>
      </c>
      <c r="I42" s="31" t="s">
        <v>447</v>
      </c>
      <c r="J42" s="33">
        <v>9713.0</v>
      </c>
      <c r="K42" s="33">
        <v>11330.0</v>
      </c>
      <c r="L42" s="33">
        <v>12322.0</v>
      </c>
      <c r="M42" s="33">
        <v>13142.0</v>
      </c>
      <c r="N42" s="33">
        <v>14827.0</v>
      </c>
      <c r="O42" s="33">
        <v>18487.0</v>
      </c>
      <c r="P42" s="33">
        <v>19294.0</v>
      </c>
      <c r="Q42" s="33">
        <v>22698.0</v>
      </c>
      <c r="R42" s="33">
        <v>25424.0</v>
      </c>
      <c r="S42" s="33">
        <v>30193.0</v>
      </c>
    </row>
    <row r="43" ht="14.25" customHeight="1">
      <c r="A43" s="325">
        <v>43738.0</v>
      </c>
      <c r="B43" s="31">
        <v>714.56134</v>
      </c>
      <c r="C43" s="31">
        <v>8.178091</v>
      </c>
      <c r="I43" s="31" t="s">
        <v>94</v>
      </c>
      <c r="J43" s="33">
        <v>0.0</v>
      </c>
      <c r="K43" s="33">
        <v>0.0</v>
      </c>
      <c r="L43" s="33">
        <v>0.0</v>
      </c>
      <c r="M43" s="33">
        <v>0.0</v>
      </c>
      <c r="N43" s="33">
        <v>0.0</v>
      </c>
      <c r="O43" s="33">
        <v>0.0</v>
      </c>
      <c r="P43" s="33">
        <v>0.0</v>
      </c>
      <c r="Q43" s="33">
        <v>0.0</v>
      </c>
      <c r="R43" s="33">
        <v>0.0</v>
      </c>
      <c r="S43" s="33">
        <v>0.0</v>
      </c>
    </row>
    <row r="44" ht="14.25" customHeight="1">
      <c r="A44" s="325">
        <v>43739.0</v>
      </c>
      <c r="B44" s="31">
        <v>703.829285</v>
      </c>
      <c r="C44" s="31">
        <v>5.881438</v>
      </c>
    </row>
    <row r="45" ht="14.25" customHeight="1">
      <c r="A45" s="325">
        <v>43741.0</v>
      </c>
      <c r="B45" s="31">
        <v>696.778198</v>
      </c>
      <c r="C45" s="31">
        <v>5.497672</v>
      </c>
      <c r="I45" s="31" t="s">
        <v>150</v>
      </c>
      <c r="J45" s="33">
        <v>66.49121326356457</v>
      </c>
      <c r="K45" s="33">
        <v>66.22972085648853</v>
      </c>
      <c r="L45" s="33">
        <v>65.67271187430642</v>
      </c>
      <c r="M45" s="33">
        <v>68.01891608292448</v>
      </c>
      <c r="N45" s="33">
        <v>65.45938917447837</v>
      </c>
      <c r="O45" s="33">
        <v>74.32184908195747</v>
      </c>
      <c r="P45" s="33">
        <v>70.09226451150569</v>
      </c>
      <c r="Q45" s="33">
        <v>68.10836806668804</v>
      </c>
      <c r="R45" s="33">
        <v>63.22783732037856</v>
      </c>
      <c r="S45" s="33">
        <v>71.71500618207847</v>
      </c>
    </row>
    <row r="46" ht="14.25" customHeight="1">
      <c r="A46" s="325">
        <v>43742.0</v>
      </c>
      <c r="B46" s="31">
        <v>703.740601</v>
      </c>
      <c r="C46" s="31">
        <v>8.201713</v>
      </c>
      <c r="I46" s="31" t="s">
        <v>147</v>
      </c>
      <c r="J46" s="33">
        <v>0.0</v>
      </c>
      <c r="K46" s="33">
        <v>0.0</v>
      </c>
      <c r="L46" s="33">
        <v>0.0</v>
      </c>
      <c r="M46" s="33">
        <v>0.0</v>
      </c>
      <c r="N46" s="33">
        <v>0.0</v>
      </c>
      <c r="O46" s="33">
        <v>0.0</v>
      </c>
      <c r="P46" s="33">
        <v>0.0</v>
      </c>
      <c r="Q46" s="33">
        <v>0.0</v>
      </c>
      <c r="R46" s="33">
        <v>0.0</v>
      </c>
      <c r="S46" s="33">
        <v>0.0</v>
      </c>
    </row>
    <row r="47" ht="14.25" customHeight="1">
      <c r="A47" s="325">
        <v>43745.0</v>
      </c>
      <c r="B47" s="31">
        <v>700.281555</v>
      </c>
      <c r="C47" s="31">
        <v>3.679845</v>
      </c>
    </row>
    <row r="48" ht="14.25" customHeight="1">
      <c r="A48" s="325">
        <v>43747.0</v>
      </c>
      <c r="B48" s="31">
        <v>695.048706</v>
      </c>
      <c r="C48" s="31">
        <v>6.335025</v>
      </c>
      <c r="I48" s="34" t="s">
        <v>365</v>
      </c>
      <c r="J48" s="334">
        <v>0.24385052034058657</v>
      </c>
      <c r="K48" s="334">
        <v>0.2184665716506867</v>
      </c>
      <c r="L48" s="334">
        <v>0.2080687715635963</v>
      </c>
      <c r="M48" s="334">
        <v>0.24689247262141306</v>
      </c>
      <c r="N48" s="334">
        <v>0.23717435486851018</v>
      </c>
      <c r="O48" s="334">
        <v>0.25353705118411</v>
      </c>
      <c r="P48" s="334">
        <v>0.2534478919726002</v>
      </c>
      <c r="Q48" s="334">
        <v>0.2934306569343066</v>
      </c>
      <c r="R48" s="334">
        <v>0.3195326693808267</v>
      </c>
      <c r="S48" s="334">
        <v>0.29770983703300197</v>
      </c>
    </row>
    <row r="49" ht="14.25" customHeight="1">
      <c r="A49" s="325">
        <v>43748.0</v>
      </c>
      <c r="B49" s="31">
        <v>694.516541</v>
      </c>
      <c r="C49" s="31">
        <v>10.402917</v>
      </c>
      <c r="I49" s="34" t="s">
        <v>448</v>
      </c>
      <c r="J49" s="334"/>
      <c r="K49" s="334">
        <v>0.3332147937411095</v>
      </c>
      <c r="L49" s="334">
        <v>0.30523384789559843</v>
      </c>
      <c r="M49" s="334">
        <v>0.30275195101004443</v>
      </c>
      <c r="N49" s="334">
        <v>0.3240292290041657</v>
      </c>
      <c r="O49" s="334">
        <v>0.3284727210788634</v>
      </c>
      <c r="P49" s="334">
        <v>0.3534946856529102</v>
      </c>
      <c r="Q49" s="334">
        <v>0.37304615384615386</v>
      </c>
      <c r="R49" s="334">
        <v>0.40850908648878625</v>
      </c>
      <c r="S49" s="334">
        <v>0.40468195869708795</v>
      </c>
    </row>
    <row r="50" ht="14.25" customHeight="1">
      <c r="A50" s="325">
        <v>43749.0</v>
      </c>
      <c r="B50" s="31">
        <v>722.676819</v>
      </c>
      <c r="C50" s="31">
        <v>20.636344</v>
      </c>
    </row>
    <row r="51" ht="14.25" customHeight="1">
      <c r="A51" s="325">
        <v>43752.0</v>
      </c>
      <c r="B51" s="31">
        <v>697.221619</v>
      </c>
      <c r="C51" s="31">
        <v>15.150858</v>
      </c>
    </row>
    <row r="52" ht="14.25" customHeight="1">
      <c r="A52" s="325">
        <v>43753.0</v>
      </c>
      <c r="B52" s="31">
        <v>681.434204</v>
      </c>
      <c r="C52" s="31">
        <v>13.762133</v>
      </c>
    </row>
    <row r="53" ht="14.25" customHeight="1">
      <c r="A53" s="325">
        <v>43754.0</v>
      </c>
      <c r="B53" s="31">
        <v>684.227966</v>
      </c>
      <c r="C53" s="31">
        <v>10.767032</v>
      </c>
      <c r="I53" s="326" t="s">
        <v>429</v>
      </c>
      <c r="J53" s="327">
        <f>'One Page Profile'!J137</f>
        <v>42094</v>
      </c>
      <c r="K53" s="327">
        <f>'One Page Profile'!K137</f>
        <v>42460</v>
      </c>
      <c r="L53" s="327">
        <f>'One Page Profile'!L137</f>
        <v>42825</v>
      </c>
      <c r="M53" s="327">
        <f>'One Page Profile'!M137</f>
        <v>43190</v>
      </c>
      <c r="N53" s="327">
        <f>'One Page Profile'!N137</f>
        <v>43555</v>
      </c>
      <c r="O53" s="327">
        <f>'One Page Profile'!O137</f>
        <v>43921</v>
      </c>
      <c r="P53" s="327">
        <f>'One Page Profile'!P137</f>
        <v>44286</v>
      </c>
      <c r="Q53" s="327">
        <f>'One Page Profile'!Q137</f>
        <v>44651</v>
      </c>
      <c r="R53" s="327">
        <f>'One Page Profile'!R137</f>
        <v>45016</v>
      </c>
      <c r="S53" s="327">
        <f>'One Page Profile'!S137</f>
        <v>45382</v>
      </c>
    </row>
    <row r="54" ht="14.25" customHeight="1">
      <c r="A54" s="325">
        <v>43755.0</v>
      </c>
      <c r="B54" s="31">
        <v>682.498474</v>
      </c>
      <c r="C54" s="31">
        <v>9.860495</v>
      </c>
      <c r="I54" s="34" t="s">
        <v>418</v>
      </c>
      <c r="J54" s="329">
        <f>'One Page Profile'!J138</f>
        <v>8353</v>
      </c>
      <c r="K54" s="329">
        <f>'One Page Profile'!K138</f>
        <v>10028</v>
      </c>
      <c r="L54" s="329">
        <f>'One Page Profile'!L138</f>
        <v>11531</v>
      </c>
      <c r="M54" s="329">
        <f>'One Page Profile'!M138</f>
        <v>13218</v>
      </c>
      <c r="N54" s="329">
        <f>'One Page Profile'!N138</f>
        <v>14841</v>
      </c>
      <c r="O54" s="329">
        <f>'One Page Profile'!O138</f>
        <v>17003</v>
      </c>
      <c r="P54" s="329">
        <f>'One Page Profile'!P138</f>
        <v>23224</v>
      </c>
      <c r="Q54" s="329">
        <f>'One Page Profile'!Q138</f>
        <v>23885</v>
      </c>
      <c r="R54" s="329">
        <f>'One Page Profile'!R138</f>
        <v>22467</v>
      </c>
      <c r="S54" s="329">
        <f>'One Page Profile'!S138</f>
        <v>25210</v>
      </c>
    </row>
    <row r="55" ht="14.25" customHeight="1">
      <c r="A55" s="325">
        <v>43756.0</v>
      </c>
      <c r="B55" s="31">
        <v>681.035034</v>
      </c>
      <c r="C55" s="31">
        <v>10.0372</v>
      </c>
      <c r="I55" s="31" t="s">
        <v>419</v>
      </c>
      <c r="J55" s="33">
        <f>'One Page Profile'!J139</f>
        <v>999</v>
      </c>
      <c r="K55" s="33">
        <f>'One Page Profile'!K139</f>
        <v>-885</v>
      </c>
      <c r="L55" s="33">
        <f>'One Page Profile'!L139</f>
        <v>-14664</v>
      </c>
      <c r="M55" s="33">
        <f>'One Page Profile'!M139</f>
        <v>4533</v>
      </c>
      <c r="N55" s="33">
        <f>'One Page Profile'!N139</f>
        <v>-632</v>
      </c>
      <c r="O55" s="33">
        <f>'One Page Profile'!O139</f>
        <v>-331</v>
      </c>
      <c r="P55" s="33">
        <f>'One Page Profile'!P139</f>
        <v>-7373</v>
      </c>
      <c r="Q55" s="33">
        <f>'One Page Profile'!Q139</f>
        <v>-6485</v>
      </c>
      <c r="R55" s="33">
        <f>'One Page Profile'!R139</f>
        <v>-1071</v>
      </c>
      <c r="S55" s="33">
        <f>'One Page Profile'!S139</f>
        <v>-5093</v>
      </c>
    </row>
    <row r="56" ht="14.25" customHeight="1">
      <c r="A56" s="325">
        <v>43760.0</v>
      </c>
      <c r="B56" s="31">
        <v>576.798157</v>
      </c>
      <c r="C56" s="31">
        <v>90.152532</v>
      </c>
      <c r="I56" s="31" t="s">
        <v>420</v>
      </c>
      <c r="J56" s="33">
        <f>'One Page Profile'!J140</f>
        <v>-4935</v>
      </c>
      <c r="K56" s="33">
        <f>'One Page Profile'!K140</f>
        <v>-6813</v>
      </c>
      <c r="L56" s="33">
        <f>'One Page Profile'!L140</f>
        <v>-6939</v>
      </c>
      <c r="M56" s="33">
        <f>'One Page Profile'!M140</f>
        <v>-20505</v>
      </c>
      <c r="N56" s="33">
        <f>'One Page Profile'!N140</f>
        <v>-14512</v>
      </c>
      <c r="O56" s="33">
        <f>'One Page Profile'!O140</f>
        <v>-17591</v>
      </c>
      <c r="P56" s="33">
        <f>'One Page Profile'!P140</f>
        <v>-9786</v>
      </c>
      <c r="Q56" s="33">
        <f>'One Page Profile'!Q140</f>
        <v>-24642</v>
      </c>
      <c r="R56" s="33">
        <f>'One Page Profile'!R140</f>
        <v>-26695</v>
      </c>
      <c r="S56" s="33">
        <f>'One Page Profile'!S140</f>
        <v>-17504</v>
      </c>
    </row>
    <row r="57" ht="14.25" customHeight="1">
      <c r="A57" s="325">
        <v>43761.0</v>
      </c>
      <c r="B57" s="31">
        <v>590.45697</v>
      </c>
      <c r="C57" s="31">
        <v>60.516887</v>
      </c>
      <c r="I57" s="34" t="s">
        <v>125</v>
      </c>
      <c r="J57" s="329">
        <f>'One Page Profile'!J141</f>
        <v>4417</v>
      </c>
      <c r="K57" s="329">
        <f>'One Page Profile'!K141</f>
        <v>2330</v>
      </c>
      <c r="L57" s="329">
        <f>'One Page Profile'!L141</f>
        <v>-10072</v>
      </c>
      <c r="M57" s="329">
        <f>'One Page Profile'!M141</f>
        <v>-2754</v>
      </c>
      <c r="N57" s="329">
        <f>'One Page Profile'!N141</f>
        <v>-303</v>
      </c>
      <c r="O57" s="329">
        <f>'One Page Profile'!O141</f>
        <v>-919</v>
      </c>
      <c r="P57" s="329">
        <f>'One Page Profile'!P141</f>
        <v>6065</v>
      </c>
      <c r="Q57" s="329">
        <f>'One Page Profile'!Q141</f>
        <v>-7242</v>
      </c>
      <c r="R57" s="329">
        <f>'One Page Profile'!R141</f>
        <v>-5299</v>
      </c>
      <c r="S57" s="329">
        <f>'One Page Profile'!S141</f>
        <v>2613</v>
      </c>
    </row>
    <row r="58" ht="14.25" customHeight="1">
      <c r="A58" s="325">
        <v>43762.0</v>
      </c>
      <c r="B58" s="31">
        <v>576.616638</v>
      </c>
      <c r="C58" s="31">
        <v>25.666433</v>
      </c>
    </row>
    <row r="59" ht="14.25" customHeight="1">
      <c r="A59" s="325">
        <v>43763.0</v>
      </c>
      <c r="B59" s="31">
        <v>578.522522</v>
      </c>
      <c r="C59" s="31">
        <v>16.549337</v>
      </c>
    </row>
    <row r="60" ht="14.25" customHeight="1">
      <c r="A60" s="325">
        <v>43765.0</v>
      </c>
      <c r="B60" s="31">
        <v>588.868652</v>
      </c>
      <c r="C60" s="31">
        <v>2.945281</v>
      </c>
      <c r="I60" s="31" t="s">
        <v>383</v>
      </c>
      <c r="J60" s="33">
        <f t="shared" ref="J60:S60" si="16">J15*J126/10000000</f>
        <v>63378.82982</v>
      </c>
      <c r="K60" s="33">
        <f t="shared" si="16"/>
        <v>139228.6086</v>
      </c>
      <c r="L60" s="33">
        <f t="shared" si="16"/>
        <v>116826.6917</v>
      </c>
      <c r="M60" s="33">
        <f t="shared" si="16"/>
        <v>122987.7431</v>
      </c>
      <c r="N60" s="33">
        <f t="shared" si="16"/>
        <v>322529.9727</v>
      </c>
      <c r="O60" s="33">
        <f t="shared" si="16"/>
        <v>272044.3184</v>
      </c>
      <c r="P60" s="33">
        <f t="shared" si="16"/>
        <v>580757.2141</v>
      </c>
      <c r="Q60" s="33">
        <f t="shared" si="16"/>
        <v>799544.6704</v>
      </c>
      <c r="R60" s="33">
        <f t="shared" si="16"/>
        <v>590655.5138</v>
      </c>
      <c r="S60" s="33">
        <f t="shared" si="16"/>
        <v>620185.3049</v>
      </c>
    </row>
    <row r="61" ht="14.25" customHeight="1">
      <c r="A61" s="325">
        <v>43767.0</v>
      </c>
      <c r="B61" s="31">
        <v>590.502197</v>
      </c>
      <c r="C61" s="31">
        <v>16.709764</v>
      </c>
      <c r="I61" s="31" t="s">
        <v>449</v>
      </c>
      <c r="J61" s="33">
        <f t="shared" ref="J61:S61" si="17">J31</f>
        <v>0</v>
      </c>
      <c r="K61" s="33">
        <f t="shared" si="17"/>
        <v>0</v>
      </c>
      <c r="L61" s="33">
        <f t="shared" si="17"/>
        <v>0</v>
      </c>
      <c r="M61" s="33">
        <f t="shared" si="17"/>
        <v>0</v>
      </c>
      <c r="N61" s="33">
        <f t="shared" si="17"/>
        <v>0</v>
      </c>
      <c r="O61" s="33">
        <f t="shared" si="17"/>
        <v>4633</v>
      </c>
      <c r="P61" s="33">
        <f t="shared" si="17"/>
        <v>5325</v>
      </c>
      <c r="Q61" s="33">
        <f t="shared" si="17"/>
        <v>5474</v>
      </c>
      <c r="R61" s="33">
        <f t="shared" si="17"/>
        <v>8299</v>
      </c>
      <c r="S61" s="33">
        <f t="shared" si="17"/>
        <v>8359</v>
      </c>
    </row>
    <row r="62" ht="14.25" customHeight="1">
      <c r="A62" s="325">
        <v>43768.0</v>
      </c>
      <c r="B62" s="31">
        <v>599.532349</v>
      </c>
      <c r="C62" s="31">
        <v>22.879467</v>
      </c>
      <c r="I62" s="31" t="s">
        <v>450</v>
      </c>
      <c r="J62" s="31">
        <f t="shared" ref="J62:S62" si="18">J125</f>
        <v>30367</v>
      </c>
      <c r="K62" s="31">
        <f t="shared" si="18"/>
        <v>32697</v>
      </c>
      <c r="L62" s="31">
        <f t="shared" si="18"/>
        <v>22625</v>
      </c>
      <c r="M62" s="31">
        <f t="shared" si="18"/>
        <v>19818</v>
      </c>
      <c r="N62" s="31">
        <f t="shared" si="18"/>
        <v>19568</v>
      </c>
      <c r="O62" s="31">
        <f t="shared" si="18"/>
        <v>18649</v>
      </c>
      <c r="P62" s="31">
        <f t="shared" si="18"/>
        <v>24714</v>
      </c>
      <c r="Q62" s="31">
        <f t="shared" si="18"/>
        <v>17472</v>
      </c>
      <c r="R62" s="31">
        <f t="shared" si="18"/>
        <v>12173</v>
      </c>
      <c r="S62" s="31">
        <f t="shared" si="18"/>
        <v>14786</v>
      </c>
    </row>
    <row r="63" ht="14.25" customHeight="1">
      <c r="A63" s="325">
        <v>43769.0</v>
      </c>
      <c r="B63" s="31">
        <v>622.221375</v>
      </c>
      <c r="C63" s="31">
        <v>27.405901</v>
      </c>
      <c r="I63" s="31" t="s">
        <v>451</v>
      </c>
      <c r="J63" s="33">
        <f t="shared" ref="J63:S63" si="19">J60+J61-J62</f>
        <v>33011.82982</v>
      </c>
      <c r="K63" s="33">
        <f t="shared" si="19"/>
        <v>106531.6086</v>
      </c>
      <c r="L63" s="33">
        <f t="shared" si="19"/>
        <v>94201.69168</v>
      </c>
      <c r="M63" s="33">
        <f t="shared" si="19"/>
        <v>103169.7431</v>
      </c>
      <c r="N63" s="33">
        <f t="shared" si="19"/>
        <v>302961.9727</v>
      </c>
      <c r="O63" s="33">
        <f t="shared" si="19"/>
        <v>258028.3184</v>
      </c>
      <c r="P63" s="33">
        <f t="shared" si="19"/>
        <v>561368.2141</v>
      </c>
      <c r="Q63" s="33">
        <f t="shared" si="19"/>
        <v>787546.6704</v>
      </c>
      <c r="R63" s="33">
        <f t="shared" si="19"/>
        <v>586781.5138</v>
      </c>
      <c r="S63" s="33">
        <f t="shared" si="19"/>
        <v>613758.3049</v>
      </c>
    </row>
    <row r="64" ht="14.25" customHeight="1">
      <c r="A64" s="325">
        <v>43770.0</v>
      </c>
      <c r="B64" s="31">
        <v>624.308899</v>
      </c>
      <c r="C64" s="31">
        <v>9.713519</v>
      </c>
      <c r="I64" s="31" t="s">
        <v>452</v>
      </c>
      <c r="J64" s="31">
        <f>J63/'Data Sheet'!B34</f>
        <v>1.802743</v>
      </c>
      <c r="K64" s="31">
        <f>K63/'Data Sheet'!C34</f>
        <v>5.274103103</v>
      </c>
      <c r="L64" s="31">
        <f>L63/'Data Sheet'!D34</f>
        <v>4.350313646</v>
      </c>
      <c r="M64" s="31">
        <f>M63/'Data Sheet'!E34</f>
        <v>4.661353776</v>
      </c>
      <c r="N64" s="31">
        <f>N63/'Data Sheet'!F34</f>
        <v>13.14596775</v>
      </c>
      <c r="O64" s="31">
        <f>O63/'Data Sheet'!G34</f>
        <v>10.31082191</v>
      </c>
      <c r="P64" s="31">
        <f>P63/'Data Sheet'!H34</f>
        <v>18.70105317</v>
      </c>
      <c r="Q64" s="31">
        <f>Q63/'Data Sheet'!I34</f>
        <v>23.33471616</v>
      </c>
      <c r="R64" s="31">
        <f>R63/'Data Sheet'!J34</f>
        <v>15.51593193</v>
      </c>
      <c r="S64" s="31">
        <f>S63/'Data Sheet'!K34</f>
        <v>14.92566584</v>
      </c>
    </row>
    <row r="65" ht="14.25" customHeight="1">
      <c r="A65" s="325">
        <v>43773.0</v>
      </c>
      <c r="B65" s="31">
        <v>643.458252</v>
      </c>
      <c r="C65" s="31">
        <v>29.381982</v>
      </c>
      <c r="I65" s="31" t="s">
        <v>453</v>
      </c>
      <c r="J65" s="31">
        <f t="shared" ref="J65:S65" si="20">J63/J4</f>
        <v>0.6191382024</v>
      </c>
      <c r="K65" s="31">
        <f t="shared" si="20"/>
        <v>1.706116311</v>
      </c>
      <c r="L65" s="31">
        <f t="shared" si="20"/>
        <v>1.375528469</v>
      </c>
      <c r="M65" s="31">
        <f t="shared" si="20"/>
        <v>1.46294409</v>
      </c>
      <c r="N65" s="31">
        <f t="shared" si="20"/>
        <v>3.664493168</v>
      </c>
      <c r="O65" s="31">
        <f t="shared" si="20"/>
        <v>2.842003265</v>
      </c>
      <c r="P65" s="31">
        <f t="shared" si="20"/>
        <v>5.587310038</v>
      </c>
      <c r="Q65" s="31">
        <f t="shared" si="20"/>
        <v>6.474352154</v>
      </c>
      <c r="R65" s="31">
        <f t="shared" si="20"/>
        <v>3.99804802</v>
      </c>
      <c r="S65" s="31">
        <f t="shared" si="20"/>
        <v>3.994002114</v>
      </c>
    </row>
    <row r="66" ht="14.25" customHeight="1">
      <c r="A66" s="325">
        <v>43774.0</v>
      </c>
      <c r="B66" s="31">
        <v>631.750854</v>
      </c>
      <c r="C66" s="31">
        <v>12.897805</v>
      </c>
    </row>
    <row r="67" ht="14.25" customHeight="1">
      <c r="A67" s="325">
        <v>43775.0</v>
      </c>
      <c r="B67" s="31">
        <v>646.453247</v>
      </c>
      <c r="C67" s="31">
        <v>21.372589</v>
      </c>
      <c r="I67" s="31" t="s">
        <v>454</v>
      </c>
      <c r="J67" s="33">
        <f t="shared" ref="J67:S67" si="21">J29+J30</f>
        <v>50736</v>
      </c>
      <c r="K67" s="33">
        <f t="shared" si="21"/>
        <v>61744</v>
      </c>
      <c r="L67" s="33">
        <f t="shared" si="21"/>
        <v>68982</v>
      </c>
      <c r="M67" s="33">
        <f t="shared" si="21"/>
        <v>64923</v>
      </c>
      <c r="N67" s="33">
        <f t="shared" si="21"/>
        <v>64948</v>
      </c>
      <c r="O67" s="33">
        <f t="shared" si="21"/>
        <v>65450</v>
      </c>
      <c r="P67" s="33">
        <f t="shared" si="21"/>
        <v>76351</v>
      </c>
      <c r="Q67" s="33">
        <f t="shared" si="21"/>
        <v>75350</v>
      </c>
      <c r="R67" s="33">
        <f t="shared" si="21"/>
        <v>75407</v>
      </c>
      <c r="S67" s="33">
        <f t="shared" si="21"/>
        <v>88116</v>
      </c>
    </row>
    <row r="68" ht="14.25" customHeight="1">
      <c r="A68" s="325">
        <v>43776.0</v>
      </c>
      <c r="B68" s="31">
        <v>653.532104</v>
      </c>
      <c r="C68" s="31">
        <v>13.733737</v>
      </c>
      <c r="I68" s="31" t="s">
        <v>455</v>
      </c>
      <c r="J68" s="23">
        <f t="shared" ref="J68:S68" si="22">J15/J67</f>
        <v>0.01093089719</v>
      </c>
      <c r="K68" s="23">
        <f t="shared" si="22"/>
        <v>0.009865735942</v>
      </c>
      <c r="L68" s="23">
        <f t="shared" si="22"/>
        <v>0.007409614102</v>
      </c>
      <c r="M68" s="23">
        <f t="shared" si="22"/>
        <v>0.008716479522</v>
      </c>
      <c r="N68" s="23">
        <f t="shared" si="22"/>
        <v>0.01145300856</v>
      </c>
      <c r="O68" s="23">
        <f t="shared" si="22"/>
        <v>0.009801375095</v>
      </c>
      <c r="P68" s="23">
        <f t="shared" si="22"/>
        <v>0.01791790546</v>
      </c>
      <c r="Q68" s="23">
        <f t="shared" si="22"/>
        <v>0.02530656934</v>
      </c>
      <c r="R68" s="23">
        <f t="shared" si="22"/>
        <v>0.01893657088</v>
      </c>
      <c r="S68" s="23">
        <f t="shared" si="22"/>
        <v>0.0170008852</v>
      </c>
    </row>
    <row r="69" ht="14.25" customHeight="1">
      <c r="A69" s="325">
        <v>43777.0</v>
      </c>
      <c r="B69" s="31">
        <v>642.686951</v>
      </c>
      <c r="C69" s="31">
        <v>8.58563</v>
      </c>
    </row>
    <row r="70" ht="14.25" customHeight="1">
      <c r="A70" s="325">
        <v>43780.0</v>
      </c>
      <c r="B70" s="31">
        <v>639.283569</v>
      </c>
      <c r="C70" s="31">
        <v>6.951494</v>
      </c>
    </row>
    <row r="71" ht="14.25" customHeight="1">
      <c r="A71" s="325">
        <v>43782.0</v>
      </c>
      <c r="B71" s="31">
        <v>627.439941</v>
      </c>
      <c r="C71" s="31">
        <v>9.97369</v>
      </c>
      <c r="I71" s="329" t="s">
        <v>408</v>
      </c>
      <c r="J71" s="33"/>
      <c r="K71" s="33"/>
      <c r="L71" s="33"/>
      <c r="M71" s="33"/>
      <c r="N71" s="33"/>
      <c r="O71" s="33"/>
      <c r="P71" s="33"/>
      <c r="Q71" s="33"/>
      <c r="R71" s="33"/>
      <c r="S71" s="33"/>
    </row>
    <row r="72" ht="14.25" customHeight="1">
      <c r="A72" s="325">
        <v>43783.0</v>
      </c>
      <c r="B72" s="31">
        <v>640.100281</v>
      </c>
      <c r="C72" s="31">
        <v>10.539902</v>
      </c>
      <c r="I72" s="335" t="s">
        <v>409</v>
      </c>
      <c r="J72" s="327">
        <v>42094.0</v>
      </c>
      <c r="K72" s="327">
        <v>42460.0</v>
      </c>
      <c r="L72" s="327">
        <v>42825.0</v>
      </c>
      <c r="M72" s="327">
        <v>43190.0</v>
      </c>
      <c r="N72" s="327">
        <v>43555.0</v>
      </c>
      <c r="O72" s="327">
        <v>43921.0</v>
      </c>
      <c r="P72" s="327">
        <v>44286.0</v>
      </c>
      <c r="Q72" s="327">
        <v>44651.0</v>
      </c>
      <c r="R72" s="327">
        <v>45016.0</v>
      </c>
      <c r="S72" s="327">
        <v>45382.0</v>
      </c>
    </row>
    <row r="73" ht="14.25" customHeight="1">
      <c r="A73" s="325">
        <v>43784.0</v>
      </c>
      <c r="B73" s="31">
        <v>638.829712</v>
      </c>
      <c r="C73" s="31">
        <v>7.362623</v>
      </c>
      <c r="I73" s="33" t="s">
        <v>55</v>
      </c>
      <c r="J73" s="31">
        <v>53319.0</v>
      </c>
      <c r="K73" s="31">
        <v>62441.0</v>
      </c>
      <c r="L73" s="31">
        <v>68484.0</v>
      </c>
      <c r="M73" s="31">
        <v>70522.0</v>
      </c>
      <c r="N73" s="31">
        <v>82675.0</v>
      </c>
      <c r="O73" s="31">
        <v>90791.0</v>
      </c>
      <c r="P73" s="31">
        <v>100472.0</v>
      </c>
      <c r="Q73" s="31">
        <v>121641.0</v>
      </c>
      <c r="R73" s="31">
        <v>146767.0</v>
      </c>
      <c r="S73" s="31">
        <v>153670.0</v>
      </c>
    </row>
    <row r="74" ht="14.25" customHeight="1">
      <c r="A74" s="325">
        <v>43787.0</v>
      </c>
      <c r="B74" s="31">
        <v>640.009644</v>
      </c>
      <c r="C74" s="31">
        <v>7.490916</v>
      </c>
      <c r="I74" s="33" t="s">
        <v>158</v>
      </c>
      <c r="J74" s="33"/>
      <c r="K74" s="33"/>
      <c r="L74" s="33"/>
      <c r="M74" s="33"/>
      <c r="N74" s="33"/>
      <c r="O74" s="33"/>
      <c r="P74" s="33"/>
      <c r="Q74" s="33"/>
      <c r="R74" s="33"/>
      <c r="S74" s="33"/>
    </row>
    <row r="75" ht="14.25" customHeight="1">
      <c r="A75" s="325">
        <v>43788.0</v>
      </c>
      <c r="B75" s="31">
        <v>646.952332</v>
      </c>
      <c r="C75" s="31">
        <v>6.495885</v>
      </c>
      <c r="I75" s="33" t="s">
        <v>159</v>
      </c>
      <c r="J75" s="33"/>
      <c r="K75" s="33"/>
      <c r="L75" s="33"/>
      <c r="M75" s="33"/>
      <c r="N75" s="33"/>
      <c r="O75" s="33"/>
      <c r="P75" s="33"/>
      <c r="Q75" s="33"/>
      <c r="R75" s="33"/>
      <c r="S75" s="33"/>
    </row>
    <row r="76" ht="14.25" customHeight="1">
      <c r="A76" s="325">
        <v>43789.0</v>
      </c>
      <c r="B76" s="31">
        <v>647.088623</v>
      </c>
      <c r="C76" s="31">
        <v>6.142171</v>
      </c>
      <c r="I76" s="33" t="s">
        <v>160</v>
      </c>
      <c r="J76" s="31">
        <v>219.0</v>
      </c>
      <c r="K76" s="31">
        <v>217.0</v>
      </c>
      <c r="L76" s="31">
        <v>228.0</v>
      </c>
      <c r="M76" s="31">
        <v>207.0</v>
      </c>
      <c r="N76" s="31">
        <v>221.0</v>
      </c>
      <c r="O76" s="31">
        <v>229.0</v>
      </c>
      <c r="P76" s="31">
        <v>143.0</v>
      </c>
      <c r="Q76" s="31">
        <v>132.0</v>
      </c>
      <c r="R76" s="31">
        <v>176.0</v>
      </c>
      <c r="S76" s="31">
        <v>199.0</v>
      </c>
    </row>
    <row r="77" ht="14.25" customHeight="1">
      <c r="A77" s="325">
        <v>43790.0</v>
      </c>
      <c r="B77" s="31">
        <v>647.31543</v>
      </c>
      <c r="C77" s="31">
        <v>9.692973</v>
      </c>
      <c r="I77" s="33" t="s">
        <v>161</v>
      </c>
      <c r="J77" s="31">
        <v>3979.0</v>
      </c>
      <c r="K77" s="31">
        <v>5860.0</v>
      </c>
      <c r="L77" s="31">
        <v>6712.0</v>
      </c>
      <c r="M77" s="31">
        <v>7286.0</v>
      </c>
      <c r="N77" s="31">
        <v>9902.0</v>
      </c>
      <c r="O77" s="31">
        <v>11086.0</v>
      </c>
      <c r="P77" s="31">
        <v>12800.0</v>
      </c>
      <c r="Q77" s="31">
        <v>20690.0</v>
      </c>
      <c r="R77" s="31">
        <v>26330.0</v>
      </c>
      <c r="S77" s="31">
        <v>27195.0</v>
      </c>
    </row>
    <row r="78" ht="14.25" customHeight="1">
      <c r="A78" s="325">
        <v>43791.0</v>
      </c>
      <c r="B78" s="31">
        <v>629.118835</v>
      </c>
      <c r="C78" s="31">
        <v>14.415826</v>
      </c>
      <c r="I78" s="33" t="s">
        <v>162</v>
      </c>
      <c r="J78" s="31">
        <v>29811.0</v>
      </c>
      <c r="K78" s="31">
        <v>34415.0</v>
      </c>
      <c r="L78" s="31">
        <v>37669.0</v>
      </c>
      <c r="M78" s="31">
        <v>38902.0</v>
      </c>
      <c r="N78" s="31">
        <v>45323.0</v>
      </c>
      <c r="O78" s="31">
        <v>50895.0</v>
      </c>
      <c r="P78" s="31">
        <v>55547.0</v>
      </c>
      <c r="Q78" s="31">
        <v>63997.0</v>
      </c>
      <c r="R78" s="31">
        <v>78374.0</v>
      </c>
      <c r="S78" s="31">
        <v>82636.0</v>
      </c>
    </row>
    <row r="79" ht="14.25" customHeight="1">
      <c r="A79" s="325">
        <v>43794.0</v>
      </c>
      <c r="B79" s="31">
        <v>633.565979</v>
      </c>
      <c r="C79" s="31">
        <v>7.334511</v>
      </c>
      <c r="I79" s="33" t="s">
        <v>163</v>
      </c>
      <c r="J79" s="31">
        <v>3385.0</v>
      </c>
      <c r="K79" s="31">
        <v>4441.0</v>
      </c>
      <c r="L79" s="31">
        <v>4584.0</v>
      </c>
      <c r="M79" s="31">
        <v>4585.0</v>
      </c>
      <c r="N79" s="31">
        <v>5553.0</v>
      </c>
      <c r="O79" s="31">
        <v>5375.0</v>
      </c>
      <c r="P79" s="31">
        <v>3194.0</v>
      </c>
      <c r="Q79" s="31">
        <v>4305.0</v>
      </c>
      <c r="R79" s="31">
        <v>5300.0</v>
      </c>
      <c r="S79" s="31">
        <v>5705.0</v>
      </c>
    </row>
    <row r="80" ht="14.25" customHeight="1">
      <c r="A80" s="325">
        <v>43795.0</v>
      </c>
      <c r="B80" s="31">
        <v>626.759277</v>
      </c>
      <c r="C80" s="31">
        <v>27.253106</v>
      </c>
      <c r="I80" s="33" t="s">
        <v>164</v>
      </c>
      <c r="J80" s="31">
        <v>1042.0</v>
      </c>
      <c r="K80" s="31">
        <v>429.0</v>
      </c>
      <c r="L80" s="31">
        <v>687.0</v>
      </c>
      <c r="M80" s="31">
        <v>720.0</v>
      </c>
      <c r="N80" s="31">
        <v>1506.0</v>
      </c>
      <c r="O80" s="31">
        <v>939.0</v>
      </c>
      <c r="P80" s="31">
        <v>899.0</v>
      </c>
      <c r="Q80" s="31">
        <v>1026.0</v>
      </c>
      <c r="R80" s="31">
        <v>1457.0</v>
      </c>
      <c r="S80" s="31">
        <v>1510.0</v>
      </c>
    </row>
    <row r="81" ht="14.25" customHeight="1">
      <c r="A81" s="325">
        <v>43796.0</v>
      </c>
      <c r="B81" s="31">
        <v>631.433167</v>
      </c>
      <c r="C81" s="31">
        <v>3.861635</v>
      </c>
      <c r="I81" s="33" t="s">
        <v>165</v>
      </c>
      <c r="J81" s="31">
        <v>3430.0</v>
      </c>
      <c r="K81" s="31">
        <v>3120.0</v>
      </c>
      <c r="L81" s="31">
        <v>3050.0</v>
      </c>
      <c r="M81" s="31">
        <v>3311.0</v>
      </c>
      <c r="N81" s="31">
        <v>2882.0</v>
      </c>
      <c r="O81" s="31">
        <v>2803.0</v>
      </c>
      <c r="P81" s="31">
        <v>2201.0</v>
      </c>
      <c r="Q81" s="31">
        <v>2295.0</v>
      </c>
      <c r="R81" s="31">
        <v>2701.0</v>
      </c>
      <c r="S81" s="31">
        <v>4711.0</v>
      </c>
    </row>
    <row r="82" ht="14.25" customHeight="1">
      <c r="A82" s="325">
        <v>43797.0</v>
      </c>
      <c r="B82" s="31">
        <v>636.969238</v>
      </c>
      <c r="C82" s="31">
        <v>4.837683</v>
      </c>
      <c r="I82" s="33" t="s">
        <v>68</v>
      </c>
      <c r="J82" s="31">
        <v>1017.0</v>
      </c>
      <c r="K82" s="31">
        <v>1459.0</v>
      </c>
      <c r="L82" s="31">
        <v>1703.0</v>
      </c>
      <c r="M82" s="31">
        <v>1863.0</v>
      </c>
      <c r="N82" s="31">
        <v>2011.0</v>
      </c>
      <c r="O82" s="31">
        <v>2893.0</v>
      </c>
      <c r="P82" s="31">
        <v>3267.0</v>
      </c>
      <c r="Q82" s="31">
        <v>3476.0</v>
      </c>
      <c r="R82" s="31">
        <v>4225.0</v>
      </c>
      <c r="S82" s="31">
        <v>4678.0</v>
      </c>
    </row>
    <row r="83" ht="14.25" customHeight="1">
      <c r="A83" s="325">
        <v>43798.0</v>
      </c>
      <c r="B83" s="31">
        <v>631.977661</v>
      </c>
      <c r="C83" s="31">
        <v>4.262379</v>
      </c>
      <c r="I83" s="33" t="s">
        <v>66</v>
      </c>
      <c r="J83" s="31">
        <v>12.0</v>
      </c>
      <c r="K83" s="33"/>
      <c r="L83" s="33"/>
      <c r="M83" s="33"/>
      <c r="N83" s="33"/>
      <c r="O83" s="31">
        <v>170.0</v>
      </c>
      <c r="P83" s="31">
        <v>195.0</v>
      </c>
      <c r="Q83" s="31">
        <v>200.0</v>
      </c>
      <c r="R83" s="31">
        <v>284.0</v>
      </c>
      <c r="S83" s="31">
        <v>470.0</v>
      </c>
    </row>
    <row r="84" ht="14.25" customHeight="1">
      <c r="A84" s="325">
        <v>43801.0</v>
      </c>
      <c r="B84" s="31">
        <v>628.6651</v>
      </c>
      <c r="C84" s="31">
        <v>9.383736</v>
      </c>
      <c r="I84" s="33" t="s">
        <v>166</v>
      </c>
      <c r="J84" s="31">
        <v>17284.0</v>
      </c>
      <c r="K84" s="31">
        <v>18740.0</v>
      </c>
      <c r="L84" s="31">
        <v>19951.0</v>
      </c>
      <c r="M84" s="31">
        <v>20270.0</v>
      </c>
      <c r="N84" s="31">
        <v>21041.0</v>
      </c>
      <c r="O84" s="31">
        <v>22007.0</v>
      </c>
      <c r="P84" s="31">
        <v>26628.0</v>
      </c>
      <c r="Q84" s="31">
        <v>30110.0</v>
      </c>
      <c r="R84" s="31">
        <v>33322.0</v>
      </c>
      <c r="S84" s="31">
        <v>35988.0</v>
      </c>
    </row>
    <row r="85" ht="14.25" customHeight="1">
      <c r="A85" s="325">
        <v>43802.0</v>
      </c>
      <c r="B85" s="31">
        <v>633.792786</v>
      </c>
      <c r="C85" s="31">
        <v>5.239013</v>
      </c>
      <c r="I85" s="33" t="s">
        <v>72</v>
      </c>
      <c r="J85" s="31">
        <v>4911.0</v>
      </c>
      <c r="K85" s="31">
        <v>5251.0</v>
      </c>
      <c r="L85" s="31">
        <v>5598.0</v>
      </c>
      <c r="M85" s="31">
        <v>4241.0</v>
      </c>
      <c r="N85" s="31">
        <v>5631.0</v>
      </c>
      <c r="O85" s="31">
        <v>5368.0</v>
      </c>
      <c r="P85" s="31">
        <v>7205.0</v>
      </c>
      <c r="Q85" s="31">
        <v>7964.0</v>
      </c>
      <c r="R85" s="31">
        <v>9214.0</v>
      </c>
      <c r="S85" s="31">
        <v>9740.0</v>
      </c>
    </row>
    <row r="86" ht="14.25" customHeight="1">
      <c r="A86" s="325">
        <v>43803.0</v>
      </c>
      <c r="B86" s="31">
        <v>643.322205</v>
      </c>
      <c r="C86" s="31">
        <v>7.427886</v>
      </c>
      <c r="I86" s="33" t="s">
        <v>167</v>
      </c>
      <c r="J86" s="31">
        <v>12372.0</v>
      </c>
      <c r="K86" s="31">
        <v>13489.0</v>
      </c>
      <c r="L86" s="31">
        <v>14353.0</v>
      </c>
      <c r="M86" s="31">
        <v>16029.0</v>
      </c>
      <c r="N86" s="31">
        <v>15404.0</v>
      </c>
      <c r="O86" s="31">
        <v>16594.0</v>
      </c>
      <c r="P86" s="31">
        <v>19351.0</v>
      </c>
      <c r="Q86" s="31">
        <v>22110.0</v>
      </c>
      <c r="R86" s="31">
        <v>24095.0</v>
      </c>
      <c r="S86" s="31">
        <v>26233.0</v>
      </c>
    </row>
    <row r="87" ht="14.25" customHeight="1">
      <c r="A87" s="325">
        <v>43804.0</v>
      </c>
      <c r="B87" s="31">
        <v>648.767456</v>
      </c>
      <c r="C87" s="31">
        <v>4.814422</v>
      </c>
      <c r="I87" s="33" t="s">
        <v>168</v>
      </c>
      <c r="J87" s="31">
        <v>6806.8</v>
      </c>
      <c r="K87" s="31">
        <v>5548.4</v>
      </c>
      <c r="L87" s="31">
        <v>5891.6</v>
      </c>
      <c r="M87" s="31">
        <v>9465.6</v>
      </c>
      <c r="N87" s="31">
        <v>9222.5</v>
      </c>
      <c r="O87" s="31">
        <v>7427.0</v>
      </c>
      <c r="P87" s="31">
        <v>11469.6</v>
      </c>
      <c r="Q87" s="31">
        <v>13007.6</v>
      </c>
      <c r="R87" s="31">
        <v>14069.2</v>
      </c>
      <c r="S87" s="31">
        <v>19053.2</v>
      </c>
    </row>
    <row r="88" ht="14.25" customHeight="1">
      <c r="A88" s="325">
        <v>43805.0</v>
      </c>
      <c r="B88" s="31">
        <v>648.994324</v>
      </c>
      <c r="C88" s="31">
        <v>5.226096</v>
      </c>
      <c r="I88" s="33"/>
      <c r="J88" s="33"/>
      <c r="K88" s="33"/>
      <c r="L88" s="33"/>
      <c r="M88" s="33"/>
      <c r="N88" s="33"/>
      <c r="O88" s="33"/>
      <c r="P88" s="33"/>
      <c r="Q88" s="33"/>
      <c r="R88" s="33"/>
      <c r="S88" s="33"/>
    </row>
    <row r="89" ht="14.25" customHeight="1">
      <c r="A89" s="325">
        <v>43808.0</v>
      </c>
      <c r="B89" s="31">
        <v>650.945557</v>
      </c>
      <c r="C89" s="31">
        <v>6.435865</v>
      </c>
      <c r="I89" s="33"/>
      <c r="J89" s="33"/>
      <c r="K89" s="33"/>
      <c r="L89" s="33"/>
      <c r="M89" s="33"/>
      <c r="N89" s="33"/>
      <c r="O89" s="33"/>
      <c r="P89" s="33"/>
      <c r="Q89" s="33"/>
      <c r="R89" s="33"/>
      <c r="S89" s="33"/>
    </row>
    <row r="90" ht="14.25" customHeight="1">
      <c r="A90" s="325">
        <v>43809.0</v>
      </c>
      <c r="B90" s="31">
        <v>648.4953</v>
      </c>
      <c r="C90" s="31">
        <v>4.457939</v>
      </c>
      <c r="I90" s="33"/>
      <c r="J90" s="33"/>
      <c r="K90" s="33"/>
      <c r="L90" s="33"/>
      <c r="M90" s="33"/>
      <c r="N90" s="33"/>
      <c r="O90" s="33"/>
      <c r="P90" s="33"/>
      <c r="Q90" s="33"/>
      <c r="R90" s="33"/>
      <c r="S90" s="33"/>
    </row>
    <row r="91" ht="14.25" customHeight="1">
      <c r="A91" s="325">
        <v>43810.0</v>
      </c>
      <c r="B91" s="31">
        <v>654.394348</v>
      </c>
      <c r="C91" s="31">
        <v>6.043554</v>
      </c>
      <c r="I91" s="33"/>
      <c r="J91" s="33"/>
      <c r="K91" s="33"/>
      <c r="L91" s="33"/>
      <c r="M91" s="33"/>
      <c r="N91" s="33"/>
      <c r="O91" s="33"/>
      <c r="P91" s="33"/>
      <c r="Q91" s="33"/>
      <c r="R91" s="33"/>
      <c r="S91" s="33"/>
    </row>
    <row r="92" ht="14.25" customHeight="1">
      <c r="A92" s="325">
        <v>43811.0</v>
      </c>
      <c r="B92" s="31">
        <v>637.196167</v>
      </c>
      <c r="C92" s="31">
        <v>11.112042</v>
      </c>
      <c r="I92" s="33"/>
      <c r="J92" s="33"/>
      <c r="K92" s="33"/>
      <c r="L92" s="33"/>
      <c r="M92" s="33"/>
      <c r="N92" s="33"/>
      <c r="O92" s="33"/>
      <c r="P92" s="33"/>
      <c r="Q92" s="33"/>
      <c r="R92" s="33"/>
      <c r="S92" s="33"/>
    </row>
    <row r="93" ht="14.25" customHeight="1">
      <c r="A93" s="325">
        <v>43812.0</v>
      </c>
      <c r="B93" s="31">
        <v>645.545654</v>
      </c>
      <c r="C93" s="31">
        <v>10.302412</v>
      </c>
      <c r="I93" s="33"/>
      <c r="J93" s="33"/>
      <c r="K93" s="33"/>
      <c r="L93" s="33"/>
      <c r="M93" s="33"/>
      <c r="N93" s="33"/>
      <c r="O93" s="33"/>
      <c r="P93" s="33"/>
      <c r="Q93" s="33"/>
      <c r="R93" s="33"/>
      <c r="S93" s="33"/>
    </row>
    <row r="94" ht="14.25" customHeight="1">
      <c r="A94" s="325">
        <v>43815.0</v>
      </c>
      <c r="B94" s="31">
        <v>647.996155</v>
      </c>
      <c r="C94" s="31">
        <v>5.616324</v>
      </c>
      <c r="I94" s="33"/>
      <c r="J94" s="33"/>
      <c r="K94" s="33"/>
      <c r="L94" s="33"/>
      <c r="M94" s="33"/>
      <c r="N94" s="33"/>
      <c r="O94" s="33"/>
      <c r="P94" s="33"/>
      <c r="Q94" s="33"/>
      <c r="R94" s="33"/>
      <c r="S94" s="33"/>
    </row>
    <row r="95" ht="14.25" customHeight="1">
      <c r="A95" s="325">
        <v>43816.0</v>
      </c>
      <c r="B95" s="31">
        <v>662.244751</v>
      </c>
      <c r="C95" s="31">
        <v>10.525565</v>
      </c>
      <c r="I95" s="33"/>
      <c r="J95" s="33"/>
      <c r="K95" s="33"/>
      <c r="L95" s="33"/>
      <c r="M95" s="33"/>
      <c r="N95" s="33"/>
      <c r="O95" s="33"/>
      <c r="P95" s="33"/>
      <c r="Q95" s="33"/>
      <c r="R95" s="33"/>
      <c r="S95" s="33"/>
    </row>
    <row r="96" ht="14.25" customHeight="1">
      <c r="A96" s="325">
        <v>43817.0</v>
      </c>
      <c r="B96" s="31">
        <v>664.740417</v>
      </c>
      <c r="C96" s="31">
        <v>12.215295</v>
      </c>
      <c r="I96" s="329" t="s">
        <v>410</v>
      </c>
      <c r="J96" s="33"/>
      <c r="K96" s="33"/>
      <c r="L96" s="33"/>
      <c r="M96" s="33"/>
      <c r="N96" s="33"/>
      <c r="O96" s="33"/>
      <c r="P96" s="33"/>
      <c r="Q96" s="33"/>
      <c r="R96" s="33"/>
      <c r="S96" s="33"/>
    </row>
    <row r="97" ht="14.25" customHeight="1">
      <c r="A97" s="325">
        <v>43818.0</v>
      </c>
      <c r="B97" s="31">
        <v>663.288452</v>
      </c>
      <c r="C97" s="31">
        <v>7.19921</v>
      </c>
      <c r="I97" s="335" t="s">
        <v>409</v>
      </c>
      <c r="J97" s="327">
        <v>44651.0</v>
      </c>
      <c r="K97" s="327">
        <v>44742.0</v>
      </c>
      <c r="L97" s="327">
        <v>44834.0</v>
      </c>
      <c r="M97" s="327">
        <v>44926.0</v>
      </c>
      <c r="N97" s="327">
        <v>45016.0</v>
      </c>
      <c r="O97" s="327">
        <v>45107.0</v>
      </c>
      <c r="P97" s="327">
        <v>45199.0</v>
      </c>
      <c r="Q97" s="327">
        <v>45291.0</v>
      </c>
      <c r="R97" s="327">
        <v>45382.0</v>
      </c>
      <c r="S97" s="327">
        <v>45473.0</v>
      </c>
    </row>
    <row r="98" ht="14.25" customHeight="1">
      <c r="A98" s="325">
        <v>43819.0</v>
      </c>
      <c r="B98" s="31">
        <v>663.923706</v>
      </c>
      <c r="C98" s="31">
        <v>7.794167</v>
      </c>
      <c r="I98" s="33" t="s">
        <v>55</v>
      </c>
      <c r="J98" s="31">
        <v>32276.0</v>
      </c>
      <c r="K98" s="31">
        <v>34470.0</v>
      </c>
      <c r="L98" s="31">
        <v>36538.0</v>
      </c>
      <c r="M98" s="31">
        <v>38318.0</v>
      </c>
      <c r="N98" s="31">
        <v>37441.0</v>
      </c>
      <c r="O98" s="31">
        <v>37933.0</v>
      </c>
      <c r="P98" s="31">
        <v>38994.0</v>
      </c>
      <c r="Q98" s="31">
        <v>38821.0</v>
      </c>
      <c r="R98" s="31">
        <v>37923.0</v>
      </c>
      <c r="S98" s="31">
        <v>39315.0</v>
      </c>
    </row>
    <row r="99" ht="14.25" customHeight="1">
      <c r="A99" s="325">
        <v>43822.0</v>
      </c>
      <c r="B99" s="31">
        <v>667.962341</v>
      </c>
      <c r="C99" s="31">
        <v>4.975608</v>
      </c>
      <c r="I99" s="33" t="s">
        <v>411</v>
      </c>
      <c r="J99" s="31">
        <v>24430.0</v>
      </c>
      <c r="K99" s="31">
        <v>26606.0</v>
      </c>
      <c r="L99" s="31">
        <v>27636.0</v>
      </c>
      <c r="M99" s="31">
        <v>28951.0</v>
      </c>
      <c r="N99" s="31">
        <v>28443.0</v>
      </c>
      <c r="O99" s="31">
        <v>28869.0</v>
      </c>
      <c r="P99" s="31">
        <v>29554.0</v>
      </c>
      <c r="Q99" s="31">
        <v>29684.0</v>
      </c>
      <c r="R99" s="31">
        <v>29139.0</v>
      </c>
      <c r="S99" s="31">
        <v>29878.0</v>
      </c>
    </row>
    <row r="100" ht="14.25" customHeight="1">
      <c r="A100" s="325">
        <v>43823.0</v>
      </c>
      <c r="B100" s="31">
        <v>665.602722</v>
      </c>
      <c r="C100" s="31">
        <v>2.890759</v>
      </c>
      <c r="I100" s="33" t="s">
        <v>165</v>
      </c>
      <c r="J100" s="31">
        <v>637.0</v>
      </c>
      <c r="K100" s="31">
        <v>676.0</v>
      </c>
      <c r="L100" s="31">
        <v>584.0</v>
      </c>
      <c r="M100" s="31">
        <v>769.0</v>
      </c>
      <c r="N100" s="31">
        <v>671.0</v>
      </c>
      <c r="O100" s="31">
        <v>561.0</v>
      </c>
      <c r="P100" s="31">
        <v>632.0</v>
      </c>
      <c r="Q100" s="31">
        <v>789.0</v>
      </c>
      <c r="R100" s="31">
        <v>2729.0</v>
      </c>
      <c r="S100" s="31">
        <v>838.0</v>
      </c>
    </row>
    <row r="101" ht="14.25" customHeight="1">
      <c r="A101" s="325">
        <v>43825.0</v>
      </c>
      <c r="B101" s="31">
        <v>661.564087</v>
      </c>
      <c r="C101" s="31">
        <v>3.821806</v>
      </c>
      <c r="I101" s="33" t="s">
        <v>68</v>
      </c>
      <c r="J101" s="31">
        <v>890.0</v>
      </c>
      <c r="K101" s="31">
        <v>950.0</v>
      </c>
      <c r="L101" s="31">
        <v>1029.0</v>
      </c>
      <c r="M101" s="31">
        <v>1125.0</v>
      </c>
      <c r="N101" s="31">
        <v>1121.0</v>
      </c>
      <c r="O101" s="31">
        <v>1173.0</v>
      </c>
      <c r="P101" s="31">
        <v>1166.0</v>
      </c>
      <c r="Q101" s="31">
        <v>1176.0</v>
      </c>
      <c r="R101" s="31">
        <v>1163.0</v>
      </c>
      <c r="S101" s="31">
        <v>1149.0</v>
      </c>
    </row>
    <row r="102" ht="14.25" customHeight="1">
      <c r="A102" s="325">
        <v>43826.0</v>
      </c>
      <c r="B102" s="31">
        <v>668.824585</v>
      </c>
      <c r="C102" s="31">
        <v>3.399094</v>
      </c>
      <c r="I102" s="33" t="s">
        <v>66</v>
      </c>
      <c r="J102" s="31">
        <v>50.0</v>
      </c>
      <c r="K102" s="31">
        <v>56.0</v>
      </c>
      <c r="L102" s="31">
        <v>66.0</v>
      </c>
      <c r="M102" s="31">
        <v>80.0</v>
      </c>
      <c r="N102" s="31">
        <v>82.0</v>
      </c>
      <c r="O102" s="31">
        <v>90.0</v>
      </c>
      <c r="P102" s="31">
        <v>138.0</v>
      </c>
      <c r="Q102" s="31">
        <v>131.0</v>
      </c>
      <c r="R102" s="31">
        <v>110.0</v>
      </c>
      <c r="S102" s="31">
        <v>105.0</v>
      </c>
    </row>
    <row r="103" ht="14.25" customHeight="1">
      <c r="A103" s="325">
        <v>43829.0</v>
      </c>
      <c r="B103" s="31">
        <v>665.148987</v>
      </c>
      <c r="C103" s="31">
        <v>5.368416</v>
      </c>
      <c r="I103" s="33" t="s">
        <v>166</v>
      </c>
      <c r="J103" s="31">
        <v>7543.0</v>
      </c>
      <c r="K103" s="31">
        <v>7534.0</v>
      </c>
      <c r="L103" s="31">
        <v>8391.0</v>
      </c>
      <c r="M103" s="31">
        <v>8931.0</v>
      </c>
      <c r="N103" s="31">
        <v>8466.0</v>
      </c>
      <c r="O103" s="31">
        <v>8362.0</v>
      </c>
      <c r="P103" s="31">
        <v>8768.0</v>
      </c>
      <c r="Q103" s="31">
        <v>8619.0</v>
      </c>
      <c r="R103" s="31">
        <v>10240.0</v>
      </c>
      <c r="S103" s="31">
        <v>9021.0</v>
      </c>
    </row>
    <row r="104" ht="14.25" customHeight="1">
      <c r="A104" s="325">
        <v>43830.0</v>
      </c>
      <c r="B104" s="31">
        <v>663.560669</v>
      </c>
      <c r="C104" s="31">
        <v>6.927885</v>
      </c>
      <c r="I104" s="33" t="s">
        <v>72</v>
      </c>
      <c r="J104" s="31">
        <v>1848.0</v>
      </c>
      <c r="K104" s="31">
        <v>2172.0</v>
      </c>
      <c r="L104" s="31">
        <v>2365.0</v>
      </c>
      <c r="M104" s="31">
        <v>2345.0</v>
      </c>
      <c r="N104" s="31">
        <v>2332.0</v>
      </c>
      <c r="O104" s="31">
        <v>2417.0</v>
      </c>
      <c r="P104" s="31">
        <v>2553.0</v>
      </c>
      <c r="Q104" s="31">
        <v>2506.0</v>
      </c>
      <c r="R104" s="31">
        <v>2265.0</v>
      </c>
      <c r="S104" s="31">
        <v>2647.0</v>
      </c>
    </row>
    <row r="105" ht="14.25" customHeight="1">
      <c r="A105" s="325">
        <v>43831.0</v>
      </c>
      <c r="B105" s="31">
        <v>668.733765</v>
      </c>
      <c r="C105" s="31">
        <v>2.112415</v>
      </c>
      <c r="I105" s="33" t="s">
        <v>167</v>
      </c>
      <c r="J105" s="31">
        <v>5686.0</v>
      </c>
      <c r="K105" s="31">
        <v>5360.0</v>
      </c>
      <c r="L105" s="31">
        <v>6021.0</v>
      </c>
      <c r="M105" s="31">
        <v>6586.0</v>
      </c>
      <c r="N105" s="31">
        <v>6128.0</v>
      </c>
      <c r="O105" s="31">
        <v>5945.0</v>
      </c>
      <c r="P105" s="31">
        <v>6212.0</v>
      </c>
      <c r="Q105" s="31">
        <v>6106.0</v>
      </c>
      <c r="R105" s="31">
        <v>7969.0</v>
      </c>
      <c r="S105" s="31">
        <v>6368.0</v>
      </c>
    </row>
    <row r="106" ht="14.25" customHeight="1">
      <c r="A106" s="325">
        <v>43832.0</v>
      </c>
      <c r="B106" s="31">
        <v>666.782532</v>
      </c>
      <c r="C106" s="31">
        <v>5.6582</v>
      </c>
      <c r="I106" s="33" t="s">
        <v>412</v>
      </c>
      <c r="J106" s="31">
        <v>7846.0</v>
      </c>
      <c r="K106" s="31">
        <v>7864.0</v>
      </c>
      <c r="L106" s="31">
        <v>8902.0</v>
      </c>
      <c r="M106" s="31">
        <v>9367.0</v>
      </c>
      <c r="N106" s="31">
        <v>8998.0</v>
      </c>
      <c r="O106" s="31">
        <v>9064.0</v>
      </c>
      <c r="P106" s="31">
        <v>9440.0</v>
      </c>
      <c r="Q106" s="31">
        <v>9137.0</v>
      </c>
      <c r="R106" s="31">
        <v>8784.0</v>
      </c>
      <c r="S106" s="31">
        <v>9437.0</v>
      </c>
    </row>
    <row r="107" ht="14.25" customHeight="1">
      <c r="A107" s="325">
        <v>43833.0</v>
      </c>
      <c r="B107" s="31">
        <v>677.038025</v>
      </c>
      <c r="C107" s="31">
        <v>7.882938</v>
      </c>
      <c r="I107" s="33"/>
      <c r="J107" s="33"/>
      <c r="K107" s="33"/>
      <c r="L107" s="33"/>
      <c r="M107" s="33"/>
      <c r="N107" s="33"/>
      <c r="O107" s="33"/>
      <c r="P107" s="33"/>
      <c r="Q107" s="33"/>
      <c r="R107" s="33"/>
      <c r="S107" s="33"/>
    </row>
    <row r="108" ht="14.25" customHeight="1">
      <c r="A108" s="325">
        <v>43836.0</v>
      </c>
      <c r="B108" s="31">
        <v>670.548828</v>
      </c>
      <c r="C108" s="31">
        <v>6.519403</v>
      </c>
      <c r="I108" s="33"/>
      <c r="J108" s="33"/>
      <c r="K108" s="33"/>
      <c r="L108" s="33"/>
      <c r="M108" s="33"/>
      <c r="N108" s="33"/>
      <c r="O108" s="33"/>
      <c r="P108" s="33"/>
      <c r="Q108" s="33"/>
      <c r="R108" s="33"/>
      <c r="S108" s="33"/>
    </row>
    <row r="109" ht="14.25" customHeight="1">
      <c r="A109" s="325">
        <v>43837.0</v>
      </c>
      <c r="B109" s="31">
        <v>660.611145</v>
      </c>
      <c r="C109" s="31">
        <v>7.899363</v>
      </c>
      <c r="I109" s="33"/>
      <c r="J109" s="33"/>
      <c r="K109" s="33"/>
      <c r="L109" s="33"/>
      <c r="M109" s="33"/>
      <c r="N109" s="33"/>
      <c r="O109" s="33"/>
      <c r="P109" s="33"/>
      <c r="Q109" s="33"/>
      <c r="R109" s="33"/>
      <c r="S109" s="33"/>
    </row>
    <row r="110" ht="14.25" customHeight="1">
      <c r="A110" s="325">
        <v>43838.0</v>
      </c>
      <c r="B110" s="31">
        <v>651.807861</v>
      </c>
      <c r="C110" s="31">
        <v>8.639443</v>
      </c>
      <c r="I110" s="33"/>
      <c r="J110" s="33"/>
      <c r="K110" s="33"/>
      <c r="L110" s="33"/>
      <c r="M110" s="33"/>
      <c r="N110" s="33"/>
      <c r="O110" s="33"/>
      <c r="P110" s="33"/>
      <c r="Q110" s="33"/>
      <c r="R110" s="33"/>
      <c r="S110" s="33"/>
    </row>
    <row r="111" ht="14.25" customHeight="1">
      <c r="A111" s="325">
        <v>43839.0</v>
      </c>
      <c r="B111" s="31">
        <v>660.293457</v>
      </c>
      <c r="C111" s="31">
        <v>13.521186</v>
      </c>
      <c r="I111" s="329" t="s">
        <v>413</v>
      </c>
      <c r="J111" s="33"/>
      <c r="K111" s="33"/>
      <c r="L111" s="33"/>
      <c r="M111" s="33"/>
      <c r="N111" s="33"/>
      <c r="O111" s="33"/>
      <c r="P111" s="33"/>
      <c r="Q111" s="33"/>
      <c r="R111" s="33"/>
      <c r="S111" s="33"/>
    </row>
    <row r="112" ht="14.25" customHeight="1">
      <c r="A112" s="325">
        <v>43840.0</v>
      </c>
      <c r="B112" s="31">
        <v>669.913574</v>
      </c>
      <c r="C112" s="31">
        <v>9.341405</v>
      </c>
      <c r="I112" s="335" t="s">
        <v>409</v>
      </c>
      <c r="J112" s="327">
        <v>42094.0</v>
      </c>
      <c r="K112" s="327">
        <v>42460.0</v>
      </c>
      <c r="L112" s="327">
        <v>42825.0</v>
      </c>
      <c r="M112" s="327">
        <v>43190.0</v>
      </c>
      <c r="N112" s="327">
        <v>43555.0</v>
      </c>
      <c r="O112" s="327">
        <v>43921.0</v>
      </c>
      <c r="P112" s="327">
        <v>44286.0</v>
      </c>
      <c r="Q112" s="327">
        <v>44651.0</v>
      </c>
      <c r="R112" s="327">
        <v>45016.0</v>
      </c>
      <c r="S112" s="327">
        <v>45382.0</v>
      </c>
    </row>
    <row r="113" ht="14.25" customHeight="1">
      <c r="A113" s="325">
        <v>43843.0</v>
      </c>
      <c r="B113" s="31">
        <v>702.041077</v>
      </c>
      <c r="C113" s="31">
        <v>36.952038</v>
      </c>
      <c r="I113" s="33" t="s">
        <v>83</v>
      </c>
      <c r="J113" s="31">
        <v>572.0</v>
      </c>
      <c r="K113" s="31">
        <v>1144.0</v>
      </c>
      <c r="L113" s="31">
        <v>1144.0</v>
      </c>
      <c r="M113" s="31">
        <v>1088.0</v>
      </c>
      <c r="N113" s="31">
        <v>2170.0</v>
      </c>
      <c r="O113" s="31">
        <v>2122.0</v>
      </c>
      <c r="P113" s="31">
        <v>2124.0</v>
      </c>
      <c r="Q113" s="31">
        <v>2098.0</v>
      </c>
      <c r="R113" s="31">
        <v>2069.0</v>
      </c>
      <c r="S113" s="31">
        <v>2071.0</v>
      </c>
    </row>
    <row r="114" ht="14.25" customHeight="1">
      <c r="A114" s="325">
        <v>43844.0</v>
      </c>
      <c r="B114" s="31">
        <v>703.947083</v>
      </c>
      <c r="C114" s="31">
        <v>11.414418</v>
      </c>
      <c r="I114" s="33" t="s">
        <v>84</v>
      </c>
      <c r="J114" s="31">
        <v>50164.0</v>
      </c>
      <c r="K114" s="31">
        <v>60600.0</v>
      </c>
      <c r="L114" s="31">
        <v>67838.0</v>
      </c>
      <c r="M114" s="31">
        <v>63835.0</v>
      </c>
      <c r="N114" s="31">
        <v>62778.0</v>
      </c>
      <c r="O114" s="31">
        <v>63328.0</v>
      </c>
      <c r="P114" s="31">
        <v>74227.0</v>
      </c>
      <c r="Q114" s="31">
        <v>73252.0</v>
      </c>
      <c r="R114" s="31">
        <v>73338.0</v>
      </c>
      <c r="S114" s="31">
        <v>86045.0</v>
      </c>
    </row>
    <row r="115" ht="14.25" customHeight="1">
      <c r="A115" s="325">
        <v>43845.0</v>
      </c>
      <c r="B115" s="31">
        <v>696.595764</v>
      </c>
      <c r="C115" s="31">
        <v>6.04743</v>
      </c>
      <c r="I115" s="33" t="s">
        <v>85</v>
      </c>
      <c r="J115" s="33"/>
      <c r="K115" s="33"/>
      <c r="L115" s="33"/>
      <c r="M115" s="33"/>
      <c r="N115" s="33"/>
      <c r="O115" s="31">
        <v>4633.0</v>
      </c>
      <c r="P115" s="31">
        <v>5325.0</v>
      </c>
      <c r="Q115" s="31">
        <v>5474.0</v>
      </c>
      <c r="R115" s="31">
        <v>8299.0</v>
      </c>
      <c r="S115" s="31">
        <v>8359.0</v>
      </c>
    </row>
    <row r="116" ht="14.25" customHeight="1">
      <c r="A116" s="325">
        <v>43846.0</v>
      </c>
      <c r="B116" s="31">
        <v>696.096619</v>
      </c>
      <c r="C116" s="31">
        <v>5.740586</v>
      </c>
      <c r="I116" s="33" t="s">
        <v>86</v>
      </c>
      <c r="J116" s="31">
        <v>15553.0</v>
      </c>
      <c r="K116" s="31">
        <v>13354.0</v>
      </c>
      <c r="L116" s="31">
        <v>14166.0</v>
      </c>
      <c r="M116" s="31">
        <v>14426.0</v>
      </c>
      <c r="N116" s="31">
        <v>19118.0</v>
      </c>
      <c r="O116" s="31">
        <v>21717.0</v>
      </c>
      <c r="P116" s="31">
        <v>25835.0</v>
      </c>
      <c r="Q116" s="31">
        <v>35905.0</v>
      </c>
      <c r="R116" s="31">
        <v>40890.0</v>
      </c>
      <c r="S116" s="31">
        <v>39545.0</v>
      </c>
    </row>
    <row r="117" ht="14.25" customHeight="1">
      <c r="A117" s="325">
        <v>43847.0</v>
      </c>
      <c r="B117" s="31">
        <v>696.868042</v>
      </c>
      <c r="C117" s="31">
        <v>3.762957</v>
      </c>
      <c r="I117" s="329" t="s">
        <v>204</v>
      </c>
      <c r="J117" s="31">
        <v>66289.0</v>
      </c>
      <c r="K117" s="31">
        <v>75098.0</v>
      </c>
      <c r="L117" s="31">
        <v>83148.0</v>
      </c>
      <c r="M117" s="31">
        <v>79349.0</v>
      </c>
      <c r="N117" s="31">
        <v>84066.0</v>
      </c>
      <c r="O117" s="31">
        <v>91800.0</v>
      </c>
      <c r="P117" s="31">
        <v>107511.0</v>
      </c>
      <c r="Q117" s="31">
        <v>116729.0</v>
      </c>
      <c r="R117" s="31">
        <v>124596.0</v>
      </c>
      <c r="S117" s="31">
        <v>136020.0</v>
      </c>
    </row>
    <row r="118" ht="14.25" customHeight="1">
      <c r="A118" s="325">
        <v>43850.0</v>
      </c>
      <c r="B118" s="31">
        <v>697.412537</v>
      </c>
      <c r="C118" s="31">
        <v>3.88768</v>
      </c>
      <c r="I118" s="33" t="s">
        <v>169</v>
      </c>
      <c r="J118" s="31">
        <v>11346.0</v>
      </c>
      <c r="K118" s="31">
        <v>13386.0</v>
      </c>
      <c r="L118" s="31">
        <v>14179.0</v>
      </c>
      <c r="M118" s="31">
        <v>12574.0</v>
      </c>
      <c r="N118" s="31">
        <v>15710.0</v>
      </c>
      <c r="O118" s="31">
        <v>23789.0</v>
      </c>
      <c r="P118" s="31">
        <v>25505.0</v>
      </c>
      <c r="Q118" s="31">
        <v>25800.0</v>
      </c>
      <c r="R118" s="31">
        <v>29225.0</v>
      </c>
      <c r="S118" s="31">
        <v>27622.0</v>
      </c>
    </row>
    <row r="119" ht="14.25" customHeight="1">
      <c r="A119" s="325">
        <v>43851.0</v>
      </c>
      <c r="B119" s="31">
        <v>692.012573</v>
      </c>
      <c r="C119" s="31">
        <v>4.448374</v>
      </c>
      <c r="I119" s="33" t="s">
        <v>89</v>
      </c>
      <c r="J119" s="31">
        <v>776.0</v>
      </c>
      <c r="K119" s="31">
        <v>960.0</v>
      </c>
      <c r="L119" s="31">
        <v>1365.0</v>
      </c>
      <c r="M119" s="31">
        <v>1606.0</v>
      </c>
      <c r="N119" s="31">
        <v>1388.0</v>
      </c>
      <c r="O119" s="31">
        <v>954.0</v>
      </c>
      <c r="P119" s="31">
        <v>922.0</v>
      </c>
      <c r="Q119" s="31">
        <v>416.0</v>
      </c>
      <c r="R119" s="31">
        <v>288.0</v>
      </c>
      <c r="S119" s="31">
        <v>293.0</v>
      </c>
    </row>
    <row r="120" ht="14.25" customHeight="1">
      <c r="A120" s="325">
        <v>43852.0</v>
      </c>
      <c r="B120" s="31">
        <v>699.000854</v>
      </c>
      <c r="C120" s="31">
        <v>9.733935</v>
      </c>
      <c r="I120" s="33" t="s">
        <v>90</v>
      </c>
      <c r="J120" s="31">
        <v>2270.0</v>
      </c>
      <c r="K120" s="31">
        <v>1892.0</v>
      </c>
      <c r="L120" s="31">
        <v>16423.0</v>
      </c>
      <c r="M120" s="31">
        <v>12163.0</v>
      </c>
      <c r="N120" s="31">
        <v>11261.0</v>
      </c>
      <c r="O120" s="31">
        <v>8792.0</v>
      </c>
      <c r="P120" s="31">
        <v>14205.0</v>
      </c>
      <c r="Q120" s="31">
        <v>20324.0</v>
      </c>
      <c r="R120" s="31">
        <v>19478.0</v>
      </c>
      <c r="S120" s="31">
        <v>24623.0</v>
      </c>
    </row>
    <row r="121" ht="14.25" customHeight="1">
      <c r="A121" s="325">
        <v>43853.0</v>
      </c>
      <c r="B121" s="31">
        <v>711.842712</v>
      </c>
      <c r="C121" s="31">
        <v>12.528017</v>
      </c>
      <c r="I121" s="33" t="s">
        <v>91</v>
      </c>
      <c r="J121" s="31">
        <v>51897.0</v>
      </c>
      <c r="K121" s="31">
        <v>58860.0</v>
      </c>
      <c r="L121" s="31">
        <v>51181.0</v>
      </c>
      <c r="M121" s="31">
        <v>53006.0</v>
      </c>
      <c r="N121" s="31">
        <v>55707.0</v>
      </c>
      <c r="O121" s="31">
        <v>58265.0</v>
      </c>
      <c r="P121" s="31">
        <v>66879.0</v>
      </c>
      <c r="Q121" s="31">
        <v>70189.0</v>
      </c>
      <c r="R121" s="31">
        <v>75605.0</v>
      </c>
      <c r="S121" s="31">
        <v>83482.0</v>
      </c>
    </row>
    <row r="122" ht="14.25" customHeight="1">
      <c r="A122" s="325">
        <v>43854.0</v>
      </c>
      <c r="B122" s="31">
        <v>710.390686</v>
      </c>
      <c r="C122" s="31">
        <v>7.54049</v>
      </c>
      <c r="I122" s="329" t="s">
        <v>204</v>
      </c>
      <c r="J122" s="31">
        <v>66289.0</v>
      </c>
      <c r="K122" s="31">
        <v>75098.0</v>
      </c>
      <c r="L122" s="31">
        <v>83148.0</v>
      </c>
      <c r="M122" s="31">
        <v>79349.0</v>
      </c>
      <c r="N122" s="31">
        <v>84066.0</v>
      </c>
      <c r="O122" s="31">
        <v>91800.0</v>
      </c>
      <c r="P122" s="31">
        <v>107511.0</v>
      </c>
      <c r="Q122" s="31">
        <v>116729.0</v>
      </c>
      <c r="R122" s="31">
        <v>124596.0</v>
      </c>
      <c r="S122" s="31">
        <v>136020.0</v>
      </c>
    </row>
    <row r="123" ht="14.25" customHeight="1">
      <c r="A123" s="325">
        <v>43857.0</v>
      </c>
      <c r="B123" s="31">
        <v>706.170532</v>
      </c>
      <c r="C123" s="31">
        <v>3.74161</v>
      </c>
      <c r="I123" s="33" t="s">
        <v>93</v>
      </c>
      <c r="J123" s="31">
        <v>9713.0</v>
      </c>
      <c r="K123" s="31">
        <v>11330.0</v>
      </c>
      <c r="L123" s="31">
        <v>12322.0</v>
      </c>
      <c r="M123" s="31">
        <v>13142.0</v>
      </c>
      <c r="N123" s="31">
        <v>14827.0</v>
      </c>
      <c r="O123" s="31">
        <v>18487.0</v>
      </c>
      <c r="P123" s="31">
        <v>19294.0</v>
      </c>
      <c r="Q123" s="31">
        <v>22698.0</v>
      </c>
      <c r="R123" s="31">
        <v>25424.0</v>
      </c>
      <c r="S123" s="31">
        <v>30193.0</v>
      </c>
    </row>
    <row r="124" ht="14.25" customHeight="1">
      <c r="A124" s="325">
        <v>43858.0</v>
      </c>
      <c r="B124" s="31">
        <v>706.079712</v>
      </c>
      <c r="C124" s="31">
        <v>5.121009</v>
      </c>
      <c r="I124" s="33" t="s">
        <v>94</v>
      </c>
      <c r="J124" s="33"/>
      <c r="K124" s="33"/>
      <c r="L124" s="33"/>
      <c r="M124" s="33"/>
      <c r="N124" s="33"/>
      <c r="O124" s="33"/>
      <c r="P124" s="33"/>
      <c r="Q124" s="33"/>
      <c r="R124" s="33"/>
      <c r="S124" s="33"/>
    </row>
    <row r="125" ht="14.25" customHeight="1">
      <c r="A125" s="325">
        <v>43859.0</v>
      </c>
      <c r="B125" s="31">
        <v>716.698181</v>
      </c>
      <c r="C125" s="31">
        <v>6.832757</v>
      </c>
      <c r="I125" s="33" t="s">
        <v>95</v>
      </c>
      <c r="J125" s="31">
        <v>30367.0</v>
      </c>
      <c r="K125" s="31">
        <v>32697.0</v>
      </c>
      <c r="L125" s="31">
        <v>22625.0</v>
      </c>
      <c r="M125" s="31">
        <v>19818.0</v>
      </c>
      <c r="N125" s="31">
        <v>19568.0</v>
      </c>
      <c r="O125" s="31">
        <v>18649.0</v>
      </c>
      <c r="P125" s="31">
        <v>24714.0</v>
      </c>
      <c r="Q125" s="31">
        <v>17472.0</v>
      </c>
      <c r="R125" s="31">
        <v>12173.0</v>
      </c>
      <c r="S125" s="31">
        <v>14786.0</v>
      </c>
    </row>
    <row r="126" ht="14.25" customHeight="1">
      <c r="A126" s="325">
        <v>43860.0</v>
      </c>
      <c r="B126" s="31">
        <v>708.530151</v>
      </c>
      <c r="C126" s="31">
        <v>3.85968</v>
      </c>
      <c r="I126" s="33" t="s">
        <v>414</v>
      </c>
      <c r="J126" s="31">
        <v>1.142805132E9</v>
      </c>
      <c r="K126" s="31">
        <v>2.285621088E9</v>
      </c>
      <c r="L126" s="31">
        <v>2.28565515E9</v>
      </c>
      <c r="M126" s="31">
        <v>2.173312301E9</v>
      </c>
      <c r="N126" s="31">
        <v>4.335954462E9</v>
      </c>
      <c r="O126" s="31">
        <v>4.24075321E9</v>
      </c>
      <c r="P126" s="31">
        <v>4.245146114E9</v>
      </c>
      <c r="Q126" s="31">
        <v>4.193012929E9</v>
      </c>
      <c r="R126" s="31">
        <v>4.136387925E9</v>
      </c>
      <c r="S126" s="31">
        <v>4.139950635E9</v>
      </c>
    </row>
    <row r="127" ht="14.25" customHeight="1">
      <c r="A127" s="325">
        <v>43861.0</v>
      </c>
      <c r="B127" s="31">
        <v>704.219238</v>
      </c>
      <c r="C127" s="31">
        <v>6.092028</v>
      </c>
      <c r="I127" s="33" t="s">
        <v>415</v>
      </c>
      <c r="J127" s="31">
        <v>5.74236166E8</v>
      </c>
      <c r="K127" s="31">
        <v>1.148472332E9</v>
      </c>
      <c r="L127" s="33"/>
      <c r="M127" s="33"/>
      <c r="N127" s="31">
        <v>2.18419149E9</v>
      </c>
      <c r="O127" s="33"/>
      <c r="P127" s="33"/>
      <c r="Q127" s="33"/>
      <c r="R127" s="33"/>
      <c r="S127" s="33"/>
    </row>
    <row r="128" ht="14.25" customHeight="1">
      <c r="A128" s="325">
        <v>43864.0</v>
      </c>
      <c r="B128" s="31">
        <v>696.459595</v>
      </c>
      <c r="C128" s="31">
        <v>6.416745</v>
      </c>
      <c r="I128" s="33" t="s">
        <v>416</v>
      </c>
      <c r="J128" s="31">
        <v>5.0</v>
      </c>
      <c r="K128" s="31">
        <v>5.0</v>
      </c>
      <c r="L128" s="31">
        <v>5.0</v>
      </c>
      <c r="M128" s="31">
        <v>5.0</v>
      </c>
      <c r="N128" s="31">
        <v>5.0</v>
      </c>
      <c r="O128" s="31">
        <v>5.0</v>
      </c>
      <c r="P128" s="31">
        <v>5.0</v>
      </c>
      <c r="Q128" s="31">
        <v>5.0</v>
      </c>
      <c r="R128" s="31">
        <v>5.0</v>
      </c>
      <c r="S128" s="31">
        <v>5.0</v>
      </c>
    </row>
    <row r="129" ht="14.25" customHeight="1">
      <c r="A129" s="325">
        <v>43865.0</v>
      </c>
      <c r="B129" s="31">
        <v>715.019104</v>
      </c>
      <c r="C129" s="31">
        <v>5.771311</v>
      </c>
      <c r="I129" s="33"/>
      <c r="J129" s="33"/>
      <c r="K129" s="33"/>
      <c r="L129" s="33"/>
      <c r="M129" s="33"/>
      <c r="N129" s="33"/>
      <c r="O129" s="33"/>
      <c r="P129" s="33"/>
      <c r="Q129" s="33"/>
      <c r="R129" s="33"/>
      <c r="S129" s="33"/>
    </row>
    <row r="130" ht="14.25" customHeight="1">
      <c r="A130" s="325">
        <v>43866.0</v>
      </c>
      <c r="B130" s="31">
        <v>712.024292</v>
      </c>
      <c r="C130" s="31">
        <v>6.310409</v>
      </c>
      <c r="I130" s="33"/>
      <c r="J130" s="33"/>
      <c r="K130" s="33"/>
      <c r="L130" s="33"/>
      <c r="M130" s="33"/>
      <c r="N130" s="33"/>
      <c r="O130" s="33"/>
      <c r="P130" s="33"/>
      <c r="Q130" s="33"/>
      <c r="R130" s="33"/>
      <c r="S130" s="33"/>
    </row>
    <row r="131" ht="14.25" customHeight="1">
      <c r="A131" s="325">
        <v>43867.0</v>
      </c>
      <c r="B131" s="31">
        <v>700.044495</v>
      </c>
      <c r="C131" s="31">
        <v>7.341622</v>
      </c>
      <c r="I131" s="33"/>
      <c r="J131" s="33"/>
      <c r="K131" s="33"/>
      <c r="L131" s="33"/>
      <c r="M131" s="33"/>
      <c r="N131" s="33"/>
      <c r="O131" s="33"/>
      <c r="P131" s="33"/>
      <c r="Q131" s="33"/>
      <c r="R131" s="33"/>
      <c r="S131" s="33"/>
    </row>
    <row r="132" ht="14.25" customHeight="1">
      <c r="A132" s="325">
        <v>43868.0</v>
      </c>
      <c r="B132" s="31">
        <v>705.444519</v>
      </c>
      <c r="C132" s="31">
        <v>2.853344</v>
      </c>
      <c r="I132" s="33"/>
      <c r="J132" s="33"/>
      <c r="K132" s="33"/>
      <c r="L132" s="33"/>
      <c r="M132" s="33"/>
      <c r="N132" s="33"/>
      <c r="O132" s="33"/>
      <c r="P132" s="33"/>
      <c r="Q132" s="33"/>
      <c r="R132" s="33"/>
      <c r="S132" s="33"/>
    </row>
    <row r="133" ht="14.25" customHeight="1">
      <c r="A133" s="325">
        <v>43871.0</v>
      </c>
      <c r="B133" s="31">
        <v>701.723389</v>
      </c>
      <c r="C133" s="31">
        <v>3.827682</v>
      </c>
      <c r="I133" s="33"/>
      <c r="J133" s="33"/>
      <c r="K133" s="33"/>
      <c r="L133" s="33"/>
      <c r="M133" s="33"/>
      <c r="N133" s="33"/>
      <c r="O133" s="33"/>
      <c r="P133" s="33"/>
      <c r="Q133" s="33"/>
      <c r="R133" s="33"/>
      <c r="S133" s="33"/>
    </row>
    <row r="134" ht="14.25" customHeight="1">
      <c r="A134" s="325">
        <v>43872.0</v>
      </c>
      <c r="B134" s="31">
        <v>702.041077</v>
      </c>
      <c r="C134" s="31">
        <v>4.312817</v>
      </c>
      <c r="I134" s="33"/>
      <c r="J134" s="33"/>
      <c r="K134" s="33"/>
      <c r="L134" s="33"/>
      <c r="M134" s="33"/>
      <c r="N134" s="33"/>
      <c r="O134" s="33"/>
      <c r="P134" s="33"/>
      <c r="Q134" s="33"/>
      <c r="R134" s="33"/>
      <c r="S134" s="33"/>
    </row>
    <row r="135" ht="14.25" customHeight="1">
      <c r="A135" s="325">
        <v>43873.0</v>
      </c>
      <c r="B135" s="31">
        <v>708.847839</v>
      </c>
      <c r="C135" s="31">
        <v>2.948825</v>
      </c>
      <c r="I135" s="33"/>
      <c r="J135" s="33"/>
      <c r="K135" s="33"/>
      <c r="L135" s="33"/>
      <c r="M135" s="33"/>
      <c r="N135" s="33"/>
      <c r="O135" s="33"/>
      <c r="P135" s="33"/>
      <c r="Q135" s="33"/>
      <c r="R135" s="33"/>
      <c r="S135" s="33"/>
    </row>
    <row r="136" ht="14.25" customHeight="1">
      <c r="A136" s="325">
        <v>43874.0</v>
      </c>
      <c r="B136" s="31">
        <v>719.012451</v>
      </c>
      <c r="C136" s="31">
        <v>4.38743</v>
      </c>
      <c r="I136" s="329" t="s">
        <v>417</v>
      </c>
      <c r="J136" s="33"/>
      <c r="K136" s="33"/>
      <c r="L136" s="33"/>
      <c r="M136" s="33"/>
      <c r="N136" s="33"/>
      <c r="O136" s="33"/>
      <c r="P136" s="33"/>
      <c r="Q136" s="33"/>
      <c r="R136" s="33"/>
      <c r="S136" s="33"/>
    </row>
    <row r="137" ht="14.25" customHeight="1">
      <c r="A137" s="325">
        <v>43875.0</v>
      </c>
      <c r="B137" s="31">
        <v>713.748596</v>
      </c>
      <c r="C137" s="31">
        <v>5.32168</v>
      </c>
      <c r="I137" s="335" t="s">
        <v>409</v>
      </c>
      <c r="J137" s="327">
        <v>42094.0</v>
      </c>
      <c r="K137" s="327">
        <v>42460.0</v>
      </c>
      <c r="L137" s="327">
        <v>42825.0</v>
      </c>
      <c r="M137" s="327">
        <v>43190.0</v>
      </c>
      <c r="N137" s="327">
        <v>43555.0</v>
      </c>
      <c r="O137" s="327">
        <v>43921.0</v>
      </c>
      <c r="P137" s="327">
        <v>44286.0</v>
      </c>
      <c r="Q137" s="327">
        <v>44651.0</v>
      </c>
      <c r="R137" s="327">
        <v>45016.0</v>
      </c>
      <c r="S137" s="327">
        <v>45382.0</v>
      </c>
    </row>
    <row r="138" ht="14.25" customHeight="1">
      <c r="A138" s="325">
        <v>43878.0</v>
      </c>
      <c r="B138" s="31">
        <v>716.471313</v>
      </c>
      <c r="C138" s="31">
        <v>2.929629</v>
      </c>
      <c r="I138" s="33" t="s">
        <v>418</v>
      </c>
      <c r="J138" s="31">
        <v>8353.0</v>
      </c>
      <c r="K138" s="31">
        <v>10028.0</v>
      </c>
      <c r="L138" s="31">
        <v>11531.0</v>
      </c>
      <c r="M138" s="31">
        <v>13218.0</v>
      </c>
      <c r="N138" s="31">
        <v>14841.0</v>
      </c>
      <c r="O138" s="31">
        <v>17003.0</v>
      </c>
      <c r="P138" s="31">
        <v>23224.0</v>
      </c>
      <c r="Q138" s="31">
        <v>23885.0</v>
      </c>
      <c r="R138" s="31">
        <v>22467.0</v>
      </c>
      <c r="S138" s="31">
        <v>25210.0</v>
      </c>
    </row>
    <row r="139" ht="14.25" customHeight="1">
      <c r="A139" s="325">
        <v>43879.0</v>
      </c>
      <c r="B139" s="31">
        <v>723.91333</v>
      </c>
      <c r="C139" s="31">
        <v>5.083346</v>
      </c>
      <c r="I139" s="33" t="s">
        <v>419</v>
      </c>
      <c r="J139" s="31">
        <v>999.0</v>
      </c>
      <c r="K139" s="31">
        <v>-885.0</v>
      </c>
      <c r="L139" s="31">
        <v>-14664.0</v>
      </c>
      <c r="M139" s="31">
        <v>4533.0</v>
      </c>
      <c r="N139" s="31">
        <v>-632.0</v>
      </c>
      <c r="O139" s="31">
        <v>-331.0</v>
      </c>
      <c r="P139" s="31">
        <v>-7373.0</v>
      </c>
      <c r="Q139" s="31">
        <v>-6485.0</v>
      </c>
      <c r="R139" s="31">
        <v>-1071.0</v>
      </c>
      <c r="S139" s="31">
        <v>-5093.0</v>
      </c>
    </row>
    <row r="140" ht="14.25" customHeight="1">
      <c r="A140" s="325">
        <v>43880.0</v>
      </c>
      <c r="B140" s="31">
        <v>726.454468</v>
      </c>
      <c r="C140" s="31">
        <v>3.985192</v>
      </c>
      <c r="I140" s="33" t="s">
        <v>420</v>
      </c>
      <c r="J140" s="31">
        <v>-4935.0</v>
      </c>
      <c r="K140" s="31">
        <v>-6813.0</v>
      </c>
      <c r="L140" s="31">
        <v>-6939.0</v>
      </c>
      <c r="M140" s="31">
        <v>-20505.0</v>
      </c>
      <c r="N140" s="31">
        <v>-14512.0</v>
      </c>
      <c r="O140" s="31">
        <v>-17591.0</v>
      </c>
      <c r="P140" s="31">
        <v>-9786.0</v>
      </c>
      <c r="Q140" s="31">
        <v>-24642.0</v>
      </c>
      <c r="R140" s="31">
        <v>-26695.0</v>
      </c>
      <c r="S140" s="31">
        <v>-17504.0</v>
      </c>
    </row>
    <row r="141" ht="14.25" customHeight="1">
      <c r="A141" s="325">
        <v>43881.0</v>
      </c>
      <c r="B141" s="31">
        <v>723.323425</v>
      </c>
      <c r="C141" s="31">
        <v>4.564569</v>
      </c>
      <c r="I141" s="33" t="s">
        <v>125</v>
      </c>
      <c r="J141" s="31">
        <v>4417.0</v>
      </c>
      <c r="K141" s="31">
        <v>2330.0</v>
      </c>
      <c r="L141" s="31">
        <v>-10072.0</v>
      </c>
      <c r="M141" s="31">
        <v>-2754.0</v>
      </c>
      <c r="N141" s="31">
        <v>-303.0</v>
      </c>
      <c r="O141" s="31">
        <v>-919.0</v>
      </c>
      <c r="P141" s="31">
        <v>6065.0</v>
      </c>
      <c r="Q141" s="31">
        <v>-7242.0</v>
      </c>
      <c r="R141" s="31">
        <v>-5299.0</v>
      </c>
      <c r="S141" s="31">
        <v>2613.0</v>
      </c>
    </row>
    <row r="142" ht="14.25" customHeight="1">
      <c r="A142" s="325">
        <v>43885.0</v>
      </c>
      <c r="B142" s="31">
        <v>722.279663</v>
      </c>
      <c r="C142" s="31">
        <v>6.627536</v>
      </c>
      <c r="I142" s="33"/>
      <c r="J142" s="33"/>
      <c r="K142" s="33"/>
      <c r="L142" s="33"/>
      <c r="M142" s="33"/>
      <c r="N142" s="33"/>
      <c r="O142" s="33"/>
      <c r="P142" s="33"/>
      <c r="Q142" s="33"/>
      <c r="R142" s="33"/>
      <c r="S142" s="33"/>
    </row>
    <row r="143" ht="14.25" customHeight="1">
      <c r="A143" s="325">
        <v>43886.0</v>
      </c>
      <c r="B143" s="31">
        <v>724.593933</v>
      </c>
      <c r="C143" s="31">
        <v>6.996695</v>
      </c>
      <c r="I143" s="33"/>
      <c r="J143" s="33"/>
      <c r="K143" s="33"/>
      <c r="L143" s="33"/>
      <c r="M143" s="33"/>
      <c r="N143" s="33"/>
      <c r="O143" s="33"/>
      <c r="P143" s="33"/>
      <c r="Q143" s="33"/>
      <c r="R143" s="33"/>
      <c r="S143" s="33"/>
    </row>
    <row r="144" ht="14.25" customHeight="1">
      <c r="A144" s="325">
        <v>43887.0</v>
      </c>
      <c r="B144" s="31">
        <v>710.390686</v>
      </c>
      <c r="C144" s="31">
        <v>8.760569</v>
      </c>
      <c r="I144" s="33"/>
      <c r="J144" s="33"/>
      <c r="K144" s="33"/>
      <c r="L144" s="33"/>
      <c r="M144" s="33"/>
      <c r="N144" s="33"/>
      <c r="O144" s="33"/>
      <c r="P144" s="33"/>
      <c r="Q144" s="33"/>
      <c r="R144" s="33"/>
      <c r="S144" s="33"/>
    </row>
    <row r="145" ht="14.25" customHeight="1">
      <c r="A145" s="325">
        <v>43888.0</v>
      </c>
      <c r="B145" s="31">
        <v>705.943665</v>
      </c>
      <c r="C145" s="31">
        <v>5.223386</v>
      </c>
      <c r="I145" s="33"/>
      <c r="J145" s="33"/>
      <c r="K145" s="33"/>
      <c r="L145" s="33"/>
      <c r="M145" s="33"/>
      <c r="N145" s="33"/>
      <c r="O145" s="33"/>
      <c r="P145" s="33"/>
      <c r="Q145" s="33"/>
      <c r="R145" s="33"/>
      <c r="S145" s="33"/>
    </row>
    <row r="146" ht="14.25" customHeight="1">
      <c r="A146" s="325">
        <v>43889.0</v>
      </c>
      <c r="B146" s="31">
        <v>664.059998</v>
      </c>
      <c r="C146" s="31">
        <v>14.123957</v>
      </c>
      <c r="I146" s="329" t="s">
        <v>421</v>
      </c>
      <c r="J146" s="31">
        <v>554.59</v>
      </c>
      <c r="K146" s="31">
        <v>609.15</v>
      </c>
      <c r="L146" s="31">
        <v>511.13</v>
      </c>
      <c r="M146" s="31">
        <v>565.9</v>
      </c>
      <c r="N146" s="31">
        <v>743.85</v>
      </c>
      <c r="O146" s="31">
        <v>641.5</v>
      </c>
      <c r="P146" s="31">
        <v>1368.05</v>
      </c>
      <c r="Q146" s="31">
        <v>1906.85</v>
      </c>
      <c r="R146" s="31">
        <v>1427.95</v>
      </c>
      <c r="S146" s="31">
        <v>1498.05</v>
      </c>
    </row>
    <row r="147" ht="14.25" customHeight="1">
      <c r="A147" s="325">
        <v>43892.0</v>
      </c>
      <c r="B147" s="31">
        <v>672.545471</v>
      </c>
      <c r="C147" s="31">
        <v>9.821523</v>
      </c>
      <c r="I147" s="33"/>
      <c r="J147" s="33"/>
      <c r="K147" s="33"/>
      <c r="L147" s="33"/>
      <c r="M147" s="33"/>
      <c r="N147" s="33"/>
      <c r="O147" s="33"/>
      <c r="P147" s="33"/>
      <c r="Q147" s="33"/>
      <c r="R147" s="33"/>
      <c r="S147" s="33"/>
    </row>
    <row r="148" ht="14.25" customHeight="1">
      <c r="A148" s="325">
        <v>43893.0</v>
      </c>
      <c r="B148" s="31">
        <v>677.945557</v>
      </c>
      <c r="C148" s="31">
        <v>7.826587</v>
      </c>
      <c r="I148" s="329" t="s">
        <v>422</v>
      </c>
      <c r="J148" s="329"/>
      <c r="K148" s="329"/>
      <c r="L148" s="329"/>
      <c r="M148" s="329"/>
      <c r="N148" s="329"/>
      <c r="O148" s="329"/>
      <c r="P148" s="329"/>
      <c r="Q148" s="329"/>
      <c r="R148" s="329"/>
      <c r="S148" s="329"/>
    </row>
    <row r="149" ht="14.25" customHeight="1">
      <c r="A149" s="325">
        <v>43894.0</v>
      </c>
      <c r="B149" s="31">
        <v>688.609314</v>
      </c>
      <c r="C149" s="31">
        <v>11.013444</v>
      </c>
      <c r="I149" s="33" t="s">
        <v>423</v>
      </c>
      <c r="J149" s="336">
        <v>459.38</v>
      </c>
      <c r="K149" s="336">
        <v>459.39</v>
      </c>
      <c r="L149" s="336">
        <v>459.39</v>
      </c>
      <c r="M149" s="336">
        <v>436.82</v>
      </c>
      <c r="N149" s="336">
        <v>436.89</v>
      </c>
      <c r="O149" s="336">
        <v>425.9</v>
      </c>
      <c r="P149" s="336">
        <v>426.07</v>
      </c>
      <c r="Q149" s="336">
        <v>420.67</v>
      </c>
      <c r="R149" s="336">
        <v>414.86</v>
      </c>
      <c r="S149" s="336">
        <v>415.09</v>
      </c>
    </row>
    <row r="150" ht="14.25" customHeight="1">
      <c r="A150" s="325">
        <v>43895.0</v>
      </c>
      <c r="B150" s="31">
        <v>684.842773</v>
      </c>
      <c r="C150" s="31">
        <v>7.755293</v>
      </c>
      <c r="I150" s="33"/>
      <c r="J150" s="33"/>
      <c r="K150" s="33"/>
      <c r="L150" s="33"/>
      <c r="M150" s="33"/>
      <c r="N150" s="33"/>
      <c r="O150" s="33"/>
      <c r="P150" s="33"/>
      <c r="Q150" s="33"/>
      <c r="R150" s="33"/>
      <c r="S150" s="33"/>
    </row>
    <row r="151" ht="14.25" customHeight="1">
      <c r="A151" s="325">
        <v>43896.0</v>
      </c>
      <c r="B151" s="31">
        <v>670.639648</v>
      </c>
      <c r="C151" s="31">
        <v>9.216022</v>
      </c>
      <c r="I151" s="33"/>
      <c r="J151" s="33"/>
      <c r="K151" s="33"/>
      <c r="L151" s="33"/>
      <c r="M151" s="33"/>
      <c r="N151" s="33"/>
      <c r="O151" s="33"/>
      <c r="P151" s="33"/>
      <c r="Q151" s="33"/>
      <c r="R151" s="33"/>
      <c r="S151" s="33"/>
    </row>
    <row r="152" ht="14.25" customHeight="1">
      <c r="A152" s="325">
        <v>43899.0</v>
      </c>
      <c r="B152" s="31">
        <v>639.328979</v>
      </c>
      <c r="C152" s="31">
        <v>10.308654</v>
      </c>
      <c r="I152" s="33"/>
      <c r="J152" s="33"/>
      <c r="K152" s="33"/>
      <c r="L152" s="33"/>
      <c r="M152" s="33"/>
      <c r="N152" s="33"/>
      <c r="O152" s="33"/>
      <c r="P152" s="33"/>
      <c r="Q152" s="33"/>
      <c r="R152" s="33"/>
      <c r="S152" s="33"/>
    </row>
    <row r="153" ht="14.25" customHeight="1">
      <c r="A153" s="325">
        <v>43901.0</v>
      </c>
      <c r="B153" s="31">
        <v>622.584412</v>
      </c>
      <c r="C153" s="31">
        <v>16.165009</v>
      </c>
      <c r="I153" s="33"/>
      <c r="J153" s="33"/>
      <c r="K153" s="33"/>
      <c r="L153" s="33"/>
      <c r="M153" s="33"/>
      <c r="N153" s="33"/>
      <c r="O153" s="33"/>
      <c r="P153" s="33"/>
      <c r="Q153" s="33"/>
      <c r="R153" s="33"/>
      <c r="S153" s="33"/>
    </row>
    <row r="154" ht="14.25" customHeight="1">
      <c r="A154" s="325">
        <v>43902.0</v>
      </c>
      <c r="B154" s="31">
        <v>572.850281</v>
      </c>
      <c r="C154" s="31">
        <v>13.965574</v>
      </c>
      <c r="I154" s="33"/>
      <c r="J154" s="314">
        <v>2024.0</v>
      </c>
      <c r="K154" s="314">
        <v>2023.0</v>
      </c>
      <c r="L154" s="314">
        <v>2022.0</v>
      </c>
      <c r="M154" s="314">
        <v>2021.0</v>
      </c>
      <c r="N154" s="314">
        <v>2020.0</v>
      </c>
      <c r="O154" s="33"/>
      <c r="P154" s="33"/>
      <c r="Q154" s="33"/>
      <c r="R154" s="33"/>
      <c r="S154" s="33"/>
    </row>
    <row r="155" ht="14.25" customHeight="1">
      <c r="A155" s="325">
        <v>43903.0</v>
      </c>
      <c r="B155" s="31">
        <v>582.969543</v>
      </c>
      <c r="C155" s="31">
        <v>16.903113</v>
      </c>
      <c r="I155" s="33" t="s">
        <v>455</v>
      </c>
      <c r="J155" s="33">
        <v>7.05</v>
      </c>
      <c r="K155" s="33">
        <v>7.83</v>
      </c>
      <c r="L155" s="33">
        <v>10.62</v>
      </c>
      <c r="M155" s="33">
        <v>7.61</v>
      </c>
      <c r="N155" s="33">
        <v>4.15</v>
      </c>
      <c r="O155" s="33"/>
      <c r="P155" s="33"/>
      <c r="Q155" s="33"/>
      <c r="R155" s="33"/>
      <c r="S155" s="33"/>
    </row>
    <row r="156" ht="14.25" customHeight="1">
      <c r="A156" s="325">
        <v>43906.0</v>
      </c>
      <c r="B156" s="31">
        <v>529.242188</v>
      </c>
      <c r="C156" s="31">
        <v>19.140152</v>
      </c>
      <c r="I156" s="31" t="s">
        <v>456</v>
      </c>
      <c r="J156" s="31">
        <v>14.74</v>
      </c>
      <c r="K156" s="31">
        <v>15.3</v>
      </c>
      <c r="L156" s="31">
        <v>23.18</v>
      </c>
      <c r="M156" s="31">
        <v>18.5</v>
      </c>
      <c r="N156" s="31">
        <v>10.11</v>
      </c>
      <c r="O156" s="33"/>
      <c r="P156" s="33"/>
      <c r="Q156" s="33"/>
      <c r="R156" s="33"/>
      <c r="S156" s="33"/>
    </row>
    <row r="157" ht="14.25" customHeight="1">
      <c r="A157" s="325">
        <v>43907.0</v>
      </c>
      <c r="B157" s="31">
        <v>503.649109</v>
      </c>
      <c r="C157" s="31">
        <v>16.059887</v>
      </c>
      <c r="I157" s="31" t="s">
        <v>451</v>
      </c>
      <c r="J157" s="33">
        <f>J156*N161</f>
        <v>606344.64</v>
      </c>
      <c r="K157" s="33">
        <f>K156*M161</f>
        <v>578814.3</v>
      </c>
      <c r="L157" s="33">
        <f>L156*L161</f>
        <v>783159.48</v>
      </c>
      <c r="M157" s="33">
        <f>M156*K161</f>
        <v>556665</v>
      </c>
      <c r="N157" s="33">
        <f>N156*J161</f>
        <v>253457.7</v>
      </c>
      <c r="O157" s="33"/>
      <c r="P157" s="33"/>
      <c r="Q157" s="33"/>
      <c r="R157" s="33"/>
      <c r="S157" s="33"/>
    </row>
    <row r="158" ht="14.25" customHeight="1">
      <c r="A158" s="325">
        <v>43908.0</v>
      </c>
      <c r="B158" s="31">
        <v>484.907959</v>
      </c>
      <c r="C158" s="31">
        <v>15.390183</v>
      </c>
      <c r="I158" s="33" t="s">
        <v>453</v>
      </c>
      <c r="J158" s="337">
        <f>J157/S4</f>
        <v>3.945758053</v>
      </c>
      <c r="K158" s="33">
        <f>K157/R73</f>
        <v>3.943763244</v>
      </c>
      <c r="L158" s="33">
        <f>L157/Q73</f>
        <v>6.438285447</v>
      </c>
      <c r="M158" s="33">
        <f>M157/P73</f>
        <v>5.540498845</v>
      </c>
      <c r="N158" s="33">
        <f>N157/O73</f>
        <v>2.791661068</v>
      </c>
      <c r="O158" s="33"/>
      <c r="P158" s="33"/>
      <c r="Q158" s="33"/>
      <c r="R158" s="33"/>
      <c r="S158" s="33"/>
    </row>
    <row r="159" ht="14.25" customHeight="1">
      <c r="A159" s="325">
        <v>43909.0</v>
      </c>
      <c r="B159" s="31">
        <v>495.118011</v>
      </c>
      <c r="C159" s="31">
        <v>16.583991</v>
      </c>
      <c r="I159" s="33"/>
      <c r="J159" s="33"/>
      <c r="K159" s="33"/>
      <c r="L159" s="33"/>
      <c r="M159" s="33"/>
      <c r="N159" s="33"/>
      <c r="O159" s="33"/>
      <c r="P159" s="33"/>
      <c r="Q159" s="33"/>
      <c r="R159" s="33"/>
      <c r="S159" s="33"/>
    </row>
    <row r="160" ht="14.25" customHeight="1">
      <c r="A160" s="325">
        <v>43910.0</v>
      </c>
      <c r="B160" s="31">
        <v>531.1026</v>
      </c>
      <c r="C160" s="31">
        <v>21.354894</v>
      </c>
      <c r="I160" s="33"/>
      <c r="J160" s="314">
        <v>2020.0</v>
      </c>
      <c r="K160" s="314">
        <v>2021.0</v>
      </c>
      <c r="L160" s="314">
        <v>2022.0</v>
      </c>
      <c r="M160" s="314">
        <v>2023.0</v>
      </c>
      <c r="N160" s="314">
        <v>2024.0</v>
      </c>
      <c r="O160" s="33"/>
      <c r="P160" s="33"/>
      <c r="Q160" s="33"/>
      <c r="R160" s="33"/>
      <c r="S160" s="33"/>
    </row>
    <row r="161" ht="14.25" customHeight="1">
      <c r="A161" s="325">
        <v>43913.0</v>
      </c>
      <c r="B161" s="31">
        <v>477.783691</v>
      </c>
      <c r="C161" s="31">
        <v>17.14615</v>
      </c>
      <c r="I161" s="33" t="s">
        <v>64</v>
      </c>
      <c r="J161" s="33">
        <v>25070.0</v>
      </c>
      <c r="K161" s="33">
        <v>30090.0</v>
      </c>
      <c r="L161" s="33">
        <v>33786.0</v>
      </c>
      <c r="M161" s="33">
        <v>37831.0</v>
      </c>
      <c r="N161" s="33">
        <v>41136.0</v>
      </c>
      <c r="O161" s="33"/>
      <c r="P161" s="33"/>
      <c r="Q161" s="33"/>
      <c r="R161" s="33"/>
      <c r="S161" s="33"/>
    </row>
    <row r="162" ht="14.25" customHeight="1">
      <c r="A162" s="325">
        <v>43914.0</v>
      </c>
      <c r="B162" s="31">
        <v>535.277405</v>
      </c>
      <c r="C162" s="31">
        <v>20.027097</v>
      </c>
      <c r="I162" s="33"/>
      <c r="J162" s="33"/>
      <c r="K162" s="33"/>
      <c r="L162" s="33"/>
      <c r="M162" s="33"/>
      <c r="N162" s="33"/>
      <c r="O162" s="33"/>
      <c r="P162" s="33"/>
      <c r="Q162" s="33"/>
      <c r="R162" s="33"/>
      <c r="S162" s="33"/>
    </row>
    <row r="163" ht="14.25" customHeight="1">
      <c r="A163" s="325">
        <v>43915.0</v>
      </c>
      <c r="B163" s="31">
        <v>550.161377</v>
      </c>
      <c r="C163" s="31">
        <v>18.339548</v>
      </c>
      <c r="I163" s="33"/>
      <c r="J163" s="33"/>
      <c r="K163" s="33"/>
      <c r="L163" s="33"/>
      <c r="M163" s="33"/>
      <c r="N163" s="33"/>
      <c r="O163" s="33"/>
      <c r="P163" s="33"/>
      <c r="Q163" s="33"/>
      <c r="R163" s="33"/>
      <c r="S163" s="33"/>
    </row>
    <row r="164" ht="14.25" customHeight="1">
      <c r="A164" s="325">
        <v>43916.0</v>
      </c>
      <c r="B164" s="31">
        <v>583.559448</v>
      </c>
      <c r="C164" s="31">
        <v>14.843813</v>
      </c>
    </row>
    <row r="165" ht="14.25" customHeight="1">
      <c r="A165" s="325">
        <v>43917.0</v>
      </c>
      <c r="B165" s="31">
        <v>592.362854</v>
      </c>
      <c r="C165" s="31">
        <v>13.495283</v>
      </c>
    </row>
    <row r="166" ht="14.25" customHeight="1">
      <c r="A166" s="325">
        <v>43920.0</v>
      </c>
      <c r="B166" s="31">
        <v>568.766296</v>
      </c>
      <c r="C166" s="31">
        <v>14.624804</v>
      </c>
      <c r="I166" s="31" t="s">
        <v>457</v>
      </c>
      <c r="J166" s="31" t="s">
        <v>458</v>
      </c>
      <c r="K166" s="31" t="s">
        <v>459</v>
      </c>
      <c r="L166" s="31" t="s">
        <v>460</v>
      </c>
    </row>
    <row r="167" ht="14.25" customHeight="1">
      <c r="A167" s="325">
        <v>43921.0</v>
      </c>
      <c r="B167" s="31">
        <v>582.198181</v>
      </c>
      <c r="C167" s="31">
        <v>15.175521</v>
      </c>
      <c r="I167" s="31" t="s">
        <v>461</v>
      </c>
      <c r="J167" s="322">
        <v>4.03623669E8</v>
      </c>
      <c r="K167" s="31">
        <v>10.81</v>
      </c>
      <c r="L167" s="338">
        <v>45444.0</v>
      </c>
    </row>
    <row r="168" ht="14.25" customHeight="1">
      <c r="A168" s="325">
        <v>43922.0</v>
      </c>
      <c r="B168" s="31">
        <v>547.075745</v>
      </c>
      <c r="C168" s="31">
        <v>13.083824</v>
      </c>
      <c r="I168" s="31" t="s">
        <v>462</v>
      </c>
      <c r="J168" s="322">
        <v>1.69409609E8</v>
      </c>
      <c r="K168" s="31">
        <v>4.54</v>
      </c>
      <c r="L168" s="338">
        <v>45444.0</v>
      </c>
    </row>
    <row r="169" ht="14.25" customHeight="1">
      <c r="A169" s="325">
        <v>43924.0</v>
      </c>
      <c r="B169" s="31">
        <v>531.556519</v>
      </c>
      <c r="C169" s="31">
        <v>10.221655</v>
      </c>
      <c r="I169" s="31" t="s">
        <v>463</v>
      </c>
      <c r="J169" s="322">
        <v>1.2194557E8</v>
      </c>
      <c r="K169" s="31">
        <v>3.27</v>
      </c>
      <c r="L169" s="338">
        <v>45444.0</v>
      </c>
    </row>
    <row r="170" ht="14.25" customHeight="1">
      <c r="A170" s="325">
        <v>43928.0</v>
      </c>
      <c r="B170" s="31">
        <v>579.929199</v>
      </c>
      <c r="C170" s="31">
        <v>15.145605</v>
      </c>
      <c r="I170" s="31" t="s">
        <v>464</v>
      </c>
      <c r="J170" s="322">
        <v>9.5357E7</v>
      </c>
      <c r="K170" s="31">
        <v>2.55</v>
      </c>
      <c r="L170" s="338">
        <v>45444.0</v>
      </c>
    </row>
    <row r="171" ht="14.25" customHeight="1">
      <c r="A171" s="325">
        <v>43929.0</v>
      </c>
      <c r="B171" s="31">
        <v>573.213379</v>
      </c>
      <c r="C171" s="31">
        <v>11.806896</v>
      </c>
      <c r="I171" s="31" t="s">
        <v>465</v>
      </c>
      <c r="J171" s="322">
        <v>7.082838E7</v>
      </c>
      <c r="K171" s="31">
        <v>1.9</v>
      </c>
      <c r="L171" s="338">
        <v>45444.0</v>
      </c>
    </row>
    <row r="172" ht="14.25" customHeight="1">
      <c r="A172" s="325">
        <v>43930.0</v>
      </c>
      <c r="B172" s="31">
        <v>577.433411</v>
      </c>
      <c r="C172" s="31">
        <v>11.931114</v>
      </c>
      <c r="I172" s="31" t="s">
        <v>466</v>
      </c>
      <c r="J172" s="322">
        <v>6.8568347E7</v>
      </c>
      <c r="K172" s="31">
        <v>1.84</v>
      </c>
      <c r="L172" s="338">
        <v>45444.0</v>
      </c>
    </row>
    <row r="173" ht="14.25" customHeight="1">
      <c r="A173" s="325">
        <v>43934.0</v>
      </c>
      <c r="B173" s="31">
        <v>578.477234</v>
      </c>
      <c r="C173" s="31">
        <v>8.330276</v>
      </c>
      <c r="I173" s="31" t="s">
        <v>467</v>
      </c>
      <c r="J173" s="322">
        <v>6.612086E7</v>
      </c>
      <c r="K173" s="31">
        <v>1.77</v>
      </c>
      <c r="L173" s="338">
        <v>45444.0</v>
      </c>
    </row>
    <row r="174" ht="14.25" customHeight="1">
      <c r="A174" s="325">
        <v>43936.0</v>
      </c>
      <c r="B174" s="31">
        <v>579.974548</v>
      </c>
      <c r="C174" s="31">
        <v>11.963447</v>
      </c>
      <c r="I174" s="31" t="s">
        <v>468</v>
      </c>
      <c r="J174" s="322">
        <v>6.0812892E7</v>
      </c>
      <c r="K174" s="31">
        <v>1.63</v>
      </c>
      <c r="L174" s="338">
        <v>45444.0</v>
      </c>
    </row>
    <row r="175" ht="14.25" customHeight="1">
      <c r="A175" s="325">
        <v>43937.0</v>
      </c>
      <c r="B175" s="31">
        <v>566.179688</v>
      </c>
      <c r="C175" s="31">
        <v>17.783287</v>
      </c>
      <c r="I175" s="31" t="s">
        <v>469</v>
      </c>
      <c r="J175" s="322">
        <v>5.5303402E7</v>
      </c>
      <c r="K175" s="31">
        <v>1.48</v>
      </c>
      <c r="L175" s="338">
        <v>45444.0</v>
      </c>
    </row>
    <row r="176" ht="14.25" customHeight="1">
      <c r="A176" s="325">
        <v>43938.0</v>
      </c>
      <c r="B176" s="31">
        <v>570.626709</v>
      </c>
      <c r="C176" s="31">
        <v>8.87832</v>
      </c>
      <c r="I176" s="31" t="s">
        <v>470</v>
      </c>
      <c r="J176" s="322">
        <v>5.1429746E7</v>
      </c>
      <c r="K176" s="31">
        <v>1.38</v>
      </c>
      <c r="L176" s="338">
        <v>45444.0</v>
      </c>
    </row>
    <row r="177" ht="14.25" customHeight="1">
      <c r="A177" s="325">
        <v>43941.0</v>
      </c>
      <c r="B177" s="31">
        <v>592.907288</v>
      </c>
      <c r="C177" s="31">
        <v>13.322913</v>
      </c>
    </row>
    <row r="178" ht="14.25" customHeight="1">
      <c r="A178" s="325">
        <v>43942.0</v>
      </c>
      <c r="B178" s="31">
        <v>574.665527</v>
      </c>
      <c r="C178" s="31">
        <v>11.660575</v>
      </c>
    </row>
    <row r="179" ht="14.25" customHeight="1">
      <c r="A179" s="325">
        <v>43943.0</v>
      </c>
      <c r="B179" s="31">
        <v>582.515808</v>
      </c>
      <c r="C179" s="31">
        <v>8.266728</v>
      </c>
      <c r="J179" s="338">
        <v>42795.0</v>
      </c>
      <c r="K179" s="338">
        <v>43160.0</v>
      </c>
      <c r="L179" s="338">
        <v>43525.0</v>
      </c>
      <c r="M179" s="338">
        <v>43891.0</v>
      </c>
      <c r="N179" s="338">
        <v>44256.0</v>
      </c>
      <c r="O179" s="338">
        <v>44621.0</v>
      </c>
      <c r="P179" s="338">
        <v>44986.0</v>
      </c>
      <c r="Q179" s="338">
        <v>45352.0</v>
      </c>
      <c r="R179" s="338">
        <v>45444.0</v>
      </c>
      <c r="S179" s="338"/>
      <c r="T179" s="338"/>
      <c r="U179" s="338"/>
    </row>
    <row r="180" ht="14.25" customHeight="1">
      <c r="A180" s="325">
        <v>43944.0</v>
      </c>
      <c r="B180" s="31">
        <v>616.503784</v>
      </c>
      <c r="C180" s="31">
        <v>14.451289</v>
      </c>
      <c r="I180" s="31" t="s">
        <v>471</v>
      </c>
      <c r="J180" s="23">
        <v>0.1275</v>
      </c>
      <c r="K180" s="23">
        <v>0.129</v>
      </c>
      <c r="L180" s="23">
        <v>0.1284</v>
      </c>
      <c r="M180" s="23">
        <v>0.1315</v>
      </c>
      <c r="N180" s="23">
        <v>0.1295</v>
      </c>
      <c r="O180" s="23">
        <v>0.1311</v>
      </c>
      <c r="P180" s="23">
        <v>0.1514</v>
      </c>
      <c r="Q180" s="23">
        <v>0.1471</v>
      </c>
      <c r="R180" s="23">
        <v>0.1461</v>
      </c>
      <c r="S180" s="23"/>
      <c r="T180" s="23"/>
      <c r="U180" s="23"/>
    </row>
    <row r="181" ht="14.25" customHeight="1">
      <c r="A181" s="325">
        <v>43945.0</v>
      </c>
      <c r="B181" s="31">
        <v>597.172852</v>
      </c>
      <c r="C181" s="31">
        <v>7.31994</v>
      </c>
      <c r="I181" s="31" t="s">
        <v>472</v>
      </c>
      <c r="J181" s="23">
        <v>0.3831</v>
      </c>
      <c r="K181" s="23">
        <v>0.3524</v>
      </c>
      <c r="L181" s="23">
        <v>0.3404</v>
      </c>
      <c r="M181" s="23">
        <v>0.3101</v>
      </c>
      <c r="N181" s="23">
        <v>0.3267</v>
      </c>
      <c r="O181" s="23">
        <v>0.333</v>
      </c>
      <c r="P181" s="23">
        <v>0.3509</v>
      </c>
      <c r="Q181" s="23">
        <v>0.3411</v>
      </c>
      <c r="R181" s="23">
        <v>0.3274</v>
      </c>
    </row>
    <row r="182" ht="14.25" customHeight="1">
      <c r="A182" s="325">
        <v>43948.0</v>
      </c>
      <c r="B182" s="31">
        <v>603.162659</v>
      </c>
      <c r="C182" s="31">
        <v>7.183306</v>
      </c>
      <c r="I182" s="31" t="s">
        <v>473</v>
      </c>
      <c r="J182" s="23">
        <v>0.2031</v>
      </c>
      <c r="K182" s="23">
        <v>0.2155</v>
      </c>
      <c r="L182" s="23">
        <v>0.2287</v>
      </c>
      <c r="M182" s="23">
        <v>0.2468</v>
      </c>
      <c r="N182" s="23">
        <v>0.231</v>
      </c>
      <c r="O182" s="23">
        <v>0.171</v>
      </c>
      <c r="P182" s="23">
        <v>0.3359</v>
      </c>
      <c r="Q182" s="23">
        <v>0.3562</v>
      </c>
      <c r="R182" s="23">
        <v>0.3728</v>
      </c>
    </row>
    <row r="183" ht="14.25" customHeight="1">
      <c r="A183" s="325">
        <v>43949.0</v>
      </c>
      <c r="B183" s="31">
        <v>599.623413</v>
      </c>
      <c r="C183" s="31">
        <v>7.296571</v>
      </c>
      <c r="I183" s="31" t="s">
        <v>474</v>
      </c>
      <c r="J183" s="23">
        <v>0.0</v>
      </c>
      <c r="K183" s="23">
        <v>0.0</v>
      </c>
      <c r="L183" s="23">
        <v>0.0</v>
      </c>
      <c r="M183" s="23">
        <v>0.0</v>
      </c>
      <c r="N183" s="23">
        <v>0.0</v>
      </c>
      <c r="O183" s="23">
        <v>0.0</v>
      </c>
      <c r="P183" s="23">
        <v>0.0019</v>
      </c>
      <c r="Q183" s="23">
        <v>0.0021</v>
      </c>
      <c r="R183" s="23">
        <v>0.0021</v>
      </c>
    </row>
    <row r="184" ht="14.25" customHeight="1">
      <c r="A184" s="325">
        <v>43950.0</v>
      </c>
      <c r="B184" s="31">
        <v>614.008057</v>
      </c>
      <c r="C184" s="31">
        <v>8.639056</v>
      </c>
      <c r="I184" s="31" t="s">
        <v>475</v>
      </c>
      <c r="J184" s="23">
        <v>0.2814</v>
      </c>
      <c r="K184" s="23">
        <v>0.2982</v>
      </c>
      <c r="L184" s="23">
        <v>0.2978</v>
      </c>
      <c r="M184" s="23">
        <v>0.3073</v>
      </c>
      <c r="N184" s="23">
        <v>0.3092</v>
      </c>
      <c r="O184" s="23">
        <v>0.3616</v>
      </c>
      <c r="P184" s="23">
        <v>0.1567</v>
      </c>
      <c r="Q184" s="23">
        <v>0.1506</v>
      </c>
      <c r="R184" s="23">
        <v>0.1491</v>
      </c>
    </row>
    <row r="185" ht="14.25" customHeight="1">
      <c r="A185" s="325">
        <v>43951.0</v>
      </c>
      <c r="B185" s="31">
        <v>649.357422</v>
      </c>
      <c r="C185" s="31">
        <v>16.253821</v>
      </c>
      <c r="I185" s="31" t="s">
        <v>476</v>
      </c>
      <c r="J185" s="23">
        <v>0.0049</v>
      </c>
      <c r="K185" s="23">
        <v>0.0049</v>
      </c>
      <c r="L185" s="23">
        <v>0.0047</v>
      </c>
      <c r="M185" s="23">
        <v>0.0043</v>
      </c>
      <c r="N185" s="23">
        <v>0.0036</v>
      </c>
      <c r="O185" s="23">
        <v>0.0033</v>
      </c>
      <c r="P185" s="23">
        <v>0.0033</v>
      </c>
      <c r="Q185" s="23">
        <v>0.0029</v>
      </c>
      <c r="R185" s="23">
        <v>0.0027</v>
      </c>
    </row>
    <row r="186" ht="14.25" customHeight="1">
      <c r="A186" s="325">
        <v>43955.0</v>
      </c>
      <c r="B186" s="31">
        <v>611.42157</v>
      </c>
      <c r="C186" s="31">
        <v>9.12274</v>
      </c>
      <c r="I186" s="31" t="s">
        <v>477</v>
      </c>
      <c r="J186" s="322">
        <v>711129.0</v>
      </c>
      <c r="K186" s="322">
        <v>753025.0</v>
      </c>
      <c r="L186" s="322">
        <v>919720.0</v>
      </c>
      <c r="M186" s="322">
        <v>1134263.0</v>
      </c>
      <c r="N186" s="322">
        <v>1409782.0</v>
      </c>
      <c r="O186" s="322">
        <v>2128827.0</v>
      </c>
      <c r="P186" s="322">
        <v>2801574.0</v>
      </c>
      <c r="Q186" s="322">
        <v>2773406.0</v>
      </c>
      <c r="R186" s="322">
        <v>2820740.0</v>
      </c>
    </row>
    <row r="187" ht="14.25" customHeight="1">
      <c r="A187" s="325">
        <v>43956.0</v>
      </c>
      <c r="B187" s="31">
        <v>611.42157</v>
      </c>
      <c r="C187" s="31">
        <v>6.393053</v>
      </c>
    </row>
    <row r="188" ht="14.25" customHeight="1">
      <c r="A188" s="325">
        <v>43957.0</v>
      </c>
      <c r="B188" s="31">
        <v>604.342529</v>
      </c>
      <c r="C188" s="31">
        <v>7.93425</v>
      </c>
    </row>
    <row r="189" ht="14.25" customHeight="1">
      <c r="A189" s="325">
        <v>43958.0</v>
      </c>
      <c r="B189" s="31">
        <v>603.480408</v>
      </c>
      <c r="C189" s="31">
        <v>4.779548</v>
      </c>
    </row>
    <row r="190" ht="14.25" customHeight="1">
      <c r="A190" s="325">
        <v>43959.0</v>
      </c>
      <c r="B190" s="31">
        <v>611.875244</v>
      </c>
      <c r="C190" s="31">
        <v>8.400321</v>
      </c>
    </row>
    <row r="191" ht="14.25" customHeight="1">
      <c r="A191" s="325">
        <v>43962.0</v>
      </c>
      <c r="B191" s="31">
        <v>619.771057</v>
      </c>
      <c r="C191" s="31">
        <v>7.370186</v>
      </c>
    </row>
    <row r="192" ht="14.25" customHeight="1">
      <c r="A192" s="325">
        <v>43963.0</v>
      </c>
      <c r="B192" s="31">
        <v>624.081909</v>
      </c>
      <c r="C192" s="31">
        <v>7.356039</v>
      </c>
    </row>
    <row r="193" ht="14.25" customHeight="1">
      <c r="A193" s="325">
        <v>43964.0</v>
      </c>
      <c r="B193" s="31">
        <v>629.98114</v>
      </c>
      <c r="C193" s="31">
        <v>8.287101</v>
      </c>
    </row>
    <row r="194" ht="14.25" customHeight="1">
      <c r="A194" s="325">
        <v>43965.0</v>
      </c>
      <c r="B194" s="31">
        <v>597.30896</v>
      </c>
      <c r="C194" s="31">
        <v>16.888262</v>
      </c>
    </row>
    <row r="195" ht="14.25" customHeight="1">
      <c r="A195" s="325">
        <v>43966.0</v>
      </c>
      <c r="B195" s="31">
        <v>591.999756</v>
      </c>
      <c r="C195" s="31">
        <v>9.255353</v>
      </c>
    </row>
    <row r="196" ht="14.25" customHeight="1">
      <c r="A196" s="325">
        <v>43969.0</v>
      </c>
      <c r="B196" s="31">
        <v>602.527405</v>
      </c>
      <c r="C196" s="31">
        <v>10.435442</v>
      </c>
    </row>
    <row r="197" ht="14.25" customHeight="1">
      <c r="A197" s="325">
        <v>43970.0</v>
      </c>
      <c r="B197" s="31">
        <v>606.79303</v>
      </c>
      <c r="C197" s="31">
        <v>5.902208</v>
      </c>
    </row>
    <row r="198" ht="14.25" customHeight="1">
      <c r="A198" s="325">
        <v>43971.0</v>
      </c>
      <c r="B198" s="31">
        <v>607.655151</v>
      </c>
      <c r="C198" s="31">
        <v>5.794636</v>
      </c>
    </row>
    <row r="199" ht="14.25" customHeight="1">
      <c r="A199" s="325">
        <v>43972.0</v>
      </c>
      <c r="B199" s="31">
        <v>610.06012</v>
      </c>
      <c r="C199" s="31">
        <v>7.213225</v>
      </c>
    </row>
    <row r="200" ht="14.25" customHeight="1">
      <c r="A200" s="325">
        <v>43973.0</v>
      </c>
      <c r="B200" s="31">
        <v>628.347412</v>
      </c>
      <c r="C200" s="31">
        <v>11.867731</v>
      </c>
    </row>
    <row r="201" ht="14.25" customHeight="1">
      <c r="A201" s="325">
        <v>43977.0</v>
      </c>
      <c r="B201" s="31">
        <v>617.6383060000001</v>
      </c>
      <c r="C201" s="31">
        <v>7.099606</v>
      </c>
    </row>
    <row r="202" ht="14.25" customHeight="1">
      <c r="A202" s="325">
        <v>43978.0</v>
      </c>
      <c r="B202" s="31">
        <v>640.23645</v>
      </c>
      <c r="C202" s="31">
        <v>8.774636</v>
      </c>
    </row>
    <row r="203" ht="14.25" customHeight="1">
      <c r="A203" s="325">
        <v>43979.0</v>
      </c>
      <c r="B203" s="31">
        <v>642.006226</v>
      </c>
      <c r="C203" s="31">
        <v>9.440091</v>
      </c>
    </row>
    <row r="204" ht="14.25" customHeight="1">
      <c r="A204" s="325">
        <v>43980.0</v>
      </c>
      <c r="B204" s="31">
        <v>635.658813</v>
      </c>
      <c r="C204" s="31">
        <v>28.290128</v>
      </c>
    </row>
    <row r="205" ht="14.25" customHeight="1">
      <c r="A205" s="325">
        <v>43983.0</v>
      </c>
      <c r="B205" s="31">
        <v>643.523987</v>
      </c>
      <c r="C205" s="31">
        <v>12.276438</v>
      </c>
    </row>
    <row r="206" ht="14.25" customHeight="1">
      <c r="A206" s="325">
        <v>43984.0</v>
      </c>
      <c r="B206" s="31">
        <v>651.389282</v>
      </c>
      <c r="C206" s="31">
        <v>7.059304</v>
      </c>
    </row>
    <row r="207" ht="14.25" customHeight="1">
      <c r="A207" s="325">
        <v>43985.0</v>
      </c>
      <c r="B207" s="31">
        <v>645.363831</v>
      </c>
      <c r="C207" s="31">
        <v>11.378568</v>
      </c>
    </row>
    <row r="208" ht="14.25" customHeight="1">
      <c r="A208" s="325">
        <v>43986.0</v>
      </c>
      <c r="B208" s="31">
        <v>651.067322</v>
      </c>
      <c r="C208" s="31">
        <v>10.782424</v>
      </c>
    </row>
    <row r="209" ht="14.25" customHeight="1">
      <c r="A209" s="325">
        <v>43987.0</v>
      </c>
      <c r="B209" s="31">
        <v>647.203735</v>
      </c>
      <c r="C209" s="31">
        <v>7.718679</v>
      </c>
    </row>
    <row r="210" ht="14.25" customHeight="1">
      <c r="A210" s="325">
        <v>43990.0</v>
      </c>
      <c r="B210" s="31">
        <v>663.118164</v>
      </c>
      <c r="C210" s="31">
        <v>10.719105</v>
      </c>
    </row>
    <row r="211" ht="14.25" customHeight="1">
      <c r="A211" s="325">
        <v>43991.0</v>
      </c>
      <c r="B211" s="31">
        <v>660.12854</v>
      </c>
      <c r="C211" s="31">
        <v>10.078029</v>
      </c>
    </row>
    <row r="212" ht="14.25" customHeight="1">
      <c r="A212" s="325">
        <v>43992.0</v>
      </c>
      <c r="B212" s="31">
        <v>658.518616</v>
      </c>
      <c r="C212" s="31">
        <v>7.263049</v>
      </c>
    </row>
    <row r="213" ht="14.25" customHeight="1">
      <c r="A213" s="325">
        <v>43993.0</v>
      </c>
      <c r="B213" s="31">
        <v>647.571655</v>
      </c>
      <c r="C213" s="31">
        <v>8.825715</v>
      </c>
    </row>
    <row r="214" ht="14.25" customHeight="1">
      <c r="A214" s="325">
        <v>43994.0</v>
      </c>
      <c r="B214" s="31">
        <v>636.624634</v>
      </c>
      <c r="C214" s="31">
        <v>9.795316</v>
      </c>
    </row>
    <row r="215" ht="14.25" customHeight="1">
      <c r="A215" s="325">
        <v>43997.0</v>
      </c>
      <c r="B215" s="31">
        <v>632.485046</v>
      </c>
      <c r="C215" s="31">
        <v>7.857344</v>
      </c>
    </row>
    <row r="216" ht="14.25" customHeight="1">
      <c r="A216" s="325">
        <v>43998.0</v>
      </c>
      <c r="B216" s="31">
        <v>645.04187</v>
      </c>
      <c r="C216" s="31">
        <v>10.13176</v>
      </c>
    </row>
    <row r="217" ht="14.25" customHeight="1">
      <c r="A217" s="325">
        <v>43999.0</v>
      </c>
      <c r="B217" s="31">
        <v>647.295715</v>
      </c>
      <c r="C217" s="31">
        <v>7.291916</v>
      </c>
    </row>
    <row r="218" ht="14.25" customHeight="1">
      <c r="A218" s="325">
        <v>44000.0</v>
      </c>
      <c r="B218" s="31">
        <v>656.724731</v>
      </c>
      <c r="C218" s="31">
        <v>6.670195</v>
      </c>
    </row>
    <row r="219" ht="14.25" customHeight="1">
      <c r="A219" s="325">
        <v>44001.0</v>
      </c>
      <c r="B219" s="31">
        <v>649.043457</v>
      </c>
      <c r="C219" s="31">
        <v>22.438862</v>
      </c>
    </row>
    <row r="220" ht="14.25" customHeight="1">
      <c r="A220" s="325">
        <v>44004.0</v>
      </c>
      <c r="B220" s="31">
        <v>647.341614</v>
      </c>
      <c r="C220" s="31">
        <v>7.804096</v>
      </c>
    </row>
    <row r="221" ht="14.25" customHeight="1">
      <c r="A221" s="325">
        <v>44005.0</v>
      </c>
      <c r="B221" s="31">
        <v>662.934204</v>
      </c>
      <c r="C221" s="31">
        <v>12.15739</v>
      </c>
    </row>
    <row r="222" ht="14.25" customHeight="1">
      <c r="A222" s="325">
        <v>44006.0</v>
      </c>
      <c r="B222" s="31">
        <v>656.954834</v>
      </c>
      <c r="C222" s="31">
        <v>10.220838</v>
      </c>
    </row>
    <row r="223" ht="14.25" customHeight="1">
      <c r="A223" s="325">
        <v>44007.0</v>
      </c>
      <c r="B223" s="31">
        <v>644.397949</v>
      </c>
      <c r="C223" s="31">
        <v>14.945284</v>
      </c>
    </row>
    <row r="224" ht="14.25" customHeight="1">
      <c r="A224" s="325">
        <v>44008.0</v>
      </c>
      <c r="B224" s="31">
        <v>688.277832</v>
      </c>
      <c r="C224" s="31">
        <v>26.030458</v>
      </c>
    </row>
    <row r="225" ht="14.25" customHeight="1">
      <c r="A225" s="325">
        <v>44011.0</v>
      </c>
      <c r="B225" s="31">
        <v>673.145203</v>
      </c>
      <c r="C225" s="31">
        <v>8.954428</v>
      </c>
    </row>
    <row r="226" ht="14.25" customHeight="1">
      <c r="A226" s="325">
        <v>44012.0</v>
      </c>
      <c r="B226" s="31">
        <v>677.00885</v>
      </c>
      <c r="C226" s="31">
        <v>10.41129</v>
      </c>
    </row>
    <row r="227" ht="14.25" customHeight="1">
      <c r="A227" s="325">
        <v>44013.0</v>
      </c>
      <c r="B227" s="31">
        <v>673.283264</v>
      </c>
      <c r="C227" s="31">
        <v>5.477468</v>
      </c>
    </row>
    <row r="228" ht="14.25" customHeight="1">
      <c r="A228" s="325">
        <v>44014.0</v>
      </c>
      <c r="B228" s="31">
        <v>696.005066</v>
      </c>
      <c r="C228" s="31">
        <v>17.263756</v>
      </c>
    </row>
    <row r="229" ht="14.25" customHeight="1">
      <c r="A229" s="325">
        <v>44015.0</v>
      </c>
      <c r="B229" s="31">
        <v>701.616516</v>
      </c>
      <c r="C229" s="31">
        <v>7.796572</v>
      </c>
    </row>
    <row r="230" ht="14.25" customHeight="1">
      <c r="A230" s="325">
        <v>44018.0</v>
      </c>
      <c r="B230" s="31">
        <v>702.812317</v>
      </c>
      <c r="C230" s="31">
        <v>8.810958</v>
      </c>
    </row>
    <row r="231" ht="14.25" customHeight="1">
      <c r="A231" s="325">
        <v>44019.0</v>
      </c>
      <c r="B231" s="31">
        <v>730.547729</v>
      </c>
      <c r="C231" s="31">
        <v>19.362533</v>
      </c>
    </row>
    <row r="232" ht="14.25" customHeight="1">
      <c r="A232" s="325">
        <v>44020.0</v>
      </c>
      <c r="B232" s="31">
        <v>712.655518</v>
      </c>
      <c r="C232" s="31">
        <v>8.476642</v>
      </c>
    </row>
    <row r="233" ht="14.25" customHeight="1">
      <c r="A233" s="325">
        <v>44021.0</v>
      </c>
      <c r="B233" s="31">
        <v>719.094788</v>
      </c>
      <c r="C233" s="31">
        <v>6.854166</v>
      </c>
    </row>
    <row r="234" ht="14.25" customHeight="1">
      <c r="A234" s="325">
        <v>44022.0</v>
      </c>
      <c r="B234" s="31">
        <v>719.232788</v>
      </c>
      <c r="C234" s="31">
        <v>5.206452</v>
      </c>
    </row>
    <row r="235" ht="14.25" customHeight="1">
      <c r="A235" s="325">
        <v>44025.0</v>
      </c>
      <c r="B235" s="31">
        <v>733.215332</v>
      </c>
      <c r="C235" s="31">
        <v>10.804688</v>
      </c>
    </row>
    <row r="236" ht="14.25" customHeight="1">
      <c r="A236" s="325">
        <v>44026.0</v>
      </c>
      <c r="B236" s="31">
        <v>720.52063</v>
      </c>
      <c r="C236" s="31">
        <v>8.961822</v>
      </c>
    </row>
    <row r="237" ht="14.25" customHeight="1">
      <c r="A237" s="325">
        <v>44027.0</v>
      </c>
      <c r="B237" s="31">
        <v>764.400391</v>
      </c>
      <c r="C237" s="31">
        <v>30.060599</v>
      </c>
    </row>
    <row r="238" ht="14.25" customHeight="1">
      <c r="A238" s="325">
        <v>44028.0</v>
      </c>
      <c r="B238" s="31">
        <v>838.039368</v>
      </c>
      <c r="C238" s="31">
        <v>90.432109</v>
      </c>
    </row>
    <row r="239" ht="14.25" customHeight="1">
      <c r="A239" s="325">
        <v>44029.0</v>
      </c>
      <c r="B239" s="31">
        <v>830.818054</v>
      </c>
      <c r="C239" s="31">
        <v>31.682878</v>
      </c>
    </row>
    <row r="240" ht="14.25" customHeight="1">
      <c r="A240" s="325">
        <v>44032.0</v>
      </c>
      <c r="B240" s="31">
        <v>859.473328</v>
      </c>
      <c r="C240" s="31">
        <v>18.421053</v>
      </c>
    </row>
    <row r="241" ht="14.25" customHeight="1">
      <c r="A241" s="325">
        <v>44033.0</v>
      </c>
      <c r="B241" s="31">
        <v>861.727112</v>
      </c>
      <c r="C241" s="31">
        <v>12.877784</v>
      </c>
    </row>
    <row r="242" ht="14.25" customHeight="1">
      <c r="A242" s="325">
        <v>44034.0</v>
      </c>
      <c r="B242" s="31">
        <v>844.386719</v>
      </c>
      <c r="C242" s="31">
        <v>14.354201</v>
      </c>
    </row>
    <row r="243" ht="14.25" customHeight="1">
      <c r="A243" s="325">
        <v>44035.0</v>
      </c>
      <c r="B243" s="31">
        <v>835.233521</v>
      </c>
      <c r="C243" s="31">
        <v>13.051307</v>
      </c>
    </row>
    <row r="244" ht="14.25" customHeight="1">
      <c r="A244" s="325">
        <v>44036.0</v>
      </c>
      <c r="B244" s="31">
        <v>848.940186</v>
      </c>
      <c r="C244" s="31">
        <v>18.20958</v>
      </c>
    </row>
    <row r="245" ht="14.25" customHeight="1">
      <c r="A245" s="325">
        <v>44039.0</v>
      </c>
      <c r="B245" s="31">
        <v>872.48999</v>
      </c>
      <c r="C245" s="31">
        <v>16.82787</v>
      </c>
    </row>
    <row r="246" ht="14.25" customHeight="1">
      <c r="A246" s="325">
        <v>44040.0</v>
      </c>
      <c r="B246" s="31">
        <v>885.736755</v>
      </c>
      <c r="C246" s="31">
        <v>15.818463</v>
      </c>
    </row>
    <row r="247" ht="14.25" customHeight="1">
      <c r="A247" s="325">
        <v>44041.0</v>
      </c>
      <c r="B247" s="31">
        <v>877.733459</v>
      </c>
      <c r="C247" s="31">
        <v>11.15271</v>
      </c>
    </row>
    <row r="248" ht="14.25" customHeight="1">
      <c r="A248" s="325">
        <v>44042.0</v>
      </c>
      <c r="B248" s="31">
        <v>884.448853</v>
      </c>
      <c r="C248" s="31">
        <v>12.49232</v>
      </c>
    </row>
    <row r="249" ht="14.25" customHeight="1">
      <c r="A249" s="325">
        <v>44043.0</v>
      </c>
      <c r="B249" s="31">
        <v>888.63446</v>
      </c>
      <c r="C249" s="31">
        <v>12.704346</v>
      </c>
    </row>
    <row r="250" ht="14.25" customHeight="1">
      <c r="A250" s="325">
        <v>44046.0</v>
      </c>
      <c r="B250" s="31">
        <v>880.263245</v>
      </c>
      <c r="C250" s="31">
        <v>8.479792</v>
      </c>
    </row>
    <row r="251" ht="14.25" customHeight="1">
      <c r="A251" s="325">
        <v>44047.0</v>
      </c>
      <c r="B251" s="31">
        <v>873.777954</v>
      </c>
      <c r="C251" s="31">
        <v>11.13317</v>
      </c>
    </row>
    <row r="252" ht="14.25" customHeight="1">
      <c r="A252" s="325">
        <v>44048.0</v>
      </c>
      <c r="B252" s="31">
        <v>869.040344</v>
      </c>
      <c r="C252" s="31">
        <v>9.614176</v>
      </c>
    </row>
    <row r="253" ht="14.25" customHeight="1">
      <c r="A253" s="325">
        <v>44049.0</v>
      </c>
      <c r="B253" s="31">
        <v>893.096069</v>
      </c>
      <c r="C253" s="31">
        <v>10.976491</v>
      </c>
    </row>
    <row r="254" ht="14.25" customHeight="1">
      <c r="A254" s="325">
        <v>44050.0</v>
      </c>
      <c r="B254" s="31">
        <v>874.743835</v>
      </c>
      <c r="C254" s="31">
        <v>8.010948</v>
      </c>
    </row>
    <row r="255" ht="14.25" customHeight="1">
      <c r="A255" s="325">
        <v>44053.0</v>
      </c>
      <c r="B255" s="31">
        <v>875.157654</v>
      </c>
      <c r="C255" s="31">
        <v>5.716319</v>
      </c>
    </row>
    <row r="256" ht="14.25" customHeight="1">
      <c r="A256" s="325">
        <v>44054.0</v>
      </c>
      <c r="B256" s="31">
        <v>872.48999</v>
      </c>
      <c r="C256" s="31">
        <v>6.802442</v>
      </c>
    </row>
    <row r="257" ht="14.25" customHeight="1">
      <c r="A257" s="325">
        <v>44055.0</v>
      </c>
      <c r="B257" s="31">
        <v>878.469421</v>
      </c>
      <c r="C257" s="31">
        <v>6.908726</v>
      </c>
    </row>
    <row r="258" ht="14.25" customHeight="1">
      <c r="A258" s="325">
        <v>44056.0</v>
      </c>
      <c r="B258" s="31">
        <v>875.019775</v>
      </c>
      <c r="C258" s="31">
        <v>5.097703</v>
      </c>
    </row>
    <row r="259" ht="14.25" customHeight="1">
      <c r="A259" s="325">
        <v>44057.0</v>
      </c>
      <c r="B259" s="31">
        <v>877.227539</v>
      </c>
      <c r="C259" s="31">
        <v>4.663873</v>
      </c>
    </row>
    <row r="260" ht="14.25" customHeight="1">
      <c r="A260" s="325">
        <v>44060.0</v>
      </c>
      <c r="B260" s="31">
        <v>880.815247</v>
      </c>
      <c r="C260" s="31">
        <v>9.00821</v>
      </c>
    </row>
    <row r="261" ht="14.25" customHeight="1">
      <c r="A261" s="325">
        <v>44061.0</v>
      </c>
      <c r="B261" s="31">
        <v>890.060242</v>
      </c>
      <c r="C261" s="31">
        <v>6.141761</v>
      </c>
    </row>
    <row r="262" ht="14.25" customHeight="1">
      <c r="A262" s="325">
        <v>44062.0</v>
      </c>
      <c r="B262" s="31">
        <v>882.471069</v>
      </c>
      <c r="C262" s="31">
        <v>6.622744</v>
      </c>
    </row>
    <row r="263" ht="14.25" customHeight="1">
      <c r="A263" s="325">
        <v>44063.0</v>
      </c>
      <c r="B263" s="31">
        <v>878.653442</v>
      </c>
      <c r="C263" s="31">
        <v>5.656501</v>
      </c>
    </row>
    <row r="264" ht="14.25" customHeight="1">
      <c r="A264" s="325">
        <v>44064.0</v>
      </c>
      <c r="B264" s="31">
        <v>872.811951</v>
      </c>
      <c r="C264" s="31">
        <v>6.513773</v>
      </c>
    </row>
    <row r="265" ht="14.25" customHeight="1">
      <c r="A265" s="325">
        <v>44067.0</v>
      </c>
      <c r="B265" s="31">
        <v>871.52417</v>
      </c>
      <c r="C265" s="31">
        <v>5.798574</v>
      </c>
    </row>
    <row r="266" ht="14.25" customHeight="1">
      <c r="A266" s="325">
        <v>44068.0</v>
      </c>
      <c r="B266" s="31">
        <v>862.968872</v>
      </c>
      <c r="C266" s="31">
        <v>6.233918</v>
      </c>
    </row>
    <row r="267" ht="14.25" customHeight="1">
      <c r="A267" s="325">
        <v>44069.0</v>
      </c>
      <c r="B267" s="31">
        <v>874.651855</v>
      </c>
      <c r="C267" s="31">
        <v>5.153601</v>
      </c>
    </row>
    <row r="268" ht="14.25" customHeight="1">
      <c r="A268" s="325">
        <v>44070.0</v>
      </c>
      <c r="B268" s="31">
        <v>871.202148</v>
      </c>
      <c r="C268" s="31">
        <v>6.15428</v>
      </c>
    </row>
    <row r="269" ht="14.25" customHeight="1">
      <c r="A269" s="325">
        <v>44071.0</v>
      </c>
      <c r="B269" s="31">
        <v>860.347107</v>
      </c>
      <c r="C269" s="31">
        <v>7.59361</v>
      </c>
    </row>
    <row r="270" ht="14.25" customHeight="1">
      <c r="A270" s="325">
        <v>44074.0</v>
      </c>
      <c r="B270" s="31">
        <v>854.229736</v>
      </c>
      <c r="C270" s="31">
        <v>12.808355</v>
      </c>
    </row>
    <row r="271" ht="14.25" customHeight="1">
      <c r="A271" s="325">
        <v>44075.0</v>
      </c>
      <c r="B271" s="31">
        <v>840.936951</v>
      </c>
      <c r="C271" s="31">
        <v>6.907773</v>
      </c>
    </row>
    <row r="272" ht="14.25" customHeight="1">
      <c r="A272" s="325">
        <v>44076.0</v>
      </c>
      <c r="B272" s="31">
        <v>849.998169</v>
      </c>
      <c r="C272" s="31">
        <v>5.678118</v>
      </c>
    </row>
    <row r="273" ht="14.25" customHeight="1">
      <c r="A273" s="325">
        <v>44077.0</v>
      </c>
      <c r="B273" s="31">
        <v>860.623047</v>
      </c>
      <c r="C273" s="31">
        <v>8.827948</v>
      </c>
    </row>
    <row r="274" ht="14.25" customHeight="1">
      <c r="A274" s="325">
        <v>44078.0</v>
      </c>
      <c r="B274" s="31">
        <v>845.536682</v>
      </c>
      <c r="C274" s="31">
        <v>8.650342</v>
      </c>
    </row>
    <row r="275" ht="14.25" customHeight="1">
      <c r="A275" s="325">
        <v>44081.0</v>
      </c>
      <c r="B275" s="31">
        <v>850.96405</v>
      </c>
      <c r="C275" s="31">
        <v>6.700385</v>
      </c>
    </row>
    <row r="276" ht="14.25" customHeight="1">
      <c r="A276" s="325">
        <v>44082.0</v>
      </c>
      <c r="B276" s="31">
        <v>864.072876</v>
      </c>
      <c r="C276" s="31">
        <v>12.891964</v>
      </c>
    </row>
    <row r="277" ht="14.25" customHeight="1">
      <c r="A277" s="325">
        <v>44083.0</v>
      </c>
      <c r="B277" s="31">
        <v>853.447815</v>
      </c>
      <c r="C277" s="31">
        <v>5.528947</v>
      </c>
    </row>
    <row r="278" ht="14.25" customHeight="1">
      <c r="A278" s="325">
        <v>44084.0</v>
      </c>
      <c r="B278" s="31">
        <v>864.762756</v>
      </c>
      <c r="C278" s="31">
        <v>5.171884</v>
      </c>
    </row>
    <row r="279" ht="14.25" customHeight="1">
      <c r="A279" s="325">
        <v>44085.0</v>
      </c>
      <c r="B279" s="31">
        <v>869.960327</v>
      </c>
      <c r="C279" s="31">
        <v>6.671903</v>
      </c>
    </row>
    <row r="280" ht="14.25" customHeight="1">
      <c r="A280" s="325">
        <v>44088.0</v>
      </c>
      <c r="B280" s="31">
        <v>900.041321</v>
      </c>
      <c r="C280" s="31">
        <v>21.871587</v>
      </c>
    </row>
    <row r="281" ht="14.25" customHeight="1">
      <c r="A281" s="325">
        <v>44089.0</v>
      </c>
      <c r="B281" s="31">
        <v>903.76709</v>
      </c>
      <c r="C281" s="31">
        <v>11.608203</v>
      </c>
    </row>
    <row r="282" ht="14.25" customHeight="1">
      <c r="A282" s="325">
        <v>44090.0</v>
      </c>
      <c r="B282" s="31">
        <v>921.521362</v>
      </c>
      <c r="C282" s="31">
        <v>10.059251</v>
      </c>
    </row>
    <row r="283" ht="14.25" customHeight="1">
      <c r="A283" s="325">
        <v>44091.0</v>
      </c>
      <c r="B283" s="31">
        <v>930.030457</v>
      </c>
      <c r="C283" s="31">
        <v>15.628241</v>
      </c>
    </row>
    <row r="284" ht="14.25" customHeight="1">
      <c r="A284" s="325">
        <v>44092.0</v>
      </c>
      <c r="B284" s="31">
        <v>921.889343</v>
      </c>
      <c r="C284" s="31">
        <v>12.897633</v>
      </c>
    </row>
    <row r="285" ht="14.25" customHeight="1">
      <c r="A285" s="325">
        <v>44095.0</v>
      </c>
      <c r="B285" s="31">
        <v>929.018616</v>
      </c>
      <c r="C285" s="31">
        <v>14.140637</v>
      </c>
    </row>
    <row r="286" ht="14.25" customHeight="1">
      <c r="A286" s="325">
        <v>44096.0</v>
      </c>
      <c r="B286" s="31">
        <v>926.810791</v>
      </c>
      <c r="C286" s="31">
        <v>12.625762</v>
      </c>
    </row>
    <row r="287" ht="14.25" customHeight="1">
      <c r="A287" s="325">
        <v>44097.0</v>
      </c>
      <c r="B287" s="31">
        <v>938.079651</v>
      </c>
      <c r="C287" s="31">
        <v>13.486204</v>
      </c>
    </row>
    <row r="288" ht="14.25" customHeight="1">
      <c r="A288" s="325">
        <v>44098.0</v>
      </c>
      <c r="B288" s="31">
        <v>897.281616</v>
      </c>
      <c r="C288" s="31">
        <v>14.427432</v>
      </c>
    </row>
    <row r="289" ht="14.25" customHeight="1">
      <c r="A289" s="325">
        <v>44099.0</v>
      </c>
      <c r="B289" s="31">
        <v>930.444397</v>
      </c>
      <c r="C289" s="31">
        <v>13.311078</v>
      </c>
    </row>
    <row r="290" ht="14.25" customHeight="1">
      <c r="A290" s="325">
        <v>44102.0</v>
      </c>
      <c r="B290" s="31">
        <v>929.478577</v>
      </c>
      <c r="C290" s="31">
        <v>8.554526</v>
      </c>
    </row>
    <row r="291" ht="14.25" customHeight="1">
      <c r="A291" s="325">
        <v>44103.0</v>
      </c>
      <c r="B291" s="31">
        <v>928.190674</v>
      </c>
      <c r="C291" s="31">
        <v>8.708463</v>
      </c>
    </row>
    <row r="292" ht="14.25" customHeight="1">
      <c r="A292" s="325">
        <v>44104.0</v>
      </c>
      <c r="B292" s="31">
        <v>927.500671</v>
      </c>
      <c r="C292" s="31">
        <v>8.048817</v>
      </c>
    </row>
    <row r="293" ht="14.25" customHeight="1">
      <c r="A293" s="325">
        <v>44105.0</v>
      </c>
      <c r="B293" s="31">
        <v>936.147949</v>
      </c>
      <c r="C293" s="31">
        <v>5.563358</v>
      </c>
    </row>
    <row r="294" ht="14.25" customHeight="1">
      <c r="A294" s="325">
        <v>44109.0</v>
      </c>
      <c r="B294" s="31">
        <v>964.711121</v>
      </c>
      <c r="C294" s="31">
        <v>14.212509</v>
      </c>
    </row>
    <row r="295" ht="14.25" customHeight="1">
      <c r="A295" s="325">
        <v>44110.0</v>
      </c>
      <c r="B295" s="31">
        <v>971.196472</v>
      </c>
      <c r="C295" s="31">
        <v>9.090819</v>
      </c>
    </row>
    <row r="296" ht="14.25" customHeight="1">
      <c r="A296" s="325">
        <v>44111.0</v>
      </c>
      <c r="B296" s="31">
        <v>981.131592</v>
      </c>
      <c r="C296" s="31">
        <v>9.284008</v>
      </c>
    </row>
    <row r="297" ht="14.25" customHeight="1">
      <c r="A297" s="325">
        <v>44112.0</v>
      </c>
      <c r="B297" s="31">
        <v>1006.107117</v>
      </c>
      <c r="C297" s="31">
        <v>21.482613</v>
      </c>
    </row>
    <row r="298" ht="14.25" customHeight="1">
      <c r="A298" s="325">
        <v>44113.0</v>
      </c>
      <c r="B298" s="31">
        <v>1018.158081</v>
      </c>
      <c r="C298" s="31">
        <v>10.567867</v>
      </c>
    </row>
    <row r="299" ht="14.25" customHeight="1">
      <c r="A299" s="325">
        <v>44116.0</v>
      </c>
      <c r="B299" s="31">
        <v>1041.431763</v>
      </c>
      <c r="C299" s="31">
        <v>14.633537</v>
      </c>
    </row>
    <row r="300" ht="14.25" customHeight="1">
      <c r="A300" s="325">
        <v>44117.0</v>
      </c>
      <c r="B300" s="31">
        <v>1065.073608</v>
      </c>
      <c r="C300" s="31">
        <v>17.523825</v>
      </c>
    </row>
    <row r="301" ht="14.25" customHeight="1">
      <c r="A301" s="325">
        <v>44118.0</v>
      </c>
      <c r="B301" s="31">
        <v>1045.939331</v>
      </c>
      <c r="C301" s="31">
        <v>16.649573</v>
      </c>
    </row>
    <row r="302" ht="14.25" customHeight="1">
      <c r="A302" s="325">
        <v>44119.0</v>
      </c>
      <c r="B302" s="31">
        <v>1019.491943</v>
      </c>
      <c r="C302" s="31">
        <v>44.288251</v>
      </c>
    </row>
    <row r="303" ht="14.25" customHeight="1">
      <c r="A303" s="325">
        <v>44120.0</v>
      </c>
      <c r="B303" s="31">
        <v>1037.200195</v>
      </c>
      <c r="C303" s="31">
        <v>18.365685</v>
      </c>
    </row>
    <row r="304" ht="14.25" customHeight="1">
      <c r="A304" s="325">
        <v>44123.0</v>
      </c>
      <c r="B304" s="31">
        <v>1035.728394</v>
      </c>
      <c r="C304" s="31">
        <v>12.902123</v>
      </c>
    </row>
    <row r="305" ht="14.25" customHeight="1">
      <c r="A305" s="325">
        <v>44124.0</v>
      </c>
      <c r="B305" s="31">
        <v>1046.39917</v>
      </c>
      <c r="C305" s="31">
        <v>10.448776</v>
      </c>
    </row>
    <row r="306" ht="14.25" customHeight="1">
      <c r="A306" s="325">
        <v>44125.0</v>
      </c>
      <c r="B306" s="31">
        <v>1056.380371</v>
      </c>
      <c r="C306" s="31">
        <v>19.811433</v>
      </c>
    </row>
    <row r="307" ht="14.25" customHeight="1">
      <c r="A307" s="325">
        <v>44126.0</v>
      </c>
      <c r="B307" s="31">
        <v>1038.626099</v>
      </c>
      <c r="C307" s="31">
        <v>11.271335</v>
      </c>
    </row>
    <row r="308" ht="14.25" customHeight="1">
      <c r="A308" s="325">
        <v>44127.0</v>
      </c>
      <c r="B308" s="31">
        <v>1043.693359</v>
      </c>
      <c r="C308" s="31">
        <v>9.069862</v>
      </c>
    </row>
    <row r="309" ht="14.25" customHeight="1">
      <c r="A309" s="325">
        <v>44130.0</v>
      </c>
      <c r="B309" s="31">
        <v>1034.348999</v>
      </c>
      <c r="C309" s="31">
        <v>6.309368</v>
      </c>
    </row>
    <row r="310" ht="14.25" customHeight="1">
      <c r="A310" s="325">
        <v>44131.0</v>
      </c>
      <c r="B310" s="31">
        <v>1014.265442</v>
      </c>
      <c r="C310" s="31">
        <v>10.172479</v>
      </c>
    </row>
    <row r="311" ht="14.25" customHeight="1">
      <c r="A311" s="325">
        <v>44132.0</v>
      </c>
      <c r="B311" s="31">
        <v>1000.969299</v>
      </c>
      <c r="C311" s="31">
        <v>7.608392</v>
      </c>
    </row>
    <row r="312" ht="14.25" customHeight="1">
      <c r="A312" s="325">
        <v>44133.0</v>
      </c>
      <c r="B312" s="31">
        <v>999.388672</v>
      </c>
      <c r="C312" s="31">
        <v>6.935616</v>
      </c>
    </row>
    <row r="313" ht="14.25" customHeight="1">
      <c r="A313" s="325">
        <v>44134.0</v>
      </c>
      <c r="B313" s="31">
        <v>986.139099</v>
      </c>
      <c r="C313" s="31">
        <v>8.800386</v>
      </c>
    </row>
    <row r="314" ht="14.25" customHeight="1">
      <c r="A314" s="325">
        <v>44137.0</v>
      </c>
      <c r="B314" s="31">
        <v>997.017883</v>
      </c>
      <c r="C314" s="31">
        <v>7.183119</v>
      </c>
    </row>
    <row r="315" ht="14.25" customHeight="1">
      <c r="A315" s="325">
        <v>44138.0</v>
      </c>
      <c r="B315" s="31">
        <v>987.952393</v>
      </c>
      <c r="C315" s="31">
        <v>7.204782</v>
      </c>
    </row>
    <row r="316" ht="14.25" customHeight="1">
      <c r="A316" s="325">
        <v>44139.0</v>
      </c>
      <c r="B316" s="31">
        <v>1017.147644</v>
      </c>
      <c r="C316" s="31">
        <v>15.70269</v>
      </c>
    </row>
    <row r="317" ht="14.25" customHeight="1">
      <c r="A317" s="325">
        <v>44140.0</v>
      </c>
      <c r="B317" s="31">
        <v>1026.49231</v>
      </c>
      <c r="C317" s="31">
        <v>9.56889</v>
      </c>
    </row>
    <row r="318" ht="14.25" customHeight="1">
      <c r="A318" s="325">
        <v>44141.0</v>
      </c>
      <c r="B318" s="31">
        <v>1034.627808</v>
      </c>
      <c r="C318" s="31">
        <v>8.807127</v>
      </c>
    </row>
    <row r="319" ht="14.25" customHeight="1">
      <c r="A319" s="325">
        <v>44144.0</v>
      </c>
      <c r="B319" s="31">
        <v>1056.75708</v>
      </c>
      <c r="C319" s="31">
        <v>10.16032</v>
      </c>
    </row>
    <row r="320" ht="14.25" customHeight="1">
      <c r="A320" s="325">
        <v>44145.0</v>
      </c>
      <c r="B320" s="31">
        <v>1014.451477</v>
      </c>
      <c r="C320" s="31">
        <v>15.622869</v>
      </c>
    </row>
    <row r="321" ht="14.25" customHeight="1">
      <c r="A321" s="325">
        <v>44146.0</v>
      </c>
      <c r="B321" s="31">
        <v>1043.693359</v>
      </c>
      <c r="C321" s="31">
        <v>12.5148</v>
      </c>
    </row>
    <row r="322" ht="14.25" customHeight="1">
      <c r="A322" s="325">
        <v>44147.0</v>
      </c>
      <c r="B322" s="31">
        <v>1039.2771</v>
      </c>
      <c r="C322" s="31">
        <v>9.180976</v>
      </c>
    </row>
    <row r="323" ht="14.25" customHeight="1">
      <c r="A323" s="325">
        <v>44148.0</v>
      </c>
      <c r="B323" s="31">
        <v>1045.273926</v>
      </c>
      <c r="C323" s="31">
        <v>6.363212</v>
      </c>
    </row>
    <row r="324" ht="14.25" customHeight="1">
      <c r="A324" s="325">
        <v>44149.0</v>
      </c>
      <c r="B324" s="31">
        <v>1053.874512</v>
      </c>
      <c r="C324" s="31">
        <v>1.136144</v>
      </c>
    </row>
    <row r="325" ht="14.25" customHeight="1">
      <c r="A325" s="325">
        <v>44152.0</v>
      </c>
      <c r="B325" s="31">
        <v>1044.809204</v>
      </c>
      <c r="C325" s="31">
        <v>12.813968</v>
      </c>
    </row>
    <row r="326" ht="14.25" customHeight="1">
      <c r="A326" s="325">
        <v>44153.0</v>
      </c>
      <c r="B326" s="31">
        <v>1032.582397</v>
      </c>
      <c r="C326" s="31">
        <v>9.839468</v>
      </c>
    </row>
    <row r="327" ht="14.25" customHeight="1">
      <c r="A327" s="325">
        <v>44154.0</v>
      </c>
      <c r="B327" s="31">
        <v>1019.751282</v>
      </c>
      <c r="C327" s="31">
        <v>10.092343</v>
      </c>
    </row>
    <row r="328" ht="14.25" customHeight="1">
      <c r="A328" s="325">
        <v>44155.0</v>
      </c>
      <c r="B328" s="31">
        <v>1025.887817</v>
      </c>
      <c r="C328" s="31">
        <v>8.063554</v>
      </c>
    </row>
    <row r="329" ht="14.25" customHeight="1">
      <c r="A329" s="325">
        <v>44158.0</v>
      </c>
      <c r="B329" s="31">
        <v>1059.825317</v>
      </c>
      <c r="C329" s="31">
        <v>10.546363</v>
      </c>
    </row>
    <row r="330" ht="14.25" customHeight="1">
      <c r="A330" s="325">
        <v>44159.0</v>
      </c>
      <c r="B330" s="31">
        <v>1060.011475</v>
      </c>
      <c r="C330" s="31">
        <v>8.515426</v>
      </c>
    </row>
    <row r="331" ht="14.25" customHeight="1">
      <c r="A331" s="325">
        <v>44160.0</v>
      </c>
      <c r="B331" s="31">
        <v>1037.324341</v>
      </c>
      <c r="C331" s="31">
        <v>8.958701</v>
      </c>
    </row>
    <row r="332" ht="14.25" customHeight="1">
      <c r="A332" s="325">
        <v>44161.0</v>
      </c>
      <c r="B332" s="31">
        <v>1035.046265</v>
      </c>
      <c r="C332" s="31">
        <v>10.962256</v>
      </c>
    </row>
    <row r="333" ht="14.25" customHeight="1">
      <c r="A333" s="325">
        <v>44162.0</v>
      </c>
      <c r="B333" s="31">
        <v>1022.77301</v>
      </c>
      <c r="C333" s="31">
        <v>25.306145</v>
      </c>
    </row>
    <row r="334" ht="14.25" customHeight="1">
      <c r="A334" s="325">
        <v>44166.0</v>
      </c>
      <c r="B334" s="31">
        <v>1057.965576</v>
      </c>
      <c r="C334" s="31">
        <v>8.933802</v>
      </c>
    </row>
    <row r="335" ht="14.25" customHeight="1">
      <c r="A335" s="325">
        <v>44167.0</v>
      </c>
      <c r="B335" s="31">
        <v>1060.801392</v>
      </c>
      <c r="C335" s="31">
        <v>6.741637</v>
      </c>
    </row>
    <row r="336" ht="14.25" customHeight="1">
      <c r="A336" s="325">
        <v>44168.0</v>
      </c>
      <c r="B336" s="31">
        <v>1047.366211</v>
      </c>
      <c r="C336" s="31">
        <v>16.212632</v>
      </c>
    </row>
    <row r="337" ht="14.25" customHeight="1">
      <c r="A337" s="325">
        <v>44169.0</v>
      </c>
      <c r="B337" s="31">
        <v>1054.990356</v>
      </c>
      <c r="C337" s="31">
        <v>10.564055</v>
      </c>
    </row>
    <row r="338" ht="14.25" customHeight="1">
      <c r="A338" s="325">
        <v>44172.0</v>
      </c>
      <c r="B338" s="31">
        <v>1063.218994</v>
      </c>
      <c r="C338" s="31">
        <v>7.792141</v>
      </c>
    </row>
    <row r="339" ht="14.25" customHeight="1">
      <c r="A339" s="325">
        <v>44173.0</v>
      </c>
      <c r="B339" s="31">
        <v>1072.377563</v>
      </c>
      <c r="C339" s="31">
        <v>12.30833</v>
      </c>
    </row>
    <row r="340" ht="14.25" customHeight="1">
      <c r="A340" s="325">
        <v>44174.0</v>
      </c>
      <c r="B340" s="31">
        <v>1092.693604</v>
      </c>
      <c r="C340" s="31">
        <v>10.039346</v>
      </c>
    </row>
    <row r="341" ht="14.25" customHeight="1">
      <c r="A341" s="325">
        <v>44175.0</v>
      </c>
      <c r="B341" s="31">
        <v>1085.766479</v>
      </c>
      <c r="C341" s="31">
        <v>9.488782</v>
      </c>
    </row>
    <row r="342" ht="14.25" customHeight="1">
      <c r="A342" s="325">
        <v>44176.0</v>
      </c>
      <c r="B342" s="31">
        <v>1081.535767</v>
      </c>
      <c r="C342" s="31">
        <v>10.574009</v>
      </c>
    </row>
    <row r="343" ht="14.25" customHeight="1">
      <c r="A343" s="325">
        <v>44179.0</v>
      </c>
      <c r="B343" s="31">
        <v>1082.79126</v>
      </c>
      <c r="C343" s="31">
        <v>6.728187</v>
      </c>
    </row>
    <row r="344" ht="14.25" customHeight="1">
      <c r="A344" s="325">
        <v>44180.0</v>
      </c>
      <c r="B344" s="31">
        <v>1073.539673</v>
      </c>
      <c r="C344" s="31">
        <v>6.905926</v>
      </c>
    </row>
    <row r="345" ht="14.25" customHeight="1">
      <c r="A345" s="325">
        <v>44181.0</v>
      </c>
      <c r="B345" s="31">
        <v>1083.860352</v>
      </c>
      <c r="C345" s="31">
        <v>7.788404</v>
      </c>
    </row>
    <row r="346" ht="14.25" customHeight="1">
      <c r="A346" s="325">
        <v>44182.0</v>
      </c>
      <c r="B346" s="31">
        <v>1077.816772</v>
      </c>
      <c r="C346" s="31">
        <v>6.658153</v>
      </c>
    </row>
    <row r="347" ht="14.25" customHeight="1">
      <c r="A347" s="325">
        <v>44183.0</v>
      </c>
      <c r="B347" s="31">
        <v>1106.268555</v>
      </c>
      <c r="C347" s="31">
        <v>15.995676</v>
      </c>
    </row>
    <row r="348" ht="14.25" customHeight="1">
      <c r="A348" s="325">
        <v>44186.0</v>
      </c>
      <c r="B348" s="31">
        <v>1094.645996</v>
      </c>
      <c r="C348" s="31">
        <v>10.858352</v>
      </c>
    </row>
    <row r="349" ht="14.25" customHeight="1">
      <c r="A349" s="325">
        <v>44187.0</v>
      </c>
      <c r="B349" s="31">
        <v>1134.81311</v>
      </c>
      <c r="C349" s="31">
        <v>10.901851</v>
      </c>
    </row>
    <row r="350" ht="14.25" customHeight="1">
      <c r="A350" s="325">
        <v>44188.0</v>
      </c>
      <c r="B350" s="31">
        <v>1165.078003</v>
      </c>
      <c r="C350" s="31">
        <v>15.878346</v>
      </c>
    </row>
    <row r="351" ht="14.25" customHeight="1">
      <c r="A351" s="325">
        <v>44189.0</v>
      </c>
      <c r="B351" s="31">
        <v>1149.271484</v>
      </c>
      <c r="C351" s="31">
        <v>7.313885</v>
      </c>
    </row>
    <row r="352" ht="14.25" customHeight="1">
      <c r="A352" s="325">
        <v>44193.0</v>
      </c>
      <c r="B352" s="31">
        <v>1153.223022</v>
      </c>
      <c r="C352" s="31">
        <v>4.607051</v>
      </c>
    </row>
    <row r="353" ht="14.25" customHeight="1">
      <c r="A353" s="325">
        <v>44194.0</v>
      </c>
      <c r="B353" s="31">
        <v>1162.520874</v>
      </c>
      <c r="C353" s="31">
        <v>6.878105</v>
      </c>
    </row>
    <row r="354" ht="14.25" customHeight="1">
      <c r="A354" s="325">
        <v>44195.0</v>
      </c>
      <c r="B354" s="31">
        <v>1159.266724</v>
      </c>
      <c r="C354" s="31">
        <v>5.19469</v>
      </c>
    </row>
    <row r="355" ht="14.25" customHeight="1">
      <c r="A355" s="325">
        <v>44196.0</v>
      </c>
      <c r="B355" s="31">
        <v>1167.634888</v>
      </c>
      <c r="C355" s="31">
        <v>7.43047</v>
      </c>
    </row>
    <row r="356" ht="14.25" customHeight="1">
      <c r="A356" s="325">
        <v>44197.0</v>
      </c>
      <c r="B356" s="31">
        <v>1171.958374</v>
      </c>
      <c r="C356" s="31">
        <v>4.25355</v>
      </c>
    </row>
    <row r="357" ht="14.25" customHeight="1">
      <c r="A357" s="325">
        <v>44200.0</v>
      </c>
      <c r="B357" s="31">
        <v>1197.806763</v>
      </c>
      <c r="C357" s="31">
        <v>7.208454</v>
      </c>
    </row>
    <row r="358" ht="14.25" customHeight="1">
      <c r="A358" s="325">
        <v>44201.0</v>
      </c>
      <c r="B358" s="31">
        <v>1202.967041</v>
      </c>
      <c r="C358" s="31">
        <v>8.14528</v>
      </c>
    </row>
    <row r="359" ht="14.25" customHeight="1">
      <c r="A359" s="325">
        <v>44202.0</v>
      </c>
      <c r="B359" s="31">
        <v>1192.088379</v>
      </c>
      <c r="C359" s="31">
        <v>7.161715</v>
      </c>
    </row>
    <row r="360" ht="14.25" customHeight="1">
      <c r="A360" s="325">
        <v>44203.0</v>
      </c>
      <c r="B360" s="31">
        <v>1173.539185</v>
      </c>
      <c r="C360" s="31">
        <v>10.954918</v>
      </c>
    </row>
    <row r="361" ht="14.25" customHeight="1">
      <c r="A361" s="325">
        <v>44204.0</v>
      </c>
      <c r="B361" s="31">
        <v>1219.9823</v>
      </c>
      <c r="C361" s="31">
        <v>13.186251</v>
      </c>
    </row>
    <row r="362" ht="14.25" customHeight="1">
      <c r="A362" s="325">
        <v>44207.0</v>
      </c>
      <c r="B362" s="31">
        <v>1279.582031</v>
      </c>
      <c r="C362" s="31">
        <v>20.528626</v>
      </c>
    </row>
    <row r="363" ht="14.25" customHeight="1">
      <c r="A363" s="325">
        <v>44208.0</v>
      </c>
      <c r="B363" s="31">
        <v>1275.444458</v>
      </c>
      <c r="C363" s="31">
        <v>8.309868</v>
      </c>
    </row>
    <row r="364" ht="14.25" customHeight="1">
      <c r="A364" s="325">
        <v>44209.0</v>
      </c>
      <c r="B364" s="31">
        <v>1289.763306</v>
      </c>
      <c r="C364" s="31">
        <v>14.442997</v>
      </c>
    </row>
    <row r="365" ht="14.25" customHeight="1">
      <c r="A365" s="325">
        <v>44210.0</v>
      </c>
      <c r="B365" s="31">
        <v>1274.281982</v>
      </c>
      <c r="C365" s="31">
        <v>27.521697</v>
      </c>
    </row>
    <row r="366" ht="14.25" customHeight="1">
      <c r="A366" s="325">
        <v>44211.0</v>
      </c>
      <c r="B366" s="31">
        <v>1250.526001</v>
      </c>
      <c r="C366" s="31">
        <v>15.018441</v>
      </c>
    </row>
    <row r="367" ht="14.25" customHeight="1">
      <c r="A367" s="325">
        <v>44214.0</v>
      </c>
      <c r="B367" s="31">
        <v>1219.935669</v>
      </c>
      <c r="C367" s="31">
        <v>8.861765</v>
      </c>
    </row>
    <row r="368" ht="14.25" customHeight="1">
      <c r="A368" s="325">
        <v>44215.0</v>
      </c>
      <c r="B368" s="31">
        <v>1224.212769</v>
      </c>
      <c r="C368" s="31">
        <v>5.585744</v>
      </c>
    </row>
    <row r="369" ht="14.25" customHeight="1">
      <c r="A369" s="325">
        <v>44216.0</v>
      </c>
      <c r="B369" s="31">
        <v>1245.412109</v>
      </c>
      <c r="C369" s="31">
        <v>8.225838</v>
      </c>
    </row>
    <row r="370" ht="14.25" customHeight="1">
      <c r="A370" s="325">
        <v>44217.0</v>
      </c>
      <c r="B370" s="31">
        <v>1245.644653</v>
      </c>
      <c r="C370" s="31">
        <v>6.142421</v>
      </c>
    </row>
    <row r="371" ht="14.25" customHeight="1">
      <c r="A371" s="325">
        <v>44218.0</v>
      </c>
      <c r="B371" s="31">
        <v>1246.713745</v>
      </c>
      <c r="C371" s="31">
        <v>9.646591</v>
      </c>
    </row>
    <row r="372" ht="14.25" customHeight="1">
      <c r="A372" s="325">
        <v>44221.0</v>
      </c>
      <c r="B372" s="31">
        <v>1232.069702</v>
      </c>
      <c r="C372" s="31">
        <v>6.542611</v>
      </c>
    </row>
    <row r="373" ht="14.25" customHeight="1">
      <c r="A373" s="325">
        <v>44223.0</v>
      </c>
      <c r="B373" s="31">
        <v>1209.661621</v>
      </c>
      <c r="C373" s="31">
        <v>8.133665</v>
      </c>
    </row>
    <row r="374" ht="14.25" customHeight="1">
      <c r="A374" s="325">
        <v>44224.0</v>
      </c>
      <c r="B374" s="31">
        <v>1186.602661</v>
      </c>
      <c r="C374" s="31">
        <v>4.66069</v>
      </c>
    </row>
    <row r="375" ht="14.25" customHeight="1">
      <c r="A375" s="325">
        <v>44225.0</v>
      </c>
      <c r="B375" s="31">
        <v>1152.061035</v>
      </c>
      <c r="C375" s="31">
        <v>12.183519</v>
      </c>
    </row>
    <row r="376" ht="14.25" customHeight="1">
      <c r="A376" s="325">
        <v>44228.0</v>
      </c>
      <c r="B376" s="31">
        <v>1172.376831</v>
      </c>
      <c r="C376" s="31">
        <v>8.880279</v>
      </c>
    </row>
    <row r="377" ht="14.25" customHeight="1">
      <c r="A377" s="325">
        <v>44229.0</v>
      </c>
      <c r="B377" s="31">
        <v>1182.0</v>
      </c>
      <c r="C377" s="31">
        <v>6.89249</v>
      </c>
    </row>
    <row r="378" ht="14.25" customHeight="1">
      <c r="A378" s="325">
        <v>44230.0</v>
      </c>
      <c r="B378" s="31">
        <v>1194.459473</v>
      </c>
      <c r="C378" s="31">
        <v>8.182968</v>
      </c>
    </row>
    <row r="379" ht="14.25" customHeight="1">
      <c r="A379" s="325">
        <v>44231.0</v>
      </c>
      <c r="B379" s="31">
        <v>1189.531494</v>
      </c>
      <c r="C379" s="31">
        <v>5.03224</v>
      </c>
    </row>
    <row r="380" ht="14.25" customHeight="1">
      <c r="A380" s="325">
        <v>44232.0</v>
      </c>
      <c r="B380" s="31">
        <v>1182.790527</v>
      </c>
      <c r="C380" s="31">
        <v>5.477481</v>
      </c>
    </row>
    <row r="381" ht="14.25" customHeight="1">
      <c r="A381" s="325">
        <v>44235.0</v>
      </c>
      <c r="B381" s="31">
        <v>1212.032715</v>
      </c>
      <c r="C381" s="31">
        <v>6.921922</v>
      </c>
    </row>
    <row r="382" ht="14.25" customHeight="1">
      <c r="A382" s="325">
        <v>44236.0</v>
      </c>
      <c r="B382" s="31">
        <v>1213.892334</v>
      </c>
      <c r="C382" s="31">
        <v>7.965949</v>
      </c>
    </row>
    <row r="383" ht="14.25" customHeight="1">
      <c r="A383" s="325">
        <v>44237.0</v>
      </c>
      <c r="B383" s="31">
        <v>1205.477417</v>
      </c>
      <c r="C383" s="31">
        <v>5.951207</v>
      </c>
    </row>
    <row r="384" ht="14.25" customHeight="1">
      <c r="A384" s="325">
        <v>44238.0</v>
      </c>
      <c r="B384" s="31">
        <v>1201.897827</v>
      </c>
      <c r="C384" s="31">
        <v>4.673317</v>
      </c>
    </row>
    <row r="385" ht="14.25" customHeight="1">
      <c r="A385" s="325">
        <v>44239.0</v>
      </c>
      <c r="B385" s="31">
        <v>1217.843872</v>
      </c>
      <c r="C385" s="31">
        <v>5.797875</v>
      </c>
    </row>
    <row r="386" ht="14.25" customHeight="1">
      <c r="A386" s="325">
        <v>44242.0</v>
      </c>
      <c r="B386" s="31">
        <v>1217.704346</v>
      </c>
      <c r="C386" s="31">
        <v>4.363513</v>
      </c>
    </row>
    <row r="387" ht="14.25" customHeight="1">
      <c r="A387" s="325">
        <v>44243.0</v>
      </c>
      <c r="B387" s="31">
        <v>1199.805786</v>
      </c>
      <c r="C387" s="31">
        <v>6.896421</v>
      </c>
    </row>
    <row r="388" ht="14.25" customHeight="1">
      <c r="A388" s="325">
        <v>44244.0</v>
      </c>
      <c r="B388" s="31">
        <v>1191.344727</v>
      </c>
      <c r="C388" s="31">
        <v>4.575741</v>
      </c>
    </row>
    <row r="389" ht="14.25" customHeight="1">
      <c r="A389" s="325">
        <v>44245.0</v>
      </c>
      <c r="B389" s="31">
        <v>1201.711792</v>
      </c>
      <c r="C389" s="31">
        <v>6.437551</v>
      </c>
    </row>
    <row r="390" ht="14.25" customHeight="1">
      <c r="A390" s="325">
        <v>44246.0</v>
      </c>
      <c r="B390" s="31">
        <v>1200.642456</v>
      </c>
      <c r="C390" s="31">
        <v>5.389696</v>
      </c>
    </row>
    <row r="391" ht="14.25" customHeight="1">
      <c r="A391" s="325">
        <v>44249.0</v>
      </c>
      <c r="B391" s="31">
        <v>1176.375</v>
      </c>
      <c r="C391" s="31">
        <v>7.371303</v>
      </c>
    </row>
    <row r="392" ht="14.25" customHeight="1">
      <c r="A392" s="325">
        <v>44250.0</v>
      </c>
      <c r="B392" s="31">
        <v>1177.444214</v>
      </c>
      <c r="C392" s="31">
        <v>6.612942</v>
      </c>
    </row>
    <row r="393" ht="14.25" customHeight="1">
      <c r="A393" s="325">
        <v>44251.0</v>
      </c>
      <c r="B393" s="31">
        <v>1184.836182</v>
      </c>
      <c r="C393" s="31">
        <v>4.537258</v>
      </c>
    </row>
    <row r="394" ht="14.25" customHeight="1">
      <c r="A394" s="325">
        <v>44252.0</v>
      </c>
      <c r="B394" s="31">
        <v>1185.068604</v>
      </c>
      <c r="C394" s="31">
        <v>8.788221</v>
      </c>
    </row>
    <row r="395" ht="14.25" customHeight="1">
      <c r="A395" s="325">
        <v>44253.0</v>
      </c>
      <c r="B395" s="31">
        <v>1165.310303</v>
      </c>
      <c r="C395" s="31">
        <v>15.132388</v>
      </c>
    </row>
    <row r="396" ht="14.25" customHeight="1">
      <c r="A396" s="325">
        <v>44256.0</v>
      </c>
      <c r="B396" s="31">
        <v>1178.048462</v>
      </c>
      <c r="C396" s="31">
        <v>5.756286</v>
      </c>
    </row>
    <row r="397" ht="14.25" customHeight="1">
      <c r="A397" s="325">
        <v>44257.0</v>
      </c>
      <c r="B397" s="31">
        <v>1212.915771</v>
      </c>
      <c r="C397" s="31">
        <v>10.461434</v>
      </c>
    </row>
    <row r="398" ht="14.25" customHeight="1">
      <c r="A398" s="325">
        <v>44258.0</v>
      </c>
      <c r="B398" s="31">
        <v>1249.224243</v>
      </c>
      <c r="C398" s="31">
        <v>9.056399</v>
      </c>
    </row>
    <row r="399" ht="14.25" customHeight="1">
      <c r="A399" s="325">
        <v>44259.0</v>
      </c>
      <c r="B399" s="31">
        <v>1236.95105</v>
      </c>
      <c r="C399" s="31">
        <v>12.041941</v>
      </c>
    </row>
    <row r="400" ht="14.25" customHeight="1">
      <c r="A400" s="325">
        <v>44260.0</v>
      </c>
      <c r="B400" s="31">
        <v>1224.259277</v>
      </c>
      <c r="C400" s="31">
        <v>6.486176</v>
      </c>
    </row>
    <row r="401" ht="14.25" customHeight="1">
      <c r="A401" s="325">
        <v>44263.0</v>
      </c>
      <c r="B401" s="31">
        <v>1241.971924</v>
      </c>
      <c r="C401" s="31">
        <v>5.119392</v>
      </c>
    </row>
    <row r="402" ht="14.25" customHeight="1">
      <c r="A402" s="325">
        <v>44264.0</v>
      </c>
      <c r="B402" s="31">
        <v>1251.083862</v>
      </c>
      <c r="C402" s="31">
        <v>6.518173</v>
      </c>
    </row>
    <row r="403" ht="14.25" customHeight="1">
      <c r="A403" s="325">
        <v>44265.0</v>
      </c>
      <c r="B403" s="31">
        <v>1272.097168</v>
      </c>
      <c r="C403" s="31">
        <v>7.925984</v>
      </c>
    </row>
    <row r="404" ht="14.25" customHeight="1">
      <c r="A404" s="325">
        <v>44267.0</v>
      </c>
      <c r="B404" s="31">
        <v>1278.326782</v>
      </c>
      <c r="C404" s="31">
        <v>9.462061</v>
      </c>
    </row>
    <row r="405" ht="14.25" customHeight="1">
      <c r="A405" s="325">
        <v>44270.0</v>
      </c>
      <c r="B405" s="31">
        <v>1277.164429</v>
      </c>
      <c r="C405" s="31">
        <v>6.658635</v>
      </c>
    </row>
    <row r="406" ht="14.25" customHeight="1">
      <c r="A406" s="325">
        <v>44271.0</v>
      </c>
      <c r="B406" s="31">
        <v>1286.834473</v>
      </c>
      <c r="C406" s="31">
        <v>9.352771</v>
      </c>
    </row>
    <row r="407" ht="14.25" customHeight="1">
      <c r="A407" s="325">
        <v>44272.0</v>
      </c>
      <c r="B407" s="31">
        <v>1289.623779</v>
      </c>
      <c r="C407" s="31">
        <v>7.626744</v>
      </c>
    </row>
    <row r="408" ht="14.25" customHeight="1">
      <c r="A408" s="325">
        <v>44273.0</v>
      </c>
      <c r="B408" s="31">
        <v>1243.227051</v>
      </c>
      <c r="C408" s="31">
        <v>10.961755</v>
      </c>
    </row>
    <row r="409" ht="14.25" customHeight="1">
      <c r="A409" s="325">
        <v>44274.0</v>
      </c>
      <c r="B409" s="31">
        <v>1250.061035</v>
      </c>
      <c r="C409" s="31">
        <v>12.767112</v>
      </c>
    </row>
    <row r="410" ht="14.25" customHeight="1">
      <c r="A410" s="325">
        <v>44277.0</v>
      </c>
      <c r="B410" s="31">
        <v>1274.561157</v>
      </c>
      <c r="C410" s="31">
        <v>4.862758</v>
      </c>
    </row>
    <row r="411" ht="14.25" customHeight="1">
      <c r="A411" s="325">
        <v>44278.0</v>
      </c>
      <c r="B411" s="31">
        <v>1275.258667</v>
      </c>
      <c r="C411" s="31">
        <v>7.165335</v>
      </c>
    </row>
    <row r="412" ht="14.25" customHeight="1">
      <c r="A412" s="325">
        <v>44279.0</v>
      </c>
      <c r="B412" s="31">
        <v>1258.70813</v>
      </c>
      <c r="C412" s="31">
        <v>6.134303</v>
      </c>
    </row>
    <row r="413" ht="14.25" customHeight="1">
      <c r="A413" s="325">
        <v>44280.0</v>
      </c>
      <c r="B413" s="31">
        <v>1240.158813</v>
      </c>
      <c r="C413" s="31">
        <v>8.749994</v>
      </c>
    </row>
    <row r="414" ht="14.25" customHeight="1">
      <c r="A414" s="325">
        <v>44281.0</v>
      </c>
      <c r="B414" s="31">
        <v>1242.390259</v>
      </c>
      <c r="C414" s="31">
        <v>4.922071</v>
      </c>
    </row>
    <row r="415" ht="14.25" customHeight="1">
      <c r="A415" s="325">
        <v>44285.0</v>
      </c>
      <c r="B415" s="31">
        <v>1288.043213</v>
      </c>
      <c r="C415" s="31">
        <v>10.546381</v>
      </c>
    </row>
    <row r="416" ht="14.25" customHeight="1">
      <c r="A416" s="325">
        <v>44286.0</v>
      </c>
      <c r="B416" s="31">
        <v>1272.004395</v>
      </c>
      <c r="C416" s="31">
        <v>8.220987</v>
      </c>
    </row>
    <row r="417" ht="14.25" customHeight="1">
      <c r="A417" s="325">
        <v>44287.0</v>
      </c>
      <c r="B417" s="31">
        <v>1287.950195</v>
      </c>
      <c r="C417" s="31">
        <v>5.675155</v>
      </c>
    </row>
    <row r="418" ht="14.25" customHeight="1">
      <c r="A418" s="325">
        <v>44291.0</v>
      </c>
      <c r="B418" s="31">
        <v>1310.916138</v>
      </c>
      <c r="C418" s="31">
        <v>9.479572</v>
      </c>
    </row>
    <row r="419" ht="14.25" customHeight="1">
      <c r="A419" s="325">
        <v>44292.0</v>
      </c>
      <c r="B419" s="31">
        <v>1311.985229</v>
      </c>
      <c r="C419" s="31">
        <v>5.793571</v>
      </c>
    </row>
    <row r="420" ht="14.25" customHeight="1">
      <c r="A420" s="325">
        <v>44293.0</v>
      </c>
      <c r="B420" s="31">
        <v>1329.790771</v>
      </c>
      <c r="C420" s="31">
        <v>5.879234</v>
      </c>
    </row>
    <row r="421" ht="14.25" customHeight="1">
      <c r="A421" s="325">
        <v>44294.0</v>
      </c>
      <c r="B421" s="31">
        <v>1338.763428</v>
      </c>
      <c r="C421" s="31">
        <v>5.654434</v>
      </c>
    </row>
    <row r="422" ht="14.25" customHeight="1">
      <c r="A422" s="325">
        <v>44295.0</v>
      </c>
      <c r="B422" s="31">
        <v>1339.879028</v>
      </c>
      <c r="C422" s="31">
        <v>6.052712</v>
      </c>
    </row>
    <row r="423" ht="14.25" customHeight="1">
      <c r="A423" s="325">
        <v>44298.0</v>
      </c>
      <c r="B423" s="31">
        <v>1325.653687</v>
      </c>
      <c r="C423" s="31">
        <v>20.384532</v>
      </c>
    </row>
    <row r="424" ht="14.25" customHeight="1">
      <c r="A424" s="325">
        <v>44299.0</v>
      </c>
      <c r="B424" s="31">
        <v>1299.061401</v>
      </c>
      <c r="C424" s="31">
        <v>14.855206</v>
      </c>
    </row>
    <row r="425" ht="14.25" customHeight="1">
      <c r="A425" s="325">
        <v>44301.0</v>
      </c>
      <c r="B425" s="31">
        <v>1265.216675</v>
      </c>
      <c r="C425" s="31">
        <v>25.342491</v>
      </c>
    </row>
    <row r="426" ht="14.25" customHeight="1">
      <c r="A426" s="325">
        <v>44302.0</v>
      </c>
      <c r="B426" s="31">
        <v>1258.70813</v>
      </c>
      <c r="C426" s="31">
        <v>10.879878</v>
      </c>
    </row>
    <row r="427" ht="14.25" customHeight="1">
      <c r="A427" s="325">
        <v>44305.0</v>
      </c>
      <c r="B427" s="31">
        <v>1266.890503</v>
      </c>
      <c r="C427" s="31">
        <v>12.508028</v>
      </c>
    </row>
    <row r="428" ht="14.25" customHeight="1">
      <c r="A428" s="325">
        <v>44306.0</v>
      </c>
      <c r="B428" s="31">
        <v>1256.476685</v>
      </c>
      <c r="C428" s="31">
        <v>8.560766</v>
      </c>
    </row>
    <row r="429" ht="14.25" customHeight="1">
      <c r="A429" s="325">
        <v>44308.0</v>
      </c>
      <c r="B429" s="31">
        <v>1256.244141</v>
      </c>
      <c r="C429" s="31">
        <v>6.622446</v>
      </c>
    </row>
    <row r="430" ht="14.25" customHeight="1">
      <c r="A430" s="325">
        <v>44309.0</v>
      </c>
      <c r="B430" s="31">
        <v>1240.158813</v>
      </c>
      <c r="C430" s="31">
        <v>7.316262</v>
      </c>
    </row>
    <row r="431" ht="14.25" customHeight="1">
      <c r="A431" s="325">
        <v>44312.0</v>
      </c>
      <c r="B431" s="31">
        <v>1249.224243</v>
      </c>
      <c r="C431" s="31">
        <v>7.088606</v>
      </c>
    </row>
    <row r="432" ht="14.25" customHeight="1">
      <c r="A432" s="325">
        <v>44313.0</v>
      </c>
      <c r="B432" s="31">
        <v>1253.826782</v>
      </c>
      <c r="C432" s="31">
        <v>3.636115</v>
      </c>
    </row>
    <row r="433" ht="14.25" customHeight="1">
      <c r="A433" s="325">
        <v>44314.0</v>
      </c>
      <c r="B433" s="31">
        <v>1260.800293</v>
      </c>
      <c r="C433" s="31">
        <v>4.879234</v>
      </c>
    </row>
    <row r="434" ht="14.25" customHeight="1">
      <c r="A434" s="325">
        <v>44315.0</v>
      </c>
      <c r="B434" s="31">
        <v>1261.125488</v>
      </c>
      <c r="C434" s="31">
        <v>5.412357</v>
      </c>
    </row>
    <row r="435" ht="14.25" customHeight="1">
      <c r="A435" s="325">
        <v>44316.0</v>
      </c>
      <c r="B435" s="31">
        <v>1259.265869</v>
      </c>
      <c r="C435" s="31">
        <v>8.354677</v>
      </c>
    </row>
    <row r="436" ht="14.25" customHeight="1">
      <c r="A436" s="325">
        <v>44319.0</v>
      </c>
      <c r="B436" s="31">
        <v>1257.127563</v>
      </c>
      <c r="C436" s="31">
        <v>4.560337</v>
      </c>
    </row>
    <row r="437" ht="14.25" customHeight="1">
      <c r="A437" s="325">
        <v>44320.0</v>
      </c>
      <c r="B437" s="31">
        <v>1236.067627</v>
      </c>
      <c r="C437" s="31">
        <v>4.88706</v>
      </c>
    </row>
    <row r="438" ht="14.25" customHeight="1">
      <c r="A438" s="325">
        <v>44321.0</v>
      </c>
      <c r="B438" s="31">
        <v>1247.318237</v>
      </c>
      <c r="C438" s="31">
        <v>3.939788</v>
      </c>
    </row>
    <row r="439" ht="14.25" customHeight="1">
      <c r="A439" s="325">
        <v>44322.0</v>
      </c>
      <c r="B439" s="31">
        <v>1266.006958</v>
      </c>
      <c r="C439" s="31">
        <v>4.81009</v>
      </c>
    </row>
    <row r="440" ht="14.25" customHeight="1">
      <c r="A440" s="325">
        <v>44323.0</v>
      </c>
      <c r="B440" s="31">
        <v>1257.592529</v>
      </c>
      <c r="C440" s="31">
        <v>4.991435</v>
      </c>
    </row>
    <row r="441" ht="14.25" customHeight="1">
      <c r="A441" s="325">
        <v>44326.0</v>
      </c>
      <c r="B441" s="31">
        <v>1245.505127</v>
      </c>
      <c r="C441" s="31">
        <v>7.195348</v>
      </c>
    </row>
    <row r="442" ht="14.25" customHeight="1">
      <c r="A442" s="325">
        <v>44327.0</v>
      </c>
      <c r="B442" s="31">
        <v>1237.230103</v>
      </c>
      <c r="C442" s="31">
        <v>6.420988</v>
      </c>
    </row>
    <row r="443" ht="14.25" customHeight="1">
      <c r="A443" s="325">
        <v>44328.0</v>
      </c>
      <c r="B443" s="31">
        <v>1233.836182</v>
      </c>
      <c r="C443" s="31">
        <v>5.241898</v>
      </c>
    </row>
    <row r="444" ht="14.25" customHeight="1">
      <c r="A444" s="325">
        <v>44330.0</v>
      </c>
      <c r="B444" s="31">
        <v>1223.980347</v>
      </c>
      <c r="C444" s="31">
        <v>4.824609</v>
      </c>
    </row>
    <row r="445" ht="14.25" customHeight="1">
      <c r="A445" s="325">
        <v>44333.0</v>
      </c>
      <c r="B445" s="31">
        <v>1236.067627</v>
      </c>
      <c r="C445" s="31">
        <v>5.017129</v>
      </c>
    </row>
    <row r="446" ht="14.25" customHeight="1">
      <c r="A446" s="325">
        <v>44334.0</v>
      </c>
      <c r="B446" s="31">
        <v>1245.923584</v>
      </c>
      <c r="C446" s="31">
        <v>5.62015</v>
      </c>
    </row>
    <row r="447" ht="14.25" customHeight="1">
      <c r="A447" s="325">
        <v>44335.0</v>
      </c>
      <c r="B447" s="31">
        <v>1243.134033</v>
      </c>
      <c r="C447" s="31">
        <v>4.435878</v>
      </c>
    </row>
    <row r="448" ht="14.25" customHeight="1">
      <c r="A448" s="325">
        <v>44336.0</v>
      </c>
      <c r="B448" s="31">
        <v>1245.272583</v>
      </c>
      <c r="C448" s="31">
        <v>4.490092</v>
      </c>
    </row>
    <row r="449" ht="14.25" customHeight="1">
      <c r="A449" s="325">
        <v>44337.0</v>
      </c>
      <c r="B449" s="31">
        <v>1259.405396</v>
      </c>
      <c r="C449" s="31">
        <v>4.969733</v>
      </c>
    </row>
    <row r="450" ht="14.25" customHeight="1">
      <c r="A450" s="325">
        <v>44340.0</v>
      </c>
      <c r="B450" s="31">
        <v>1253.408325</v>
      </c>
      <c r="C450" s="31">
        <v>4.225371</v>
      </c>
    </row>
    <row r="451" ht="14.25" customHeight="1">
      <c r="A451" s="325">
        <v>44341.0</v>
      </c>
      <c r="B451" s="31">
        <v>1266.006958</v>
      </c>
      <c r="C451" s="31">
        <v>4.09934</v>
      </c>
    </row>
    <row r="452" ht="14.25" customHeight="1">
      <c r="A452" s="325">
        <v>44342.0</v>
      </c>
      <c r="B452" s="31">
        <v>1299.154175</v>
      </c>
      <c r="C452" s="31">
        <v>6.850024</v>
      </c>
    </row>
    <row r="453" ht="14.25" customHeight="1">
      <c r="A453" s="325">
        <v>44343.0</v>
      </c>
      <c r="B453" s="31">
        <v>1303.803223</v>
      </c>
      <c r="C453" s="31">
        <v>15.365391</v>
      </c>
    </row>
    <row r="454" ht="14.25" customHeight="1">
      <c r="A454" s="325">
        <v>44344.0</v>
      </c>
      <c r="B454" s="31">
        <v>1306.406616</v>
      </c>
      <c r="C454" s="31">
        <v>4.261312</v>
      </c>
    </row>
    <row r="455" ht="14.25" customHeight="1">
      <c r="A455" s="325">
        <v>44347.0</v>
      </c>
      <c r="B455" s="31">
        <v>1309.884033</v>
      </c>
      <c r="C455" s="31">
        <v>4.429904</v>
      </c>
    </row>
    <row r="456" ht="14.25" customHeight="1">
      <c r="A456" s="325">
        <v>44348.0</v>
      </c>
      <c r="B456" s="31">
        <v>1303.728027</v>
      </c>
      <c r="C456" s="31">
        <v>4.791325</v>
      </c>
    </row>
    <row r="457" ht="14.25" customHeight="1">
      <c r="A457" s="325">
        <v>44349.0</v>
      </c>
      <c r="B457" s="31">
        <v>1295.692505</v>
      </c>
      <c r="C457" s="31">
        <v>9.272276</v>
      </c>
    </row>
    <row r="458" ht="14.25" customHeight="1">
      <c r="A458" s="325">
        <v>44350.0</v>
      </c>
      <c r="B458" s="31">
        <v>1306.03064</v>
      </c>
      <c r="C458" s="31">
        <v>5.115645</v>
      </c>
    </row>
    <row r="459" ht="14.25" customHeight="1">
      <c r="A459" s="325">
        <v>44351.0</v>
      </c>
      <c r="B459" s="31">
        <v>1302.271484</v>
      </c>
      <c r="C459" s="31">
        <v>4.194328</v>
      </c>
    </row>
    <row r="460" ht="14.25" customHeight="1">
      <c r="A460" s="325">
        <v>44354.0</v>
      </c>
      <c r="B460" s="31">
        <v>1306.03064</v>
      </c>
      <c r="C460" s="31">
        <v>5.154576</v>
      </c>
    </row>
    <row r="461" ht="14.25" customHeight="1">
      <c r="A461" s="325">
        <v>44355.0</v>
      </c>
      <c r="B461" s="31">
        <v>1327.928589</v>
      </c>
      <c r="C461" s="31">
        <v>7.36063</v>
      </c>
    </row>
    <row r="462" ht="14.25" customHeight="1">
      <c r="A462" s="325">
        <v>44356.0</v>
      </c>
      <c r="B462" s="31">
        <v>1330.137329</v>
      </c>
      <c r="C462" s="31">
        <v>5.394317</v>
      </c>
    </row>
    <row r="463" ht="14.25" customHeight="1">
      <c r="A463" s="325">
        <v>44357.0</v>
      </c>
      <c r="B463" s="31">
        <v>1338.595825</v>
      </c>
      <c r="C463" s="31">
        <v>3.496575</v>
      </c>
    </row>
    <row r="464" ht="14.25" customHeight="1">
      <c r="A464" s="325">
        <v>44358.0</v>
      </c>
      <c r="B464" s="31">
        <v>1359.835815</v>
      </c>
      <c r="C464" s="31">
        <v>6.140828</v>
      </c>
    </row>
    <row r="465" ht="14.25" customHeight="1">
      <c r="A465" s="325">
        <v>44361.0</v>
      </c>
      <c r="B465" s="31">
        <v>1373.839111</v>
      </c>
      <c r="C465" s="31">
        <v>7.132294</v>
      </c>
    </row>
    <row r="466" ht="14.25" customHeight="1">
      <c r="A466" s="325">
        <v>44362.0</v>
      </c>
      <c r="B466" s="31">
        <v>1385.211182</v>
      </c>
      <c r="C466" s="31">
        <v>5.403104</v>
      </c>
    </row>
    <row r="467" ht="14.25" customHeight="1">
      <c r="A467" s="325">
        <v>44363.0</v>
      </c>
      <c r="B467" s="31">
        <v>1391.507935</v>
      </c>
      <c r="C467" s="31">
        <v>7.66171</v>
      </c>
    </row>
    <row r="468" ht="14.25" customHeight="1">
      <c r="A468" s="325">
        <v>44364.0</v>
      </c>
      <c r="B468" s="31">
        <v>1405.323486</v>
      </c>
      <c r="C468" s="31">
        <v>7.677951</v>
      </c>
    </row>
    <row r="469" ht="14.25" customHeight="1">
      <c r="A469" s="325">
        <v>44365.0</v>
      </c>
      <c r="B469" s="31">
        <v>1412.842041</v>
      </c>
      <c r="C469" s="31">
        <v>13.533974</v>
      </c>
    </row>
    <row r="470" ht="14.25" customHeight="1">
      <c r="A470" s="325">
        <v>44368.0</v>
      </c>
      <c r="B470" s="31">
        <v>1410.022583</v>
      </c>
      <c r="C470" s="31">
        <v>5.454052</v>
      </c>
    </row>
    <row r="471" ht="14.25" customHeight="1">
      <c r="A471" s="325">
        <v>44369.0</v>
      </c>
      <c r="B471" s="31">
        <v>1420.877563</v>
      </c>
      <c r="C471" s="31">
        <v>6.427862</v>
      </c>
    </row>
    <row r="472" ht="14.25" customHeight="1">
      <c r="A472" s="325">
        <v>44370.0</v>
      </c>
      <c r="B472" s="31">
        <v>1412.701172</v>
      </c>
      <c r="C472" s="31">
        <v>5.529809</v>
      </c>
    </row>
    <row r="473" ht="14.25" customHeight="1">
      <c r="A473" s="325">
        <v>44371.0</v>
      </c>
      <c r="B473" s="31">
        <v>1465.378174</v>
      </c>
      <c r="C473" s="31">
        <v>10.785137</v>
      </c>
    </row>
    <row r="474" ht="14.25" customHeight="1">
      <c r="A474" s="325">
        <v>44372.0</v>
      </c>
      <c r="B474" s="31">
        <v>1479.475586</v>
      </c>
      <c r="C474" s="31">
        <v>9.78024</v>
      </c>
    </row>
    <row r="475" ht="14.25" customHeight="1">
      <c r="A475" s="325">
        <v>44375.0</v>
      </c>
      <c r="B475" s="31">
        <v>1477.220215</v>
      </c>
      <c r="C475" s="31">
        <v>5.019178</v>
      </c>
    </row>
    <row r="476" ht="14.25" customHeight="1">
      <c r="A476" s="325">
        <v>44376.0</v>
      </c>
      <c r="B476" s="31">
        <v>1468.996826</v>
      </c>
      <c r="C476" s="31">
        <v>5.913567</v>
      </c>
    </row>
    <row r="477" ht="14.25" customHeight="1">
      <c r="A477" s="325">
        <v>44377.0</v>
      </c>
      <c r="B477" s="31">
        <v>1485.678589</v>
      </c>
      <c r="C477" s="31">
        <v>6.058722</v>
      </c>
    </row>
    <row r="478" ht="14.25" customHeight="1">
      <c r="A478" s="325">
        <v>44378.0</v>
      </c>
      <c r="B478" s="31">
        <v>1466.506104</v>
      </c>
      <c r="C478" s="31">
        <v>4.814317</v>
      </c>
    </row>
    <row r="479" ht="14.25" customHeight="1">
      <c r="A479" s="325">
        <v>44379.0</v>
      </c>
      <c r="B479" s="31">
        <v>1473.460938</v>
      </c>
      <c r="C479" s="31">
        <v>5.166064</v>
      </c>
    </row>
    <row r="480" ht="14.25" customHeight="1">
      <c r="A480" s="325">
        <v>44382.0</v>
      </c>
      <c r="B480" s="31">
        <v>1483.939819</v>
      </c>
      <c r="C480" s="31">
        <v>4.058338</v>
      </c>
    </row>
    <row r="481" ht="14.25" customHeight="1">
      <c r="A481" s="325">
        <v>44383.0</v>
      </c>
      <c r="B481" s="31">
        <v>1468.197876</v>
      </c>
      <c r="C481" s="31">
        <v>4.089574</v>
      </c>
    </row>
    <row r="482" ht="14.25" customHeight="1">
      <c r="A482" s="325">
        <v>44384.0</v>
      </c>
      <c r="B482" s="31">
        <v>1470.453247</v>
      </c>
      <c r="C482" s="31">
        <v>4.79712</v>
      </c>
    </row>
    <row r="483" ht="14.25" customHeight="1">
      <c r="A483" s="325">
        <v>44385.0</v>
      </c>
      <c r="B483" s="31">
        <v>1466.835083</v>
      </c>
      <c r="C483" s="31">
        <v>3.326813</v>
      </c>
    </row>
    <row r="484" ht="14.25" customHeight="1">
      <c r="A484" s="325">
        <v>44386.0</v>
      </c>
      <c r="B484" s="31">
        <v>1468.855835</v>
      </c>
      <c r="C484" s="31">
        <v>3.436594</v>
      </c>
    </row>
    <row r="485" ht="14.25" customHeight="1">
      <c r="A485" s="325">
        <v>44389.0</v>
      </c>
      <c r="B485" s="31">
        <v>1454.711304</v>
      </c>
      <c r="C485" s="31">
        <v>4.588982</v>
      </c>
    </row>
    <row r="486" ht="14.25" customHeight="1">
      <c r="A486" s="325">
        <v>44390.0</v>
      </c>
      <c r="B486" s="31">
        <v>1451.985718</v>
      </c>
      <c r="C486" s="31">
        <v>4.45616</v>
      </c>
    </row>
    <row r="487" ht="14.25" customHeight="1">
      <c r="A487" s="325">
        <v>44391.0</v>
      </c>
      <c r="B487" s="31">
        <v>1482.013306</v>
      </c>
      <c r="C487" s="31">
        <v>5.657716</v>
      </c>
    </row>
    <row r="488" ht="14.25" customHeight="1">
      <c r="A488" s="325">
        <v>44392.0</v>
      </c>
      <c r="B488" s="31">
        <v>1485.678589</v>
      </c>
      <c r="C488" s="31">
        <v>10.021355</v>
      </c>
    </row>
    <row r="489" ht="14.25" customHeight="1">
      <c r="A489" s="325">
        <v>44393.0</v>
      </c>
      <c r="B489" s="31">
        <v>1461.853882</v>
      </c>
      <c r="C489" s="31">
        <v>6.265593</v>
      </c>
    </row>
    <row r="490" ht="14.25" customHeight="1">
      <c r="A490" s="325">
        <v>44396.0</v>
      </c>
      <c r="B490" s="31">
        <v>1448.931274</v>
      </c>
      <c r="C490" s="31">
        <v>5.669162</v>
      </c>
    </row>
    <row r="491" ht="14.25" customHeight="1">
      <c r="A491" s="325">
        <v>44397.0</v>
      </c>
      <c r="B491" s="31">
        <v>1456.778931</v>
      </c>
      <c r="C491" s="31">
        <v>5.069939</v>
      </c>
    </row>
    <row r="492" ht="14.25" customHeight="1">
      <c r="A492" s="325">
        <v>44399.0</v>
      </c>
      <c r="B492" s="31">
        <v>1494.512939</v>
      </c>
      <c r="C492" s="31">
        <v>7.854575</v>
      </c>
    </row>
    <row r="493" ht="14.25" customHeight="1">
      <c r="A493" s="325">
        <v>44400.0</v>
      </c>
      <c r="B493" s="31">
        <v>1494.747925</v>
      </c>
      <c r="C493" s="31">
        <v>4.179719</v>
      </c>
    </row>
    <row r="494" ht="14.25" customHeight="1">
      <c r="A494" s="325">
        <v>44403.0</v>
      </c>
      <c r="B494" s="31">
        <v>1507.38855</v>
      </c>
      <c r="C494" s="31">
        <v>4.58671</v>
      </c>
    </row>
    <row r="495" ht="14.25" customHeight="1">
      <c r="A495" s="325">
        <v>44404.0</v>
      </c>
      <c r="B495" s="31">
        <v>1506.119873</v>
      </c>
      <c r="C495" s="31">
        <v>5.892859</v>
      </c>
    </row>
    <row r="496" ht="14.25" customHeight="1">
      <c r="A496" s="325">
        <v>44405.0</v>
      </c>
      <c r="B496" s="31">
        <v>1508.986206</v>
      </c>
      <c r="C496" s="31">
        <v>4.686788</v>
      </c>
    </row>
    <row r="497" ht="14.25" customHeight="1">
      <c r="A497" s="325">
        <v>44406.0</v>
      </c>
      <c r="B497" s="31">
        <v>1519.700317</v>
      </c>
      <c r="C497" s="31">
        <v>4.660873</v>
      </c>
    </row>
    <row r="498" ht="14.25" customHeight="1">
      <c r="A498" s="325">
        <v>44407.0</v>
      </c>
      <c r="B498" s="31">
        <v>1513.591431</v>
      </c>
      <c r="C498" s="31">
        <v>6.234257</v>
      </c>
    </row>
    <row r="499" ht="14.25" customHeight="1">
      <c r="A499" s="325">
        <v>44410.0</v>
      </c>
      <c r="B499" s="31">
        <v>1533.374878</v>
      </c>
      <c r="C499" s="31">
        <v>5.553389</v>
      </c>
    </row>
    <row r="500" ht="14.25" customHeight="1">
      <c r="A500" s="325">
        <v>44411.0</v>
      </c>
      <c r="B500" s="31">
        <v>1555.601685</v>
      </c>
      <c r="C500" s="31">
        <v>5.513668</v>
      </c>
    </row>
    <row r="501" ht="14.25" customHeight="1">
      <c r="A501" s="325">
        <v>44412.0</v>
      </c>
      <c r="B501" s="31">
        <v>1550.009766</v>
      </c>
      <c r="C501" s="31">
        <v>6.740391</v>
      </c>
    </row>
    <row r="502" ht="14.25" customHeight="1">
      <c r="A502" s="325">
        <v>44413.0</v>
      </c>
      <c r="B502" s="31">
        <v>1554.050903</v>
      </c>
      <c r="C502" s="31">
        <v>5.420536</v>
      </c>
    </row>
    <row r="503" ht="14.25" customHeight="1">
      <c r="A503" s="325">
        <v>44414.0</v>
      </c>
      <c r="B503" s="31">
        <v>1550.902588</v>
      </c>
      <c r="C503" s="31">
        <v>3.754855</v>
      </c>
    </row>
    <row r="504" ht="14.25" customHeight="1">
      <c r="A504" s="325">
        <v>44417.0</v>
      </c>
      <c r="B504" s="31">
        <v>1563.214233</v>
      </c>
      <c r="C504" s="31">
        <v>5.018477</v>
      </c>
    </row>
    <row r="505" ht="14.25" customHeight="1">
      <c r="A505" s="325">
        <v>44418.0</v>
      </c>
      <c r="B505" s="31">
        <v>1576.324829</v>
      </c>
      <c r="C505" s="31">
        <v>6.846517</v>
      </c>
    </row>
    <row r="506" ht="14.25" customHeight="1">
      <c r="A506" s="325">
        <v>44419.0</v>
      </c>
      <c r="B506" s="31">
        <v>1576.606934</v>
      </c>
      <c r="C506" s="31">
        <v>4.899639</v>
      </c>
    </row>
    <row r="507" ht="14.25" customHeight="1">
      <c r="A507" s="325">
        <v>44420.0</v>
      </c>
      <c r="B507" s="31">
        <v>1587.931763</v>
      </c>
      <c r="C507" s="31">
        <v>5.659579</v>
      </c>
    </row>
    <row r="508" ht="14.25" customHeight="1">
      <c r="A508" s="325">
        <v>44421.0</v>
      </c>
      <c r="B508" s="31">
        <v>1609.171875</v>
      </c>
      <c r="C508" s="31">
        <v>5.61279</v>
      </c>
    </row>
    <row r="509" ht="14.25" customHeight="1">
      <c r="A509" s="325">
        <v>44424.0</v>
      </c>
      <c r="B509" s="31">
        <v>1601.841187</v>
      </c>
      <c r="C509" s="31">
        <v>4.564109</v>
      </c>
    </row>
    <row r="510" ht="14.25" customHeight="1">
      <c r="A510" s="325">
        <v>44425.0</v>
      </c>
      <c r="B510" s="31">
        <v>1636.849854</v>
      </c>
      <c r="C510" s="31">
        <v>9.51039</v>
      </c>
    </row>
    <row r="511" ht="14.25" customHeight="1">
      <c r="A511" s="325">
        <v>44426.0</v>
      </c>
      <c r="B511" s="31">
        <v>1629.143188</v>
      </c>
      <c r="C511" s="31">
        <v>6.68609</v>
      </c>
    </row>
    <row r="512" ht="14.25" customHeight="1">
      <c r="A512" s="325">
        <v>44428.0</v>
      </c>
      <c r="B512" s="31">
        <v>1628.673096</v>
      </c>
      <c r="C512" s="31">
        <v>6.206972</v>
      </c>
    </row>
    <row r="513" ht="14.25" customHeight="1">
      <c r="A513" s="325">
        <v>44431.0</v>
      </c>
      <c r="B513" s="31">
        <v>1634.124268</v>
      </c>
      <c r="C513" s="31">
        <v>6.189051</v>
      </c>
    </row>
    <row r="514" ht="14.25" customHeight="1">
      <c r="A514" s="325">
        <v>44432.0</v>
      </c>
      <c r="B514" s="31">
        <v>1617.30127</v>
      </c>
      <c r="C514" s="31">
        <v>7.602939</v>
      </c>
    </row>
    <row r="515" ht="14.25" customHeight="1">
      <c r="A515" s="325">
        <v>44433.0</v>
      </c>
      <c r="B515" s="31">
        <v>1631.116943</v>
      </c>
      <c r="C515" s="31">
        <v>6.153253</v>
      </c>
    </row>
    <row r="516" ht="14.25" customHeight="1">
      <c r="A516" s="325">
        <v>44434.0</v>
      </c>
      <c r="B516" s="31">
        <v>1623.739258</v>
      </c>
      <c r="C516" s="31">
        <v>5.302248</v>
      </c>
    </row>
    <row r="517" ht="14.25" customHeight="1">
      <c r="A517" s="325">
        <v>44435.0</v>
      </c>
      <c r="B517" s="31">
        <v>1605.97644</v>
      </c>
      <c r="C517" s="31">
        <v>6.698514</v>
      </c>
    </row>
    <row r="518" ht="14.25" customHeight="1">
      <c r="A518" s="325">
        <v>44438.0</v>
      </c>
      <c r="B518" s="31">
        <v>1595.873413</v>
      </c>
      <c r="C518" s="31">
        <v>6.559667</v>
      </c>
    </row>
    <row r="519" ht="14.25" customHeight="1">
      <c r="A519" s="325">
        <v>44439.0</v>
      </c>
      <c r="B519" s="31">
        <v>1603.767944</v>
      </c>
      <c r="C519" s="31">
        <v>12.255438</v>
      </c>
    </row>
    <row r="520" ht="14.25" customHeight="1">
      <c r="A520" s="325">
        <v>44440.0</v>
      </c>
      <c r="B520" s="31">
        <v>1576.794922</v>
      </c>
      <c r="C520" s="31">
        <v>7.801974</v>
      </c>
    </row>
    <row r="521" ht="14.25" customHeight="1">
      <c r="A521" s="325">
        <v>44441.0</v>
      </c>
      <c r="B521" s="31">
        <v>1587.461914</v>
      </c>
      <c r="C521" s="31">
        <v>6.83005</v>
      </c>
    </row>
    <row r="522" ht="14.25" customHeight="1">
      <c r="A522" s="325">
        <v>44442.0</v>
      </c>
      <c r="B522" s="31">
        <v>1598.316895</v>
      </c>
      <c r="C522" s="31">
        <v>5.339139</v>
      </c>
    </row>
    <row r="523" ht="14.25" customHeight="1">
      <c r="A523" s="325">
        <v>44445.0</v>
      </c>
      <c r="B523" s="31">
        <v>1626.276611</v>
      </c>
      <c r="C523" s="31">
        <v>4.876026</v>
      </c>
    </row>
    <row r="524" ht="14.25" customHeight="1">
      <c r="A524" s="325">
        <v>44446.0</v>
      </c>
      <c r="B524" s="31">
        <v>1603.955933</v>
      </c>
      <c r="C524" s="31">
        <v>3.520341</v>
      </c>
    </row>
    <row r="525" ht="14.25" customHeight="1">
      <c r="A525" s="325">
        <v>44447.0</v>
      </c>
      <c r="B525" s="31">
        <v>1591.362061</v>
      </c>
      <c r="C525" s="31">
        <v>4.584896</v>
      </c>
    </row>
    <row r="526" ht="14.25" customHeight="1">
      <c r="A526" s="325">
        <v>44448.0</v>
      </c>
      <c r="B526" s="31">
        <v>1589.811401</v>
      </c>
      <c r="C526" s="31">
        <v>3.331674</v>
      </c>
    </row>
    <row r="527" ht="14.25" customHeight="1">
      <c r="A527" s="325">
        <v>44452.0</v>
      </c>
      <c r="B527" s="31">
        <v>1590.093506</v>
      </c>
      <c r="C527" s="31">
        <v>4.662374</v>
      </c>
    </row>
    <row r="528" ht="14.25" customHeight="1">
      <c r="A528" s="325">
        <v>44453.0</v>
      </c>
      <c r="B528" s="31">
        <v>1584.689331</v>
      </c>
      <c r="C528" s="31">
        <v>4.945167</v>
      </c>
    </row>
    <row r="529" ht="14.25" customHeight="1">
      <c r="A529" s="325">
        <v>44454.0</v>
      </c>
      <c r="B529" s="31">
        <v>1608.467041</v>
      </c>
      <c r="C529" s="31">
        <v>4.062344</v>
      </c>
    </row>
    <row r="530" ht="14.25" customHeight="1">
      <c r="A530" s="325">
        <v>44455.0</v>
      </c>
      <c r="B530" s="31">
        <v>1599.820801</v>
      </c>
      <c r="C530" s="31">
        <v>3.246568</v>
      </c>
    </row>
    <row r="531" ht="14.25" customHeight="1">
      <c r="A531" s="325">
        <v>44456.0</v>
      </c>
      <c r="B531" s="31">
        <v>1589.529419</v>
      </c>
      <c r="C531" s="31">
        <v>7.454864</v>
      </c>
    </row>
    <row r="532" ht="14.25" customHeight="1">
      <c r="A532" s="325">
        <v>44459.0</v>
      </c>
      <c r="B532" s="31">
        <v>1586.286987</v>
      </c>
      <c r="C532" s="31">
        <v>5.660743</v>
      </c>
    </row>
    <row r="533" ht="14.25" customHeight="1">
      <c r="A533" s="325">
        <v>44460.0</v>
      </c>
      <c r="B533" s="31">
        <v>1615.045776</v>
      </c>
      <c r="C533" s="31">
        <v>4.672222</v>
      </c>
    </row>
    <row r="534" ht="14.25" customHeight="1">
      <c r="A534" s="325">
        <v>44461.0</v>
      </c>
      <c r="B534" s="31">
        <v>1613.588867</v>
      </c>
      <c r="C534" s="31">
        <v>4.553892</v>
      </c>
    </row>
    <row r="535" ht="14.25" customHeight="1">
      <c r="A535" s="325">
        <v>44462.0</v>
      </c>
      <c r="B535" s="31">
        <v>1637.695679</v>
      </c>
      <c r="C535" s="31">
        <v>3.82609</v>
      </c>
    </row>
    <row r="536" ht="14.25" customHeight="1">
      <c r="A536" s="325">
        <v>44463.0</v>
      </c>
      <c r="B536" s="31">
        <v>1657.713867</v>
      </c>
      <c r="C536" s="31">
        <v>8.280446</v>
      </c>
    </row>
    <row r="537" ht="14.25" customHeight="1">
      <c r="A537" s="325">
        <v>44466.0</v>
      </c>
      <c r="B537" s="31">
        <v>1617.583374</v>
      </c>
      <c r="C537" s="31">
        <v>5.045337</v>
      </c>
    </row>
    <row r="538" ht="14.25" customHeight="1">
      <c r="A538" s="325">
        <v>44467.0</v>
      </c>
      <c r="B538" s="31">
        <v>1585.582275</v>
      </c>
      <c r="C538" s="31">
        <v>6.557197</v>
      </c>
    </row>
    <row r="539" ht="14.25" customHeight="1">
      <c r="A539" s="325">
        <v>44468.0</v>
      </c>
      <c r="B539" s="31">
        <v>1590.422241</v>
      </c>
      <c r="C539" s="31">
        <v>7.792548</v>
      </c>
    </row>
    <row r="540" ht="14.25" customHeight="1">
      <c r="A540" s="325">
        <v>44469.0</v>
      </c>
      <c r="B540" s="31">
        <v>1574.398193</v>
      </c>
      <c r="C540" s="31">
        <v>6.914031</v>
      </c>
    </row>
    <row r="541" ht="14.25" customHeight="1">
      <c r="A541" s="325">
        <v>44470.0</v>
      </c>
      <c r="B541" s="31">
        <v>1564.953125</v>
      </c>
      <c r="C541" s="31">
        <v>5.733906</v>
      </c>
    </row>
    <row r="542" ht="14.25" customHeight="1">
      <c r="A542" s="325">
        <v>44473.0</v>
      </c>
      <c r="B542" s="31">
        <v>1577.734619</v>
      </c>
      <c r="C542" s="31">
        <v>2.947154</v>
      </c>
    </row>
    <row r="543" ht="14.25" customHeight="1">
      <c r="A543" s="325">
        <v>44474.0</v>
      </c>
      <c r="B543" s="31">
        <v>1590.939209</v>
      </c>
      <c r="C543" s="31">
        <v>4.37331</v>
      </c>
    </row>
    <row r="544" ht="14.25" customHeight="1">
      <c r="A544" s="325">
        <v>44475.0</v>
      </c>
      <c r="B544" s="31">
        <v>1572.847656</v>
      </c>
      <c r="C544" s="31">
        <v>4.271698</v>
      </c>
    </row>
    <row r="545" ht="14.25" customHeight="1">
      <c r="A545" s="325">
        <v>44476.0</v>
      </c>
      <c r="B545" s="31">
        <v>1589.247559</v>
      </c>
      <c r="C545" s="31">
        <v>5.476108</v>
      </c>
    </row>
    <row r="546" ht="14.25" customHeight="1">
      <c r="A546" s="325">
        <v>44477.0</v>
      </c>
      <c r="B546" s="31">
        <v>1620.120728</v>
      </c>
      <c r="C546" s="31">
        <v>4.738376</v>
      </c>
    </row>
    <row r="547" ht="14.25" customHeight="1">
      <c r="A547" s="325">
        <v>44480.0</v>
      </c>
      <c r="B547" s="31">
        <v>1589.200562</v>
      </c>
      <c r="C547" s="31">
        <v>8.840633</v>
      </c>
    </row>
    <row r="548" ht="14.25" customHeight="1">
      <c r="A548" s="325">
        <v>44481.0</v>
      </c>
      <c r="B548" s="31">
        <v>1583.749634</v>
      </c>
      <c r="C548" s="31">
        <v>7.4393</v>
      </c>
    </row>
    <row r="549" ht="14.25" customHeight="1">
      <c r="A549" s="325">
        <v>44482.0</v>
      </c>
      <c r="B549" s="31">
        <v>1606.352295</v>
      </c>
      <c r="C549" s="31">
        <v>7.104171</v>
      </c>
    </row>
    <row r="550" ht="14.25" customHeight="1">
      <c r="A550" s="325">
        <v>44483.0</v>
      </c>
      <c r="B550" s="31">
        <v>1612.508301</v>
      </c>
      <c r="C550" s="31">
        <v>19.655776</v>
      </c>
    </row>
    <row r="551" ht="14.25" customHeight="1">
      <c r="A551" s="325">
        <v>44487.0</v>
      </c>
      <c r="B551" s="31">
        <v>1684.311035</v>
      </c>
      <c r="C551" s="31">
        <v>13.438109</v>
      </c>
    </row>
    <row r="552" ht="14.25" customHeight="1">
      <c r="A552" s="325">
        <v>44488.0</v>
      </c>
      <c r="B552" s="31">
        <v>1712.505859</v>
      </c>
      <c r="C552" s="31">
        <v>10.32426</v>
      </c>
    </row>
    <row r="553" ht="14.25" customHeight="1">
      <c r="A553" s="325">
        <v>44489.0</v>
      </c>
      <c r="B553" s="31">
        <v>1693.897217</v>
      </c>
      <c r="C553" s="31">
        <v>5.876115</v>
      </c>
    </row>
    <row r="554" ht="14.25" customHeight="1">
      <c r="A554" s="325">
        <v>44490.0</v>
      </c>
      <c r="B554" s="31">
        <v>1648.127686</v>
      </c>
      <c r="C554" s="31">
        <v>8.779629</v>
      </c>
    </row>
    <row r="555" ht="14.25" customHeight="1">
      <c r="A555" s="325">
        <v>44491.0</v>
      </c>
      <c r="B555" s="31">
        <v>1616.314575</v>
      </c>
      <c r="C555" s="31">
        <v>7.369809</v>
      </c>
    </row>
    <row r="556" ht="14.25" customHeight="1">
      <c r="A556" s="325">
        <v>44494.0</v>
      </c>
      <c r="B556" s="31">
        <v>1604.801636</v>
      </c>
      <c r="C556" s="31">
        <v>5.905209</v>
      </c>
    </row>
    <row r="557" ht="14.25" customHeight="1">
      <c r="A557" s="325">
        <v>44495.0</v>
      </c>
      <c r="B557" s="31">
        <v>1615.373535</v>
      </c>
      <c r="C557" s="31">
        <v>5.871709</v>
      </c>
    </row>
    <row r="558" ht="14.25" customHeight="1">
      <c r="A558" s="325">
        <v>44496.0</v>
      </c>
      <c r="B558" s="31">
        <v>1639.314453</v>
      </c>
      <c r="C558" s="31">
        <v>5.090259</v>
      </c>
    </row>
    <row r="559" ht="14.25" customHeight="1">
      <c r="A559" s="325">
        <v>44497.0</v>
      </c>
      <c r="B559" s="31">
        <v>1615.563354</v>
      </c>
      <c r="C559" s="31">
        <v>5.329972</v>
      </c>
    </row>
    <row r="560" ht="14.25" customHeight="1">
      <c r="A560" s="325">
        <v>44498.0</v>
      </c>
      <c r="B560" s="31">
        <v>1581.287476</v>
      </c>
      <c r="C560" s="31">
        <v>5.875091</v>
      </c>
    </row>
    <row r="561" ht="14.25" customHeight="1">
      <c r="A561" s="325">
        <v>44501.0</v>
      </c>
      <c r="B561" s="31">
        <v>1611.913086</v>
      </c>
      <c r="C561" s="31">
        <v>3.636806</v>
      </c>
    </row>
    <row r="562" ht="14.25" customHeight="1">
      <c r="A562" s="325">
        <v>44502.0</v>
      </c>
      <c r="B562" s="31">
        <v>1609.874268</v>
      </c>
      <c r="C562" s="31">
        <v>3.471772</v>
      </c>
    </row>
    <row r="563" ht="14.25" customHeight="1">
      <c r="A563" s="325">
        <v>44503.0</v>
      </c>
      <c r="B563" s="31">
        <v>1614.235962</v>
      </c>
      <c r="C563" s="31">
        <v>3.530713</v>
      </c>
    </row>
    <row r="564" ht="14.25" customHeight="1">
      <c r="A564" s="325">
        <v>44504.0</v>
      </c>
      <c r="B564" s="31">
        <v>1620.11438</v>
      </c>
      <c r="C564" s="31">
        <v>0.483407</v>
      </c>
    </row>
    <row r="565" ht="14.25" customHeight="1">
      <c r="A565" s="325">
        <v>44508.0</v>
      </c>
      <c r="B565" s="31">
        <v>1647.421265</v>
      </c>
      <c r="C565" s="31">
        <v>5.245903</v>
      </c>
    </row>
    <row r="566" ht="14.25" customHeight="1">
      <c r="A566" s="325">
        <v>44509.0</v>
      </c>
      <c r="B566" s="31">
        <v>1652.162109</v>
      </c>
      <c r="C566" s="31">
        <v>4.016134</v>
      </c>
    </row>
    <row r="567" ht="14.25" customHeight="1">
      <c r="A567" s="325">
        <v>44510.0</v>
      </c>
      <c r="B567" s="31">
        <v>1649.934082</v>
      </c>
      <c r="C567" s="31">
        <v>4.780368</v>
      </c>
    </row>
    <row r="568" ht="14.25" customHeight="1">
      <c r="A568" s="325">
        <v>44511.0</v>
      </c>
      <c r="B568" s="31">
        <v>1643.439087</v>
      </c>
      <c r="C568" s="31">
        <v>4.731349</v>
      </c>
    </row>
    <row r="569" ht="14.25" customHeight="1">
      <c r="A569" s="325">
        <v>44512.0</v>
      </c>
      <c r="B569" s="31">
        <v>1687.907593</v>
      </c>
      <c r="C569" s="31">
        <v>5.069009</v>
      </c>
    </row>
    <row r="570" ht="14.25" customHeight="1">
      <c r="A570" s="325">
        <v>44515.0</v>
      </c>
      <c r="B570" s="31">
        <v>1694.497314</v>
      </c>
      <c r="C570" s="31">
        <v>4.354074</v>
      </c>
    </row>
    <row r="571" ht="14.25" customHeight="1">
      <c r="A571" s="325">
        <v>44516.0</v>
      </c>
      <c r="B571" s="31">
        <v>1699.380371</v>
      </c>
      <c r="C571" s="31">
        <v>6.034233</v>
      </c>
    </row>
    <row r="572" ht="14.25" customHeight="1">
      <c r="A572" s="325">
        <v>44517.0</v>
      </c>
      <c r="B572" s="31">
        <v>1694.781616</v>
      </c>
      <c r="C572" s="31">
        <v>4.732492</v>
      </c>
    </row>
    <row r="573" ht="14.25" customHeight="1">
      <c r="A573" s="325">
        <v>44518.0</v>
      </c>
      <c r="B573" s="31">
        <v>1687.14917</v>
      </c>
      <c r="C573" s="31">
        <v>4.326924</v>
      </c>
    </row>
    <row r="574" ht="14.25" customHeight="1">
      <c r="A574" s="325">
        <v>44522.0</v>
      </c>
      <c r="B574" s="31">
        <v>1668.186035</v>
      </c>
      <c r="C574" s="31">
        <v>6.621839</v>
      </c>
    </row>
    <row r="575" ht="14.25" customHeight="1">
      <c r="A575" s="325">
        <v>44523.0</v>
      </c>
      <c r="B575" s="31">
        <v>1646.852417</v>
      </c>
      <c r="C575" s="31">
        <v>8.43616</v>
      </c>
    </row>
    <row r="576" ht="14.25" customHeight="1">
      <c r="A576" s="325">
        <v>44524.0</v>
      </c>
      <c r="B576" s="31">
        <v>1608.072876</v>
      </c>
      <c r="C576" s="31">
        <v>7.333061</v>
      </c>
    </row>
    <row r="577" ht="14.25" customHeight="1">
      <c r="A577" s="325">
        <v>44525.0</v>
      </c>
      <c r="B577" s="31">
        <v>1633.104248</v>
      </c>
      <c r="C577" s="31">
        <v>4.47626</v>
      </c>
    </row>
    <row r="578" ht="14.25" customHeight="1">
      <c r="A578" s="325">
        <v>44526.0</v>
      </c>
      <c r="B578" s="31">
        <v>1603.948486</v>
      </c>
      <c r="C578" s="31">
        <v>4.494181</v>
      </c>
    </row>
    <row r="579" ht="14.25" customHeight="1">
      <c r="A579" s="325">
        <v>44529.0</v>
      </c>
      <c r="B579" s="31">
        <v>1608.404663</v>
      </c>
      <c r="C579" s="31">
        <v>3.942776</v>
      </c>
    </row>
    <row r="580" ht="14.25" customHeight="1">
      <c r="A580" s="325">
        <v>44530.0</v>
      </c>
      <c r="B580" s="31">
        <v>1623.859741</v>
      </c>
      <c r="C580" s="31">
        <v>14.808963</v>
      </c>
    </row>
    <row r="581" ht="14.25" customHeight="1">
      <c r="A581" s="325">
        <v>44531.0</v>
      </c>
      <c r="B581" s="31">
        <v>1625.99292</v>
      </c>
      <c r="C581" s="31">
        <v>5.193264</v>
      </c>
    </row>
    <row r="582" ht="14.25" customHeight="1">
      <c r="A582" s="325">
        <v>44532.0</v>
      </c>
      <c r="B582" s="31">
        <v>1657.614136</v>
      </c>
      <c r="C582" s="31">
        <v>5.559574</v>
      </c>
    </row>
    <row r="583" ht="14.25" customHeight="1">
      <c r="A583" s="325">
        <v>44533.0</v>
      </c>
      <c r="B583" s="31">
        <v>1645.57251</v>
      </c>
      <c r="C583" s="31">
        <v>6.754012</v>
      </c>
    </row>
    <row r="584" ht="14.25" customHeight="1">
      <c r="A584" s="325">
        <v>44536.0</v>
      </c>
      <c r="B584" s="31">
        <v>1607.40918</v>
      </c>
      <c r="C584" s="31">
        <v>3.991449</v>
      </c>
    </row>
    <row r="585" ht="14.25" customHeight="1">
      <c r="A585" s="325">
        <v>44537.0</v>
      </c>
      <c r="B585" s="31">
        <v>1622.911499</v>
      </c>
      <c r="C585" s="31">
        <v>4.202122</v>
      </c>
    </row>
    <row r="586" ht="14.25" customHeight="1">
      <c r="A586" s="325">
        <v>44538.0</v>
      </c>
      <c r="B586" s="31">
        <v>1662.449585</v>
      </c>
      <c r="C586" s="31">
        <v>3.029169</v>
      </c>
    </row>
    <row r="587" ht="14.25" customHeight="1">
      <c r="A587" s="325">
        <v>44539.0</v>
      </c>
      <c r="B587" s="31">
        <v>1672.025879</v>
      </c>
      <c r="C587" s="31">
        <v>2.082171</v>
      </c>
    </row>
    <row r="588" ht="14.25" customHeight="1">
      <c r="A588" s="325">
        <v>44540.0</v>
      </c>
      <c r="B588" s="31">
        <v>1668.043823</v>
      </c>
      <c r="C588" s="31">
        <v>1.823469</v>
      </c>
    </row>
    <row r="589" ht="14.25" customHeight="1">
      <c r="A589" s="325">
        <v>44543.0</v>
      </c>
      <c r="B589" s="31">
        <v>1654.200806</v>
      </c>
      <c r="C589" s="31">
        <v>4.040584</v>
      </c>
    </row>
    <row r="590" ht="14.25" customHeight="1">
      <c r="A590" s="325">
        <v>44544.0</v>
      </c>
      <c r="B590" s="31">
        <v>1661.31189</v>
      </c>
      <c r="C590" s="31">
        <v>4.768144</v>
      </c>
    </row>
    <row r="591" ht="14.25" customHeight="1">
      <c r="A591" s="325">
        <v>44545.0</v>
      </c>
      <c r="B591" s="31">
        <v>1644.292358</v>
      </c>
      <c r="C591" s="31">
        <v>3.053149</v>
      </c>
    </row>
    <row r="592" ht="14.25" customHeight="1">
      <c r="A592" s="325">
        <v>44546.0</v>
      </c>
      <c r="B592" s="31">
        <v>1679.753418</v>
      </c>
      <c r="C592" s="31">
        <v>4.481031</v>
      </c>
    </row>
    <row r="593" ht="14.25" customHeight="1">
      <c r="A593" s="325">
        <v>44547.0</v>
      </c>
      <c r="B593" s="31">
        <v>1726.450195</v>
      </c>
      <c r="C593" s="31">
        <v>18.887243</v>
      </c>
    </row>
    <row r="594" ht="14.25" customHeight="1">
      <c r="A594" s="325">
        <v>44550.0</v>
      </c>
      <c r="B594" s="31">
        <v>1705.638184</v>
      </c>
      <c r="C594" s="31">
        <v>5.773891</v>
      </c>
    </row>
    <row r="595" ht="14.25" customHeight="1">
      <c r="A595" s="325">
        <v>44551.0</v>
      </c>
      <c r="B595" s="31">
        <v>1717.679688</v>
      </c>
      <c r="C595" s="31">
        <v>5.353584</v>
      </c>
    </row>
    <row r="596" ht="14.25" customHeight="1">
      <c r="A596" s="325">
        <v>44552.0</v>
      </c>
      <c r="B596" s="31">
        <v>1730.100464</v>
      </c>
      <c r="C596" s="31">
        <v>4.156428</v>
      </c>
    </row>
    <row r="597" ht="14.25" customHeight="1">
      <c r="A597" s="325">
        <v>44553.0</v>
      </c>
      <c r="B597" s="31">
        <v>1761.2948</v>
      </c>
      <c r="C597" s="31">
        <v>4.112933</v>
      </c>
    </row>
    <row r="598" ht="14.25" customHeight="1">
      <c r="A598" s="325">
        <v>44554.0</v>
      </c>
      <c r="B598" s="31">
        <v>1766.888916</v>
      </c>
      <c r="C598" s="31">
        <v>3.780347</v>
      </c>
    </row>
    <row r="599" ht="14.25" customHeight="1">
      <c r="A599" s="325">
        <v>44557.0</v>
      </c>
      <c r="B599" s="31">
        <v>1769.401611</v>
      </c>
      <c r="C599" s="31">
        <v>2.647733</v>
      </c>
    </row>
    <row r="600" ht="14.25" customHeight="1">
      <c r="A600" s="325">
        <v>44558.0</v>
      </c>
      <c r="B600" s="31">
        <v>1790.118896</v>
      </c>
      <c r="C600" s="31">
        <v>3.340933</v>
      </c>
    </row>
    <row r="601" ht="14.25" customHeight="1">
      <c r="A601" s="325">
        <v>44559.0</v>
      </c>
      <c r="B601" s="31">
        <v>1787.796021</v>
      </c>
      <c r="C601" s="31">
        <v>3.236635</v>
      </c>
    </row>
    <row r="602" ht="14.25" customHeight="1">
      <c r="A602" s="325">
        <v>44560.0</v>
      </c>
      <c r="B602" s="31">
        <v>1794.717407</v>
      </c>
      <c r="C602" s="31">
        <v>4.584738</v>
      </c>
    </row>
    <row r="603" ht="14.25" customHeight="1">
      <c r="A603" s="325">
        <v>44561.0</v>
      </c>
      <c r="B603" s="31">
        <v>1789.881836</v>
      </c>
      <c r="C603" s="31">
        <v>4.61942</v>
      </c>
    </row>
    <row r="604" ht="14.25" customHeight="1">
      <c r="A604" s="325">
        <v>44564.0</v>
      </c>
      <c r="B604" s="31">
        <v>1800.026978</v>
      </c>
      <c r="C604" s="31">
        <v>3.329616</v>
      </c>
    </row>
    <row r="605" ht="14.25" customHeight="1">
      <c r="A605" s="325">
        <v>44565.0</v>
      </c>
      <c r="B605" s="31">
        <v>1800.690796</v>
      </c>
      <c r="C605" s="31">
        <v>3.921999</v>
      </c>
    </row>
    <row r="606" ht="14.25" customHeight="1">
      <c r="A606" s="325">
        <v>44566.0</v>
      </c>
      <c r="B606" s="31">
        <v>1749.016235</v>
      </c>
      <c r="C606" s="31">
        <v>6.995719</v>
      </c>
    </row>
    <row r="607" ht="14.25" customHeight="1">
      <c r="A607" s="325">
        <v>44567.0</v>
      </c>
      <c r="B607" s="31">
        <v>1723.55835</v>
      </c>
      <c r="C607" s="31">
        <v>6.449205</v>
      </c>
    </row>
    <row r="608" ht="14.25" customHeight="1">
      <c r="A608" s="325">
        <v>44568.0</v>
      </c>
      <c r="B608" s="31">
        <v>1720.239746</v>
      </c>
      <c r="C608" s="31">
        <v>4.834389</v>
      </c>
    </row>
    <row r="609" ht="14.25" customHeight="1">
      <c r="A609" s="325">
        <v>44571.0</v>
      </c>
      <c r="B609" s="31">
        <v>1754.800049</v>
      </c>
      <c r="C609" s="31">
        <v>7.85756</v>
      </c>
    </row>
    <row r="610" ht="14.25" customHeight="1">
      <c r="A610" s="325">
        <v>44572.0</v>
      </c>
      <c r="B610" s="31">
        <v>1759.39856</v>
      </c>
      <c r="C610" s="31">
        <v>5.142287</v>
      </c>
    </row>
    <row r="611" ht="14.25" customHeight="1">
      <c r="A611" s="325">
        <v>44573.0</v>
      </c>
      <c r="B611" s="31">
        <v>1780.115845</v>
      </c>
      <c r="C611" s="31">
        <v>5.362535</v>
      </c>
    </row>
    <row r="612" ht="14.25" customHeight="1">
      <c r="A612" s="325">
        <v>44574.0</v>
      </c>
      <c r="B612" s="31">
        <v>1798.462646</v>
      </c>
      <c r="C612" s="31">
        <v>14.27763</v>
      </c>
    </row>
    <row r="613" ht="14.25" customHeight="1">
      <c r="A613" s="325">
        <v>44575.0</v>
      </c>
      <c r="B613" s="31">
        <v>1829.325195</v>
      </c>
      <c r="C613" s="31">
        <v>7.688506</v>
      </c>
    </row>
    <row r="614" ht="14.25" customHeight="1">
      <c r="A614" s="325">
        <v>44578.0</v>
      </c>
      <c r="B614" s="31">
        <v>1838.948975</v>
      </c>
      <c r="C614" s="31">
        <v>5.262464</v>
      </c>
    </row>
    <row r="615" ht="14.25" customHeight="1">
      <c r="A615" s="325">
        <v>44579.0</v>
      </c>
      <c r="B615" s="31">
        <v>1821.170898</v>
      </c>
      <c r="C615" s="31">
        <v>3.690315</v>
      </c>
    </row>
    <row r="616" ht="14.25" customHeight="1">
      <c r="A616" s="325">
        <v>44580.0</v>
      </c>
      <c r="B616" s="31">
        <v>1770.255127</v>
      </c>
      <c r="C616" s="31">
        <v>5.74777</v>
      </c>
    </row>
    <row r="617" ht="14.25" customHeight="1">
      <c r="A617" s="325">
        <v>44581.0</v>
      </c>
      <c r="B617" s="31">
        <v>1729.152344</v>
      </c>
      <c r="C617" s="31">
        <v>5.533463</v>
      </c>
    </row>
    <row r="618" ht="14.25" customHeight="1">
      <c r="A618" s="325">
        <v>44582.0</v>
      </c>
      <c r="B618" s="31">
        <v>1693.122314</v>
      </c>
      <c r="C618" s="31">
        <v>8.252758</v>
      </c>
    </row>
    <row r="619" ht="14.25" customHeight="1">
      <c r="A619" s="325">
        <v>44585.0</v>
      </c>
      <c r="B619" s="31">
        <v>1646.757813</v>
      </c>
      <c r="C619" s="31">
        <v>7.116712</v>
      </c>
    </row>
    <row r="620" ht="14.25" customHeight="1">
      <c r="A620" s="325">
        <v>44586.0</v>
      </c>
      <c r="B620" s="31">
        <v>1632.86731</v>
      </c>
      <c r="C620" s="31">
        <v>9.137653</v>
      </c>
    </row>
    <row r="621" ht="14.25" customHeight="1">
      <c r="A621" s="325">
        <v>44588.0</v>
      </c>
      <c r="B621" s="31">
        <v>1591.574829</v>
      </c>
      <c r="C621" s="31">
        <v>11.231734</v>
      </c>
    </row>
    <row r="622" ht="14.25" customHeight="1">
      <c r="A622" s="325">
        <v>44589.0</v>
      </c>
      <c r="B622" s="31">
        <v>1598.780884</v>
      </c>
      <c r="C622" s="31">
        <v>10.998502</v>
      </c>
    </row>
    <row r="623" ht="14.25" customHeight="1">
      <c r="A623" s="325">
        <v>44592.0</v>
      </c>
      <c r="B623" s="31">
        <v>1646.188721</v>
      </c>
      <c r="C623" s="31">
        <v>8.788872</v>
      </c>
    </row>
    <row r="624" ht="14.25" customHeight="1">
      <c r="A624" s="325">
        <v>44593.0</v>
      </c>
      <c r="B624" s="31">
        <v>1680.180176</v>
      </c>
      <c r="C624" s="31">
        <v>5.119935</v>
      </c>
    </row>
    <row r="625" ht="14.25" customHeight="1">
      <c r="A625" s="325">
        <v>44594.0</v>
      </c>
      <c r="B625" s="31">
        <v>1694.449951</v>
      </c>
      <c r="C625" s="31">
        <v>4.253717</v>
      </c>
    </row>
    <row r="626" ht="14.25" customHeight="1">
      <c r="A626" s="325">
        <v>44595.0</v>
      </c>
      <c r="B626" s="31">
        <v>1648.416992</v>
      </c>
      <c r="C626" s="31">
        <v>3.832922</v>
      </c>
    </row>
    <row r="627" ht="14.25" customHeight="1">
      <c r="A627" s="325">
        <v>44596.0</v>
      </c>
      <c r="B627" s="31">
        <v>1650.834717</v>
      </c>
      <c r="C627" s="31">
        <v>4.700077</v>
      </c>
    </row>
    <row r="628" ht="14.25" customHeight="1">
      <c r="A628" s="325">
        <v>44599.0</v>
      </c>
      <c r="B628" s="31">
        <v>1626.087891</v>
      </c>
      <c r="C628" s="31">
        <v>4.310209</v>
      </c>
    </row>
    <row r="629" ht="14.25" customHeight="1">
      <c r="A629" s="325">
        <v>44600.0</v>
      </c>
      <c r="B629" s="31">
        <v>1628.268677</v>
      </c>
      <c r="C629" s="31">
        <v>6.053401</v>
      </c>
    </row>
    <row r="630" ht="14.25" customHeight="1">
      <c r="A630" s="325">
        <v>44601.0</v>
      </c>
      <c r="B630" s="31">
        <v>1647.231689</v>
      </c>
      <c r="C630" s="31">
        <v>3.867244</v>
      </c>
    </row>
    <row r="631" ht="14.25" customHeight="1">
      <c r="A631" s="325">
        <v>44602.0</v>
      </c>
      <c r="B631" s="31">
        <v>1677.857056</v>
      </c>
      <c r="C631" s="31">
        <v>4.33463</v>
      </c>
    </row>
    <row r="632" ht="14.25" customHeight="1">
      <c r="A632" s="325">
        <v>44603.0</v>
      </c>
      <c r="B632" s="31">
        <v>1632.108643</v>
      </c>
      <c r="C632" s="31">
        <v>7.551371</v>
      </c>
    </row>
    <row r="633" ht="14.25" customHeight="1">
      <c r="A633" s="325">
        <v>44606.0</v>
      </c>
      <c r="B633" s="31">
        <v>1594.988281</v>
      </c>
      <c r="C633" s="31">
        <v>7.459637</v>
      </c>
    </row>
    <row r="634" ht="14.25" customHeight="1">
      <c r="A634" s="325">
        <v>44607.0</v>
      </c>
      <c r="B634" s="31">
        <v>1648.132568</v>
      </c>
      <c r="C634" s="31">
        <v>4.669915</v>
      </c>
    </row>
    <row r="635" ht="14.25" customHeight="1">
      <c r="A635" s="325">
        <v>44608.0</v>
      </c>
      <c r="B635" s="31">
        <v>1643.439087</v>
      </c>
      <c r="C635" s="31">
        <v>5.350642</v>
      </c>
    </row>
    <row r="636" ht="14.25" customHeight="1">
      <c r="A636" s="325">
        <v>44609.0</v>
      </c>
      <c r="B636" s="31">
        <v>1635.379761</v>
      </c>
      <c r="C636" s="31">
        <v>3.93795</v>
      </c>
    </row>
    <row r="637" ht="14.25" customHeight="1">
      <c r="A637" s="325">
        <v>44610.0</v>
      </c>
      <c r="B637" s="31">
        <v>1618.455078</v>
      </c>
      <c r="C637" s="31">
        <v>5.602215</v>
      </c>
    </row>
    <row r="638" ht="14.25" customHeight="1">
      <c r="A638" s="325">
        <v>44613.0</v>
      </c>
      <c r="B638" s="31">
        <v>1640.973877</v>
      </c>
      <c r="C638" s="31">
        <v>5.12089</v>
      </c>
    </row>
    <row r="639" ht="14.25" customHeight="1">
      <c r="A639" s="325">
        <v>44614.0</v>
      </c>
      <c r="B639" s="31">
        <v>1644.43457</v>
      </c>
      <c r="C639" s="31">
        <v>8.878515</v>
      </c>
    </row>
    <row r="640" ht="14.25" customHeight="1">
      <c r="A640" s="325">
        <v>44615.0</v>
      </c>
      <c r="B640" s="31">
        <v>1652.494019</v>
      </c>
      <c r="C640" s="31">
        <v>5.478811</v>
      </c>
    </row>
    <row r="641" ht="14.25" customHeight="1">
      <c r="A641" s="325">
        <v>44616.0</v>
      </c>
      <c r="B641" s="31">
        <v>1591.148315</v>
      </c>
      <c r="C641" s="31">
        <v>13.592379</v>
      </c>
    </row>
    <row r="642" ht="14.25" customHeight="1">
      <c r="A642" s="325">
        <v>44617.0</v>
      </c>
      <c r="B642" s="31">
        <v>1606.745483</v>
      </c>
      <c r="C642" s="31">
        <v>9.737281</v>
      </c>
    </row>
    <row r="643" ht="14.25" customHeight="1">
      <c r="A643" s="325">
        <v>44620.0</v>
      </c>
      <c r="B643" s="31">
        <v>1626.656616</v>
      </c>
      <c r="C643" s="31">
        <v>15.076542</v>
      </c>
    </row>
    <row r="644" ht="14.25" customHeight="1">
      <c r="A644" s="325">
        <v>44622.0</v>
      </c>
      <c r="B644" s="31">
        <v>1614.520386</v>
      </c>
      <c r="C644" s="31">
        <v>6.771489</v>
      </c>
    </row>
    <row r="645" ht="14.25" customHeight="1">
      <c r="A645" s="325">
        <v>44623.0</v>
      </c>
      <c r="B645" s="31">
        <v>1631.634521</v>
      </c>
      <c r="C645" s="31">
        <v>7.344147</v>
      </c>
    </row>
    <row r="646" ht="14.25" customHeight="1">
      <c r="A646" s="325">
        <v>44624.0</v>
      </c>
      <c r="B646" s="31">
        <v>1633.957642</v>
      </c>
      <c r="C646" s="31">
        <v>9.074499</v>
      </c>
    </row>
    <row r="647" ht="14.25" customHeight="1">
      <c r="A647" s="325">
        <v>44627.0</v>
      </c>
      <c r="B647" s="31">
        <v>1649.649536</v>
      </c>
      <c r="C647" s="31">
        <v>9.742588</v>
      </c>
    </row>
    <row r="648" ht="14.25" customHeight="1">
      <c r="A648" s="325">
        <v>44628.0</v>
      </c>
      <c r="B648" s="31">
        <v>1686.01123</v>
      </c>
      <c r="C648" s="31">
        <v>10.9845</v>
      </c>
    </row>
    <row r="649" ht="14.25" customHeight="1">
      <c r="A649" s="325">
        <v>44629.0</v>
      </c>
      <c r="B649" s="31">
        <v>1719.338989</v>
      </c>
      <c r="C649" s="31">
        <v>10.193515</v>
      </c>
    </row>
    <row r="650" ht="14.25" customHeight="1">
      <c r="A650" s="325">
        <v>44630.0</v>
      </c>
      <c r="B650" s="31">
        <v>1731.238403</v>
      </c>
      <c r="C650" s="31">
        <v>6.547182</v>
      </c>
    </row>
    <row r="651" ht="14.25" customHeight="1">
      <c r="A651" s="325">
        <v>44631.0</v>
      </c>
      <c r="B651" s="31">
        <v>1727.540527</v>
      </c>
      <c r="C651" s="31">
        <v>4.758657</v>
      </c>
    </row>
    <row r="652" ht="14.25" customHeight="1">
      <c r="A652" s="325">
        <v>44634.0</v>
      </c>
      <c r="B652" s="31">
        <v>1792.678833</v>
      </c>
      <c r="C652" s="31">
        <v>10.289724</v>
      </c>
    </row>
    <row r="653" ht="14.25" customHeight="1">
      <c r="A653" s="325">
        <v>44635.0</v>
      </c>
      <c r="B653" s="31">
        <v>1743.943726</v>
      </c>
      <c r="C653" s="31">
        <v>7.140443</v>
      </c>
    </row>
    <row r="654" ht="14.25" customHeight="1">
      <c r="A654" s="325">
        <v>44636.0</v>
      </c>
      <c r="B654" s="31">
        <v>1791.446289</v>
      </c>
      <c r="C654" s="31">
        <v>5.233979</v>
      </c>
    </row>
    <row r="655" ht="14.25" customHeight="1">
      <c r="A655" s="325">
        <v>44637.0</v>
      </c>
      <c r="B655" s="31">
        <v>1758.450317</v>
      </c>
      <c r="C655" s="31">
        <v>17.731459</v>
      </c>
    </row>
    <row r="656" ht="14.25" customHeight="1">
      <c r="A656" s="325">
        <v>44641.0</v>
      </c>
      <c r="B656" s="31">
        <v>1756.980835</v>
      </c>
      <c r="C656" s="31">
        <v>8.362085</v>
      </c>
    </row>
    <row r="657" ht="14.25" customHeight="1">
      <c r="A657" s="325">
        <v>44642.0</v>
      </c>
      <c r="B657" s="31">
        <v>1789.549927</v>
      </c>
      <c r="C657" s="31">
        <v>5.709382</v>
      </c>
    </row>
    <row r="658" ht="14.25" customHeight="1">
      <c r="A658" s="325">
        <v>44643.0</v>
      </c>
      <c r="B658" s="31">
        <v>1775.327515</v>
      </c>
      <c r="C658" s="31">
        <v>6.192824</v>
      </c>
    </row>
    <row r="659" ht="14.25" customHeight="1">
      <c r="A659" s="325">
        <v>44644.0</v>
      </c>
      <c r="B659" s="31">
        <v>1788.88623</v>
      </c>
      <c r="C659" s="31">
        <v>3.784303</v>
      </c>
    </row>
    <row r="660" ht="14.25" customHeight="1">
      <c r="A660" s="325">
        <v>44645.0</v>
      </c>
      <c r="B660" s="31">
        <v>1779.262573</v>
      </c>
      <c r="C660" s="31">
        <v>3.438588</v>
      </c>
    </row>
    <row r="661" ht="14.25" customHeight="1">
      <c r="A661" s="325">
        <v>44648.0</v>
      </c>
      <c r="B661" s="31">
        <v>1776.75</v>
      </c>
      <c r="C661" s="31">
        <v>4.008555</v>
      </c>
    </row>
    <row r="662" ht="14.25" customHeight="1">
      <c r="A662" s="325">
        <v>44649.0</v>
      </c>
      <c r="B662" s="31">
        <v>1788.222534</v>
      </c>
      <c r="C662" s="31">
        <v>3.917785</v>
      </c>
    </row>
    <row r="663" ht="14.25" customHeight="1">
      <c r="A663" s="325">
        <v>44650.0</v>
      </c>
      <c r="B663" s="31">
        <v>1805.241821</v>
      </c>
      <c r="C663" s="31">
        <v>7.795839</v>
      </c>
    </row>
    <row r="664" ht="14.25" customHeight="1">
      <c r="A664" s="325">
        <v>44651.0</v>
      </c>
      <c r="B664" s="31">
        <v>1807.991577</v>
      </c>
      <c r="C664" s="31">
        <v>5.399145</v>
      </c>
    </row>
    <row r="665" ht="14.25" customHeight="1">
      <c r="A665" s="325">
        <v>44652.0</v>
      </c>
      <c r="B665" s="31">
        <v>1804.862671</v>
      </c>
      <c r="C665" s="31">
        <v>6.171518</v>
      </c>
    </row>
    <row r="666" ht="14.25" customHeight="1">
      <c r="A666" s="325">
        <v>44655.0</v>
      </c>
      <c r="B666" s="31">
        <v>1785.330444</v>
      </c>
      <c r="C666" s="31">
        <v>7.364074</v>
      </c>
    </row>
    <row r="667" ht="14.25" customHeight="1">
      <c r="A667" s="325">
        <v>44656.0</v>
      </c>
      <c r="B667" s="31">
        <v>1764.613403</v>
      </c>
      <c r="C667" s="31">
        <v>5.472024</v>
      </c>
    </row>
    <row r="668" ht="14.25" customHeight="1">
      <c r="A668" s="325">
        <v>44657.0</v>
      </c>
      <c r="B668" s="31">
        <v>1734.035522</v>
      </c>
      <c r="C668" s="31">
        <v>5.407453</v>
      </c>
    </row>
    <row r="669" ht="14.25" customHeight="1">
      <c r="A669" s="325">
        <v>44658.0</v>
      </c>
      <c r="B669" s="31">
        <v>1717.11084</v>
      </c>
      <c r="C669" s="31">
        <v>5.797544</v>
      </c>
    </row>
    <row r="670" ht="14.25" customHeight="1">
      <c r="A670" s="325">
        <v>44659.0</v>
      </c>
      <c r="B670" s="31">
        <v>1720.52417</v>
      </c>
      <c r="C670" s="31">
        <v>5.131446</v>
      </c>
    </row>
    <row r="671" ht="14.25" customHeight="1">
      <c r="A671" s="325">
        <v>44662.0</v>
      </c>
      <c r="B671" s="31">
        <v>1674.96521</v>
      </c>
      <c r="C671" s="31">
        <v>8.248407</v>
      </c>
    </row>
    <row r="672" ht="14.25" customHeight="1">
      <c r="A672" s="325">
        <v>44663.0</v>
      </c>
      <c r="B672" s="31">
        <v>1652.114624</v>
      </c>
      <c r="C672" s="31">
        <v>6.456184</v>
      </c>
    </row>
    <row r="673" ht="14.25" customHeight="1">
      <c r="A673" s="325">
        <v>44664.0</v>
      </c>
      <c r="B673" s="31">
        <v>1657.898438</v>
      </c>
      <c r="C673" s="31">
        <v>6.257693</v>
      </c>
    </row>
    <row r="674" ht="14.25" customHeight="1">
      <c r="A674" s="325">
        <v>44669.0</v>
      </c>
      <c r="B674" s="31">
        <v>1537.340454</v>
      </c>
      <c r="C674" s="31">
        <v>30.523965</v>
      </c>
    </row>
    <row r="675" ht="14.25" customHeight="1">
      <c r="A675" s="325">
        <v>44670.0</v>
      </c>
      <c r="B675" s="31">
        <v>1481.019897</v>
      </c>
      <c r="C675" s="31">
        <v>17.044923</v>
      </c>
    </row>
    <row r="676" ht="14.25" customHeight="1">
      <c r="A676" s="325">
        <v>44671.0</v>
      </c>
      <c r="B676" s="31">
        <v>1505.387451</v>
      </c>
      <c r="C676" s="31">
        <v>10.678747</v>
      </c>
    </row>
    <row r="677" ht="14.25" customHeight="1">
      <c r="A677" s="325">
        <v>44672.0</v>
      </c>
      <c r="B677" s="31">
        <v>1534.875244</v>
      </c>
      <c r="C677" s="31">
        <v>7.766514</v>
      </c>
    </row>
    <row r="678" ht="14.25" customHeight="1">
      <c r="A678" s="325">
        <v>44673.0</v>
      </c>
      <c r="B678" s="31">
        <v>1503.254028</v>
      </c>
      <c r="C678" s="31">
        <v>8.134245</v>
      </c>
    </row>
    <row r="679" ht="14.25" customHeight="1">
      <c r="A679" s="325">
        <v>44676.0</v>
      </c>
      <c r="B679" s="31">
        <v>1480.166382</v>
      </c>
      <c r="C679" s="31">
        <v>7.00057</v>
      </c>
    </row>
    <row r="680" ht="14.25" customHeight="1">
      <c r="A680" s="325">
        <v>44677.0</v>
      </c>
      <c r="B680" s="31">
        <v>1499.034912</v>
      </c>
      <c r="C680" s="31">
        <v>5.345435</v>
      </c>
    </row>
    <row r="681" ht="14.25" customHeight="1">
      <c r="A681" s="325">
        <v>44678.0</v>
      </c>
      <c r="B681" s="31">
        <v>1472.296875</v>
      </c>
      <c r="C681" s="31">
        <v>8.819356</v>
      </c>
    </row>
    <row r="682" ht="14.25" customHeight="1">
      <c r="A682" s="325">
        <v>44679.0</v>
      </c>
      <c r="B682" s="31">
        <v>1500.552002</v>
      </c>
      <c r="C682" s="31">
        <v>9.245177</v>
      </c>
    </row>
    <row r="683" ht="14.25" customHeight="1">
      <c r="A683" s="325">
        <v>44680.0</v>
      </c>
      <c r="B683" s="31">
        <v>1486.282227</v>
      </c>
      <c r="C683" s="31">
        <v>9.831395</v>
      </c>
    </row>
    <row r="684" ht="14.25" customHeight="1">
      <c r="A684" s="325">
        <v>44683.0</v>
      </c>
      <c r="B684" s="31">
        <v>1461.108643</v>
      </c>
      <c r="C684" s="31">
        <v>7.072627</v>
      </c>
    </row>
    <row r="685" ht="14.25" customHeight="1">
      <c r="A685" s="325">
        <v>44685.0</v>
      </c>
      <c r="B685" s="31">
        <v>1455.941162</v>
      </c>
      <c r="C685" s="31">
        <v>6.220959</v>
      </c>
    </row>
    <row r="686" ht="14.25" customHeight="1">
      <c r="A686" s="325">
        <v>44686.0</v>
      </c>
      <c r="B686" s="31">
        <v>1502.969604</v>
      </c>
      <c r="C686" s="31">
        <v>6.14487</v>
      </c>
    </row>
    <row r="687" ht="14.25" customHeight="1">
      <c r="A687" s="325">
        <v>44687.0</v>
      </c>
      <c r="B687" s="31">
        <v>1462.862793</v>
      </c>
      <c r="C687" s="31">
        <v>6.171472</v>
      </c>
    </row>
    <row r="688" ht="14.25" customHeight="1">
      <c r="A688" s="325">
        <v>44690.0</v>
      </c>
      <c r="B688" s="31">
        <v>1488.937134</v>
      </c>
      <c r="C688" s="31">
        <v>6.832202</v>
      </c>
    </row>
    <row r="689" ht="14.25" customHeight="1">
      <c r="A689" s="325">
        <v>44691.0</v>
      </c>
      <c r="B689" s="31">
        <v>1472.48645</v>
      </c>
      <c r="C689" s="31">
        <v>6.212545</v>
      </c>
    </row>
    <row r="690" ht="14.25" customHeight="1">
      <c r="A690" s="325">
        <v>44692.0</v>
      </c>
      <c r="B690" s="31">
        <v>1447.597412</v>
      </c>
      <c r="C690" s="31">
        <v>7.84608</v>
      </c>
    </row>
    <row r="691" ht="14.25" customHeight="1">
      <c r="A691" s="325">
        <v>44693.0</v>
      </c>
      <c r="B691" s="31">
        <v>1430.578125</v>
      </c>
      <c r="C691" s="31">
        <v>7.034979</v>
      </c>
    </row>
    <row r="692" ht="14.25" customHeight="1">
      <c r="A692" s="325">
        <v>44694.0</v>
      </c>
      <c r="B692" s="31">
        <v>1426.40625</v>
      </c>
      <c r="C692" s="31">
        <v>6.723761</v>
      </c>
    </row>
    <row r="693" ht="14.25" customHeight="1">
      <c r="A693" s="325">
        <v>44697.0</v>
      </c>
      <c r="B693" s="31">
        <v>1411.899414</v>
      </c>
      <c r="C693" s="31">
        <v>6.145331</v>
      </c>
    </row>
    <row r="694" ht="14.25" customHeight="1">
      <c r="A694" s="325">
        <v>44698.0</v>
      </c>
      <c r="B694" s="31">
        <v>1439.727661</v>
      </c>
      <c r="C694" s="31">
        <v>6.516378</v>
      </c>
    </row>
    <row r="695" ht="14.25" customHeight="1">
      <c r="A695" s="325">
        <v>44699.0</v>
      </c>
      <c r="B695" s="31">
        <v>1430.957275</v>
      </c>
      <c r="C695" s="31">
        <v>6.594126</v>
      </c>
    </row>
    <row r="696" ht="14.25" customHeight="1">
      <c r="A696" s="325">
        <v>44700.0</v>
      </c>
      <c r="B696" s="31">
        <v>1353.161133</v>
      </c>
      <c r="C696" s="31">
        <v>16.56114</v>
      </c>
    </row>
    <row r="697" ht="14.25" customHeight="1">
      <c r="A697" s="325">
        <v>44701.0</v>
      </c>
      <c r="B697" s="31">
        <v>1379.709473</v>
      </c>
      <c r="C697" s="31">
        <v>10.488908</v>
      </c>
    </row>
    <row r="698" ht="14.25" customHeight="1">
      <c r="A698" s="325">
        <v>44704.0</v>
      </c>
      <c r="B698" s="31">
        <v>1392.272583</v>
      </c>
      <c r="C698" s="31">
        <v>5.887569</v>
      </c>
    </row>
    <row r="699" ht="14.25" customHeight="1">
      <c r="A699" s="325">
        <v>44705.0</v>
      </c>
      <c r="B699" s="31">
        <v>1366.293091</v>
      </c>
      <c r="C699" s="31">
        <v>5.693167</v>
      </c>
    </row>
    <row r="700" ht="14.25" customHeight="1">
      <c r="A700" s="325">
        <v>44706.0</v>
      </c>
      <c r="B700" s="31">
        <v>1337.326782</v>
      </c>
      <c r="C700" s="31">
        <v>9.630092</v>
      </c>
    </row>
    <row r="701" ht="14.25" customHeight="1">
      <c r="A701" s="325">
        <v>44707.0</v>
      </c>
      <c r="B701" s="31">
        <v>1350.126831</v>
      </c>
      <c r="C701" s="31">
        <v>13.040065</v>
      </c>
    </row>
    <row r="702" ht="14.25" customHeight="1">
      <c r="A702" s="325">
        <v>44708.0</v>
      </c>
      <c r="B702" s="31">
        <v>1385.588013</v>
      </c>
      <c r="C702" s="31">
        <v>8.28486</v>
      </c>
    </row>
    <row r="703" ht="14.25" customHeight="1">
      <c r="A703" s="325">
        <v>44711.0</v>
      </c>
      <c r="B703" s="31">
        <v>1447.644775</v>
      </c>
      <c r="C703" s="31">
        <v>10.904213</v>
      </c>
    </row>
    <row r="704" ht="14.25" customHeight="1">
      <c r="A704" s="325">
        <v>44712.0</v>
      </c>
      <c r="B704" s="31">
        <v>1440.74585</v>
      </c>
      <c r="C704" s="31">
        <v>16.033857</v>
      </c>
    </row>
    <row r="705" ht="14.25" customHeight="1">
      <c r="A705" s="325">
        <v>44713.0</v>
      </c>
      <c r="B705" s="31">
        <v>1416.743042</v>
      </c>
      <c r="C705" s="31">
        <v>8.738508</v>
      </c>
    </row>
    <row r="706" ht="14.25" customHeight="1">
      <c r="A706" s="325">
        <v>44714.0</v>
      </c>
      <c r="B706" s="31">
        <v>1444.961914</v>
      </c>
      <c r="C706" s="31">
        <v>7.20584</v>
      </c>
    </row>
    <row r="707" ht="14.25" customHeight="1">
      <c r="A707" s="325">
        <v>44715.0</v>
      </c>
      <c r="B707" s="31">
        <v>1458.089233</v>
      </c>
      <c r="C707" s="31">
        <v>9.395707</v>
      </c>
    </row>
    <row r="708" ht="14.25" customHeight="1">
      <c r="A708" s="325">
        <v>44718.0</v>
      </c>
      <c r="B708" s="31">
        <v>1466.09021</v>
      </c>
      <c r="C708" s="31">
        <v>6.624883</v>
      </c>
    </row>
    <row r="709" ht="14.25" customHeight="1">
      <c r="A709" s="325">
        <v>44719.0</v>
      </c>
      <c r="B709" s="31">
        <v>1443.716309</v>
      </c>
      <c r="C709" s="31">
        <v>4.904592</v>
      </c>
    </row>
    <row r="710" ht="14.25" customHeight="1">
      <c r="A710" s="325">
        <v>44720.0</v>
      </c>
      <c r="B710" s="31">
        <v>1437.296265</v>
      </c>
      <c r="C710" s="31">
        <v>4.697608</v>
      </c>
    </row>
    <row r="711" ht="14.25" customHeight="1">
      <c r="A711" s="325">
        <v>44721.0</v>
      </c>
      <c r="B711" s="31">
        <v>1451.669189</v>
      </c>
      <c r="C711" s="31">
        <v>4.361061</v>
      </c>
    </row>
    <row r="712" ht="14.25" customHeight="1">
      <c r="A712" s="325">
        <v>44722.0</v>
      </c>
      <c r="B712" s="31">
        <v>1415.06604</v>
      </c>
      <c r="C712" s="31">
        <v>6.516436</v>
      </c>
    </row>
    <row r="713" ht="14.25" customHeight="1">
      <c r="A713" s="325">
        <v>44725.0</v>
      </c>
      <c r="B713" s="31">
        <v>1364.952515</v>
      </c>
      <c r="C713" s="31">
        <v>6.987685</v>
      </c>
    </row>
    <row r="714" ht="14.25" customHeight="1">
      <c r="A714" s="325">
        <v>44726.0</v>
      </c>
      <c r="B714" s="31">
        <v>1380.331421</v>
      </c>
      <c r="C714" s="31">
        <v>6.090247</v>
      </c>
    </row>
    <row r="715" ht="14.25" customHeight="1">
      <c r="A715" s="325">
        <v>44727.0</v>
      </c>
      <c r="B715" s="31">
        <v>1362.748657</v>
      </c>
      <c r="C715" s="31">
        <v>4.651958</v>
      </c>
    </row>
    <row r="716" ht="14.25" customHeight="1">
      <c r="A716" s="325">
        <v>44728.0</v>
      </c>
      <c r="B716" s="31">
        <v>1338.793579</v>
      </c>
      <c r="C716" s="31">
        <v>6.641772</v>
      </c>
    </row>
    <row r="717" ht="14.25" customHeight="1">
      <c r="A717" s="325">
        <v>44729.0</v>
      </c>
      <c r="B717" s="31">
        <v>1329.307495</v>
      </c>
      <c r="C717" s="31">
        <v>9.692047</v>
      </c>
    </row>
    <row r="718" ht="14.25" customHeight="1">
      <c r="A718" s="325">
        <v>44732.0</v>
      </c>
      <c r="B718" s="31">
        <v>1355.035034</v>
      </c>
      <c r="C718" s="31">
        <v>4.595194</v>
      </c>
    </row>
    <row r="719" ht="14.25" customHeight="1">
      <c r="A719" s="325">
        <v>44733.0</v>
      </c>
      <c r="B719" s="31">
        <v>1389.290527</v>
      </c>
      <c r="C719" s="31">
        <v>6.270787</v>
      </c>
    </row>
    <row r="720" ht="14.25" customHeight="1">
      <c r="A720" s="325">
        <v>44734.0</v>
      </c>
      <c r="B720" s="31">
        <v>1377.169434</v>
      </c>
      <c r="C720" s="31">
        <v>6.253366</v>
      </c>
    </row>
    <row r="721" ht="14.25" customHeight="1">
      <c r="A721" s="325">
        <v>44735.0</v>
      </c>
      <c r="B721" s="31">
        <v>1391.733887</v>
      </c>
      <c r="C721" s="31">
        <v>6.254281</v>
      </c>
    </row>
    <row r="722" ht="14.25" customHeight="1">
      <c r="A722" s="325">
        <v>44736.0</v>
      </c>
      <c r="B722" s="31">
        <v>1380.858521</v>
      </c>
      <c r="C722" s="31">
        <v>6.11434</v>
      </c>
    </row>
    <row r="723" ht="14.25" customHeight="1">
      <c r="A723" s="325">
        <v>44739.0</v>
      </c>
      <c r="B723" s="31">
        <v>1412.958008</v>
      </c>
      <c r="C723" s="31">
        <v>4.511097</v>
      </c>
    </row>
    <row r="724" ht="14.25" customHeight="1">
      <c r="A724" s="325">
        <v>44740.0</v>
      </c>
      <c r="B724" s="31">
        <v>1418.276123</v>
      </c>
      <c r="C724" s="31">
        <v>4.412178</v>
      </c>
    </row>
    <row r="725" ht="14.25" customHeight="1">
      <c r="A725" s="325">
        <v>44741.0</v>
      </c>
      <c r="B725" s="31">
        <v>1402.082642</v>
      </c>
      <c r="C725" s="31">
        <v>5.060038</v>
      </c>
    </row>
    <row r="726" ht="14.25" customHeight="1">
      <c r="A726" s="325">
        <v>44742.0</v>
      </c>
      <c r="B726" s="31">
        <v>1400.789063</v>
      </c>
      <c r="C726" s="31">
        <v>9.165177</v>
      </c>
    </row>
    <row r="727" ht="14.25" customHeight="1">
      <c r="A727" s="325">
        <v>44743.0</v>
      </c>
      <c r="B727" s="31">
        <v>1417.557373</v>
      </c>
      <c r="C727" s="31">
        <v>4.651635</v>
      </c>
    </row>
    <row r="728" ht="14.25" customHeight="1">
      <c r="A728" s="325">
        <v>44746.0</v>
      </c>
      <c r="B728" s="31">
        <v>1425.797974</v>
      </c>
      <c r="C728" s="31">
        <v>4.800224</v>
      </c>
    </row>
    <row r="729" ht="14.25" customHeight="1">
      <c r="A729" s="325">
        <v>44747.0</v>
      </c>
      <c r="B729" s="31">
        <v>1414.251709</v>
      </c>
      <c r="C729" s="31">
        <v>7.379669</v>
      </c>
    </row>
    <row r="730" ht="14.25" customHeight="1">
      <c r="A730" s="325">
        <v>44748.0</v>
      </c>
      <c r="B730" s="31">
        <v>1429.29541</v>
      </c>
      <c r="C730" s="31">
        <v>5.209162</v>
      </c>
    </row>
    <row r="731" ht="14.25" customHeight="1">
      <c r="A731" s="325">
        <v>44749.0</v>
      </c>
      <c r="B731" s="31">
        <v>1436.050659</v>
      </c>
      <c r="C731" s="31">
        <v>3.323472</v>
      </c>
    </row>
    <row r="732" ht="14.25" customHeight="1">
      <c r="A732" s="325">
        <v>44750.0</v>
      </c>
      <c r="B732" s="31">
        <v>1451.142212</v>
      </c>
      <c r="C732" s="31">
        <v>3.652582</v>
      </c>
    </row>
    <row r="733" ht="14.25" customHeight="1">
      <c r="A733" s="325">
        <v>44753.0</v>
      </c>
      <c r="B733" s="31">
        <v>1411.568604</v>
      </c>
      <c r="C733" s="31">
        <v>4.702638</v>
      </c>
    </row>
    <row r="734" ht="14.25" customHeight="1">
      <c r="A734" s="325">
        <v>44754.0</v>
      </c>
      <c r="B734" s="31">
        <v>1378.463135</v>
      </c>
      <c r="C734" s="31">
        <v>4.710356</v>
      </c>
    </row>
    <row r="735" ht="14.25" customHeight="1">
      <c r="A735" s="325">
        <v>44755.0</v>
      </c>
      <c r="B735" s="31">
        <v>1384.068359</v>
      </c>
      <c r="C735" s="31">
        <v>5.264025</v>
      </c>
    </row>
    <row r="736" ht="14.25" customHeight="1">
      <c r="A736" s="325">
        <v>44756.0</v>
      </c>
      <c r="B736" s="31">
        <v>1369.120605</v>
      </c>
      <c r="C736" s="31">
        <v>6.157606</v>
      </c>
    </row>
    <row r="737" ht="14.25" customHeight="1">
      <c r="A737" s="325">
        <v>44757.0</v>
      </c>
      <c r="B737" s="31">
        <v>1370.557861</v>
      </c>
      <c r="C737" s="31">
        <v>5.620018</v>
      </c>
    </row>
    <row r="738" ht="14.25" customHeight="1">
      <c r="A738" s="325">
        <v>44760.0</v>
      </c>
      <c r="B738" s="31">
        <v>1427.61853</v>
      </c>
      <c r="C738" s="31">
        <v>5.835171</v>
      </c>
    </row>
    <row r="739" ht="14.25" customHeight="1">
      <c r="A739" s="325">
        <v>44761.0</v>
      </c>
      <c r="B739" s="31">
        <v>1422.109009</v>
      </c>
      <c r="C739" s="31">
        <v>3.41854</v>
      </c>
    </row>
    <row r="740" ht="14.25" customHeight="1">
      <c r="A740" s="325">
        <v>44762.0</v>
      </c>
      <c r="B740" s="31">
        <v>1451.956787</v>
      </c>
      <c r="C740" s="31">
        <v>5.079392</v>
      </c>
    </row>
    <row r="741" ht="14.25" customHeight="1">
      <c r="A741" s="325">
        <v>44763.0</v>
      </c>
      <c r="B741" s="31">
        <v>1468.821045</v>
      </c>
      <c r="C741" s="31">
        <v>5.008061</v>
      </c>
    </row>
    <row r="742" ht="14.25" customHeight="1">
      <c r="A742" s="325">
        <v>44764.0</v>
      </c>
      <c r="B742" s="31">
        <v>1443.333008</v>
      </c>
      <c r="C742" s="31">
        <v>7.020642</v>
      </c>
    </row>
    <row r="743" ht="14.25" customHeight="1">
      <c r="A743" s="325">
        <v>44767.0</v>
      </c>
      <c r="B743" s="31">
        <v>1440.74585</v>
      </c>
      <c r="C743" s="31">
        <v>7.859626</v>
      </c>
    </row>
    <row r="744" ht="14.25" customHeight="1">
      <c r="A744" s="325">
        <v>44768.0</v>
      </c>
      <c r="B744" s="31">
        <v>1390.488281</v>
      </c>
      <c r="C744" s="31">
        <v>7.268273</v>
      </c>
    </row>
    <row r="745" ht="14.25" customHeight="1">
      <c r="A745" s="325">
        <v>44769.0</v>
      </c>
      <c r="B745" s="31">
        <v>1409.556641</v>
      </c>
      <c r="C745" s="31">
        <v>4.517285</v>
      </c>
    </row>
    <row r="746" ht="14.25" customHeight="1">
      <c r="A746" s="325">
        <v>44770.0</v>
      </c>
      <c r="B746" s="31">
        <v>1453.968994</v>
      </c>
      <c r="C746" s="31">
        <v>6.636841</v>
      </c>
    </row>
    <row r="747" ht="14.25" customHeight="1">
      <c r="A747" s="325">
        <v>44771.0</v>
      </c>
      <c r="B747" s="31">
        <v>1484.918701</v>
      </c>
      <c r="C747" s="31">
        <v>7.009465</v>
      </c>
    </row>
    <row r="748" ht="14.25" customHeight="1">
      <c r="A748" s="325">
        <v>44774.0</v>
      </c>
      <c r="B748" s="31">
        <v>1486.212402</v>
      </c>
      <c r="C748" s="31">
        <v>2.983249</v>
      </c>
    </row>
    <row r="749" ht="14.25" customHeight="1">
      <c r="A749" s="325">
        <v>44775.0</v>
      </c>
      <c r="B749" s="31">
        <v>1479.073608</v>
      </c>
      <c r="C749" s="31">
        <v>4.374635</v>
      </c>
    </row>
    <row r="750" ht="14.25" customHeight="1">
      <c r="A750" s="325">
        <v>44776.0</v>
      </c>
      <c r="B750" s="31">
        <v>1500.633057</v>
      </c>
      <c r="C750" s="31">
        <v>6.011955</v>
      </c>
    </row>
    <row r="751" ht="14.25" customHeight="1">
      <c r="A751" s="325">
        <v>44777.0</v>
      </c>
      <c r="B751" s="31">
        <v>1533.020142</v>
      </c>
      <c r="C751" s="31">
        <v>7.402209</v>
      </c>
    </row>
    <row r="752" ht="14.25" customHeight="1">
      <c r="A752" s="325">
        <v>44778.0</v>
      </c>
      <c r="B752" s="31">
        <v>1549.070068</v>
      </c>
      <c r="C752" s="31">
        <v>5.361971</v>
      </c>
    </row>
    <row r="753" ht="14.25" customHeight="1">
      <c r="A753" s="325">
        <v>44781.0</v>
      </c>
      <c r="B753" s="31">
        <v>1551.705078</v>
      </c>
      <c r="C753" s="31">
        <v>3.763409</v>
      </c>
    </row>
    <row r="754" ht="14.25" customHeight="1">
      <c r="A754" s="325">
        <v>44783.0</v>
      </c>
      <c r="B754" s="31">
        <v>1535.463623</v>
      </c>
      <c r="C754" s="31">
        <v>4.423829</v>
      </c>
    </row>
    <row r="755" ht="14.25" customHeight="1">
      <c r="A755" s="325">
        <v>44784.0</v>
      </c>
      <c r="B755" s="31">
        <v>1552.232056</v>
      </c>
      <c r="C755" s="31">
        <v>3.46209</v>
      </c>
    </row>
    <row r="756" ht="14.25" customHeight="1">
      <c r="A756" s="325">
        <v>44785.0</v>
      </c>
      <c r="B756" s="31">
        <v>1527.462646</v>
      </c>
      <c r="C756" s="31">
        <v>3.562286</v>
      </c>
    </row>
    <row r="757" ht="14.25" customHeight="1">
      <c r="A757" s="325">
        <v>44789.0</v>
      </c>
      <c r="B757" s="31">
        <v>1529.714478</v>
      </c>
      <c r="C757" s="31">
        <v>3.00443</v>
      </c>
    </row>
    <row r="758" ht="14.25" customHeight="1">
      <c r="A758" s="325">
        <v>44790.0</v>
      </c>
      <c r="B758" s="31">
        <v>1539.104858</v>
      </c>
      <c r="C758" s="31">
        <v>4.067324</v>
      </c>
    </row>
    <row r="759" ht="14.25" customHeight="1">
      <c r="A759" s="325">
        <v>44791.0</v>
      </c>
      <c r="B759" s="31">
        <v>1516.778809</v>
      </c>
      <c r="C759" s="31">
        <v>4.635706</v>
      </c>
    </row>
    <row r="760" ht="14.25" customHeight="1">
      <c r="A760" s="325">
        <v>44792.0</v>
      </c>
      <c r="B760" s="31">
        <v>1530.33728</v>
      </c>
      <c r="C760" s="31">
        <v>4.739884</v>
      </c>
    </row>
    <row r="761" ht="14.25" customHeight="1">
      <c r="A761" s="325">
        <v>44795.0</v>
      </c>
      <c r="B761" s="31">
        <v>1509.784058</v>
      </c>
      <c r="C761" s="31">
        <v>3.950555</v>
      </c>
    </row>
    <row r="762" ht="14.25" customHeight="1">
      <c r="A762" s="325">
        <v>44796.0</v>
      </c>
      <c r="B762" s="31">
        <v>1477.923828</v>
      </c>
      <c r="C762" s="31">
        <v>5.551574</v>
      </c>
    </row>
    <row r="763" ht="14.25" customHeight="1">
      <c r="A763" s="325">
        <v>44797.0</v>
      </c>
      <c r="B763" s="31">
        <v>1473.22876</v>
      </c>
      <c r="C763" s="31">
        <v>2.888426</v>
      </c>
    </row>
    <row r="764" ht="14.25" customHeight="1">
      <c r="A764" s="325">
        <v>44798.0</v>
      </c>
      <c r="B764" s="31">
        <v>1454.687622</v>
      </c>
      <c r="C764" s="31">
        <v>4.331088</v>
      </c>
    </row>
    <row r="765" ht="14.25" customHeight="1">
      <c r="A765" s="325">
        <v>44799.0</v>
      </c>
      <c r="B765" s="31">
        <v>1457.945557</v>
      </c>
      <c r="C765" s="31">
        <v>3.079136</v>
      </c>
    </row>
    <row r="766" ht="14.25" customHeight="1">
      <c r="A766" s="325">
        <v>44802.0</v>
      </c>
      <c r="B766" s="31">
        <v>1400.645264</v>
      </c>
      <c r="C766" s="31">
        <v>8.07905</v>
      </c>
    </row>
    <row r="767" ht="14.25" customHeight="1">
      <c r="A767" s="325">
        <v>44803.0</v>
      </c>
      <c r="B767" s="31">
        <v>1430.541016</v>
      </c>
      <c r="C767" s="31">
        <v>6.725875</v>
      </c>
    </row>
    <row r="768" ht="14.25" customHeight="1">
      <c r="A768" s="325">
        <v>44805.0</v>
      </c>
      <c r="B768" s="31">
        <v>1402.99292</v>
      </c>
      <c r="C768" s="31">
        <v>8.140604</v>
      </c>
    </row>
    <row r="769" ht="14.25" customHeight="1">
      <c r="A769" s="325">
        <v>44806.0</v>
      </c>
      <c r="B769" s="31">
        <v>1392.260986</v>
      </c>
      <c r="C769" s="31">
        <v>5.175653</v>
      </c>
    </row>
    <row r="770" ht="14.25" customHeight="1">
      <c r="A770" s="325">
        <v>44809.0</v>
      </c>
      <c r="B770" s="31">
        <v>1400.214111</v>
      </c>
      <c r="C770" s="31">
        <v>3.669352</v>
      </c>
    </row>
    <row r="771" ht="14.25" customHeight="1">
      <c r="A771" s="325">
        <v>44810.0</v>
      </c>
      <c r="B771" s="31">
        <v>1394.273193</v>
      </c>
      <c r="C771" s="31">
        <v>3.428442</v>
      </c>
    </row>
    <row r="772" ht="14.25" customHeight="1">
      <c r="A772" s="325">
        <v>44811.0</v>
      </c>
      <c r="B772" s="31">
        <v>1396.716675</v>
      </c>
      <c r="C772" s="31">
        <v>3.600574</v>
      </c>
    </row>
    <row r="773" ht="14.25" customHeight="1">
      <c r="A773" s="325">
        <v>44812.0</v>
      </c>
      <c r="B773" s="31">
        <v>1414.203735</v>
      </c>
      <c r="C773" s="31">
        <v>4.061475</v>
      </c>
    </row>
    <row r="774" ht="14.25" customHeight="1">
      <c r="A774" s="325">
        <v>44813.0</v>
      </c>
      <c r="B774" s="31">
        <v>1448.459351</v>
      </c>
      <c r="C774" s="31">
        <v>4.81691</v>
      </c>
    </row>
    <row r="775" ht="14.25" customHeight="1">
      <c r="A775" s="325">
        <v>44816.0</v>
      </c>
      <c r="B775" s="31">
        <v>1471.983032</v>
      </c>
      <c r="C775" s="31">
        <v>5.494819</v>
      </c>
    </row>
    <row r="776" ht="14.25" customHeight="1">
      <c r="A776" s="325">
        <v>44817.0</v>
      </c>
      <c r="B776" s="31">
        <v>1480.367188</v>
      </c>
      <c r="C776" s="31">
        <v>4.947158</v>
      </c>
    </row>
    <row r="777" ht="14.25" customHeight="1">
      <c r="A777" s="325">
        <v>44818.0</v>
      </c>
      <c r="B777" s="31">
        <v>1413.724854</v>
      </c>
      <c r="C777" s="31">
        <v>14.332197</v>
      </c>
    </row>
    <row r="778" ht="14.25" customHeight="1">
      <c r="A778" s="325">
        <v>44819.0</v>
      </c>
      <c r="B778" s="31">
        <v>1372.905518</v>
      </c>
      <c r="C778" s="31">
        <v>12.7841</v>
      </c>
    </row>
    <row r="779" ht="14.25" customHeight="1">
      <c r="A779" s="325">
        <v>44820.0</v>
      </c>
      <c r="B779" s="31">
        <v>1319.485962</v>
      </c>
      <c r="C779" s="31">
        <v>20.464045</v>
      </c>
    </row>
    <row r="780" ht="14.25" customHeight="1">
      <c r="A780" s="325">
        <v>44823.0</v>
      </c>
      <c r="B780" s="31">
        <v>1332.182007</v>
      </c>
      <c r="C780" s="31">
        <v>6.595241</v>
      </c>
    </row>
    <row r="781" ht="14.25" customHeight="1">
      <c r="A781" s="325">
        <v>44824.0</v>
      </c>
      <c r="B781" s="31">
        <v>1330.505371</v>
      </c>
      <c r="C781" s="31">
        <v>7.219797</v>
      </c>
    </row>
    <row r="782" ht="14.25" customHeight="1">
      <c r="A782" s="325">
        <v>44825.0</v>
      </c>
      <c r="B782" s="31">
        <v>1319.677612</v>
      </c>
      <c r="C782" s="31">
        <v>7.917054</v>
      </c>
    </row>
    <row r="783" ht="14.25" customHeight="1">
      <c r="A783" s="325">
        <v>44826.0</v>
      </c>
      <c r="B783" s="31">
        <v>1310.766357</v>
      </c>
      <c r="C783" s="31">
        <v>9.168498</v>
      </c>
    </row>
    <row r="784" ht="14.25" customHeight="1">
      <c r="A784" s="325">
        <v>44827.0</v>
      </c>
      <c r="B784" s="31">
        <v>1308.37085</v>
      </c>
      <c r="C784" s="31">
        <v>10.4262</v>
      </c>
    </row>
    <row r="785" ht="14.25" customHeight="1">
      <c r="A785" s="325">
        <v>44830.0</v>
      </c>
      <c r="B785" s="31">
        <v>1322.552124</v>
      </c>
      <c r="C785" s="31">
        <v>9.414587</v>
      </c>
    </row>
    <row r="786" ht="14.25" customHeight="1">
      <c r="A786" s="325">
        <v>44831.0</v>
      </c>
      <c r="B786" s="31">
        <v>1335.296265</v>
      </c>
      <c r="C786" s="31">
        <v>8.561254</v>
      </c>
    </row>
    <row r="787" ht="14.25" customHeight="1">
      <c r="A787" s="325">
        <v>44832.0</v>
      </c>
      <c r="B787" s="31">
        <v>1336.398071</v>
      </c>
      <c r="C787" s="31">
        <v>7.022098</v>
      </c>
    </row>
    <row r="788" ht="14.25" customHeight="1">
      <c r="A788" s="325">
        <v>44833.0</v>
      </c>
      <c r="B788" s="31">
        <v>1340.183105</v>
      </c>
      <c r="C788" s="31">
        <v>6.119965</v>
      </c>
    </row>
    <row r="789" ht="14.25" customHeight="1">
      <c r="A789" s="325">
        <v>44834.0</v>
      </c>
      <c r="B789" s="31">
        <v>1354.364258</v>
      </c>
      <c r="C789" s="31">
        <v>8.12013</v>
      </c>
    </row>
    <row r="790" ht="14.25" customHeight="1">
      <c r="A790" s="325">
        <v>44837.0</v>
      </c>
      <c r="B790" s="31">
        <v>1335.487915</v>
      </c>
      <c r="C790" s="31">
        <v>4.943169</v>
      </c>
    </row>
    <row r="791" ht="14.25" customHeight="1">
      <c r="A791" s="325">
        <v>44838.0</v>
      </c>
      <c r="B791" s="31">
        <v>1369.647583</v>
      </c>
      <c r="C791" s="31">
        <v>6.631341</v>
      </c>
    </row>
    <row r="792" ht="14.25" customHeight="1">
      <c r="A792" s="325">
        <v>44840.0</v>
      </c>
      <c r="B792" s="31">
        <v>1394.321167</v>
      </c>
      <c r="C792" s="31">
        <v>6.180672</v>
      </c>
    </row>
    <row r="793" ht="14.25" customHeight="1">
      <c r="A793" s="325">
        <v>44841.0</v>
      </c>
      <c r="B793" s="31">
        <v>1390.536255</v>
      </c>
      <c r="C793" s="31">
        <v>3.994466</v>
      </c>
    </row>
    <row r="794" ht="14.25" customHeight="1">
      <c r="A794" s="325">
        <v>44844.0</v>
      </c>
      <c r="B794" s="31">
        <v>1401.50769</v>
      </c>
      <c r="C794" s="31">
        <v>5.274677</v>
      </c>
    </row>
    <row r="795" ht="14.25" customHeight="1">
      <c r="A795" s="325">
        <v>44845.0</v>
      </c>
      <c r="B795" s="31">
        <v>1364.281738</v>
      </c>
      <c r="C795" s="31">
        <v>12.824774</v>
      </c>
    </row>
    <row r="796" ht="14.25" customHeight="1">
      <c r="A796" s="325">
        <v>44846.0</v>
      </c>
      <c r="B796" s="31">
        <v>1368.976685</v>
      </c>
      <c r="C796" s="31">
        <v>5.481467</v>
      </c>
    </row>
    <row r="797" ht="14.25" customHeight="1">
      <c r="A797" s="325">
        <v>44847.0</v>
      </c>
      <c r="B797" s="31">
        <v>1360.5448</v>
      </c>
      <c r="C797" s="31">
        <v>4.821514</v>
      </c>
    </row>
    <row r="798" ht="14.25" customHeight="1">
      <c r="A798" s="325">
        <v>44848.0</v>
      </c>
      <c r="B798" s="31">
        <v>1412.622681</v>
      </c>
      <c r="C798" s="31">
        <v>14.990688</v>
      </c>
    </row>
    <row r="799" ht="14.25" customHeight="1">
      <c r="A799" s="325">
        <v>44851.0</v>
      </c>
      <c r="B799" s="31">
        <v>1427.666382</v>
      </c>
      <c r="C799" s="31">
        <v>4.286396</v>
      </c>
    </row>
    <row r="800" ht="14.25" customHeight="1">
      <c r="A800" s="325">
        <v>44852.0</v>
      </c>
      <c r="B800" s="31">
        <v>1440.841553</v>
      </c>
      <c r="C800" s="31">
        <v>4.692004</v>
      </c>
    </row>
    <row r="801" ht="14.25" customHeight="1">
      <c r="A801" s="325">
        <v>44853.0</v>
      </c>
      <c r="B801" s="31">
        <v>1423.354614</v>
      </c>
      <c r="C801" s="31">
        <v>3.553171</v>
      </c>
    </row>
    <row r="802" ht="14.25" customHeight="1">
      <c r="A802" s="325">
        <v>44854.0</v>
      </c>
      <c r="B802" s="31">
        <v>1438.158813</v>
      </c>
      <c r="C802" s="31">
        <v>4.583939</v>
      </c>
    </row>
    <row r="803" ht="14.25" customHeight="1">
      <c r="A803" s="325">
        <v>44855.0</v>
      </c>
      <c r="B803" s="31">
        <v>1437.775269</v>
      </c>
      <c r="C803" s="31">
        <v>3.594485</v>
      </c>
    </row>
    <row r="804" ht="14.25" customHeight="1">
      <c r="A804" s="325">
        <v>44858.0</v>
      </c>
      <c r="B804" s="31">
        <v>1454.400024</v>
      </c>
      <c r="C804" s="31">
        <v>0.982837</v>
      </c>
    </row>
    <row r="805" ht="14.25" customHeight="1">
      <c r="A805" s="325">
        <v>44859.0</v>
      </c>
      <c r="B805" s="31">
        <v>1462.496948</v>
      </c>
      <c r="C805" s="31">
        <v>3.914341</v>
      </c>
    </row>
    <row r="806" ht="14.25" customHeight="1">
      <c r="A806" s="325">
        <v>44861.0</v>
      </c>
      <c r="B806" s="31">
        <v>1476.203613</v>
      </c>
      <c r="C806" s="31">
        <v>6.760137</v>
      </c>
    </row>
    <row r="807" ht="14.25" customHeight="1">
      <c r="A807" s="325">
        <v>44862.0</v>
      </c>
      <c r="B807" s="31">
        <v>1465.838745</v>
      </c>
      <c r="C807" s="31">
        <v>3.053981</v>
      </c>
    </row>
    <row r="808" ht="14.25" customHeight="1">
      <c r="A808" s="325">
        <v>44865.0</v>
      </c>
      <c r="B808" s="31">
        <v>1489.474365</v>
      </c>
      <c r="C808" s="31">
        <v>4.542336</v>
      </c>
    </row>
    <row r="809" ht="14.25" customHeight="1">
      <c r="A809" s="325">
        <v>44866.0</v>
      </c>
      <c r="B809" s="31">
        <v>1523.716919</v>
      </c>
      <c r="C809" s="31">
        <v>4.542692</v>
      </c>
    </row>
    <row r="810" ht="14.25" customHeight="1">
      <c r="A810" s="325">
        <v>44867.0</v>
      </c>
      <c r="B810" s="31">
        <v>1504.634033</v>
      </c>
      <c r="C810" s="31">
        <v>2.938906</v>
      </c>
    </row>
    <row r="811" ht="14.25" customHeight="1">
      <c r="A811" s="325">
        <v>44868.0</v>
      </c>
      <c r="B811" s="31">
        <v>1482.790527</v>
      </c>
      <c r="C811" s="31">
        <v>3.174027</v>
      </c>
    </row>
    <row r="812" ht="14.25" customHeight="1">
      <c r="A812" s="325">
        <v>44869.0</v>
      </c>
      <c r="B812" s="31">
        <v>1466.565308</v>
      </c>
      <c r="C812" s="31">
        <v>4.509682</v>
      </c>
    </row>
    <row r="813" ht="14.25" customHeight="1">
      <c r="A813" s="325">
        <v>44872.0</v>
      </c>
      <c r="B813" s="31">
        <v>1460.220459</v>
      </c>
      <c r="C813" s="31">
        <v>4.898592</v>
      </c>
    </row>
    <row r="814" ht="14.25" customHeight="1">
      <c r="A814" s="325">
        <v>44874.0</v>
      </c>
      <c r="B814" s="31">
        <v>1463.852905</v>
      </c>
      <c r="C814" s="31">
        <v>3.334755</v>
      </c>
    </row>
    <row r="815" ht="14.25" customHeight="1">
      <c r="A815" s="325">
        <v>44875.0</v>
      </c>
      <c r="B815" s="31">
        <v>1454.8927</v>
      </c>
      <c r="C815" s="31">
        <v>3.435763</v>
      </c>
    </row>
    <row r="816" ht="14.25" customHeight="1">
      <c r="A816" s="325">
        <v>44876.0</v>
      </c>
      <c r="B816" s="31">
        <v>1520.907715</v>
      </c>
      <c r="C816" s="31">
        <v>7.214098</v>
      </c>
    </row>
    <row r="817" ht="14.25" customHeight="1">
      <c r="A817" s="325">
        <v>44879.0</v>
      </c>
      <c r="B817" s="31">
        <v>1535.631348</v>
      </c>
      <c r="C817" s="31">
        <v>4.908813</v>
      </c>
    </row>
    <row r="818" ht="14.25" customHeight="1">
      <c r="A818" s="325">
        <v>44880.0</v>
      </c>
      <c r="B818" s="31">
        <v>1544.058838</v>
      </c>
      <c r="C818" s="31">
        <v>3.497614</v>
      </c>
    </row>
    <row r="819" ht="14.25" customHeight="1">
      <c r="A819" s="325">
        <v>44881.0</v>
      </c>
      <c r="B819" s="31">
        <v>1552.583252</v>
      </c>
      <c r="C819" s="31">
        <v>4.497697</v>
      </c>
    </row>
    <row r="820" ht="14.25" customHeight="1">
      <c r="A820" s="325">
        <v>44882.0</v>
      </c>
      <c r="B820" s="31">
        <v>1537.665649</v>
      </c>
      <c r="C820" s="31">
        <v>3.469515</v>
      </c>
    </row>
    <row r="821" ht="14.25" customHeight="1">
      <c r="A821" s="325">
        <v>44883.0</v>
      </c>
      <c r="B821" s="31">
        <v>1543.477539</v>
      </c>
      <c r="C821" s="31">
        <v>3.126064</v>
      </c>
    </row>
    <row r="822" ht="14.25" customHeight="1">
      <c r="A822" s="325">
        <v>44886.0</v>
      </c>
      <c r="B822" s="31">
        <v>1519.067139</v>
      </c>
      <c r="C822" s="31">
        <v>3.071764</v>
      </c>
    </row>
    <row r="823" ht="14.25" customHeight="1">
      <c r="A823" s="325">
        <v>44887.0</v>
      </c>
      <c r="B823" s="31">
        <v>1535.389282</v>
      </c>
      <c r="C823" s="31">
        <v>3.399329</v>
      </c>
    </row>
    <row r="824" ht="14.25" customHeight="1">
      <c r="A824" s="325">
        <v>44888.0</v>
      </c>
      <c r="B824" s="31">
        <v>1533.548828</v>
      </c>
      <c r="C824" s="31">
        <v>3.245067</v>
      </c>
    </row>
    <row r="825" ht="14.25" customHeight="1">
      <c r="A825" s="325">
        <v>44889.0</v>
      </c>
      <c r="B825" s="31">
        <v>1578.737183</v>
      </c>
      <c r="C825" s="31">
        <v>5.282215</v>
      </c>
    </row>
    <row r="826" ht="14.25" customHeight="1">
      <c r="A826" s="325">
        <v>44890.0</v>
      </c>
      <c r="B826" s="31">
        <v>1584.403931</v>
      </c>
      <c r="C826" s="31">
        <v>4.563255</v>
      </c>
    </row>
    <row r="827" ht="14.25" customHeight="1">
      <c r="A827" s="325">
        <v>44893.0</v>
      </c>
      <c r="B827" s="31">
        <v>1572.53772</v>
      </c>
      <c r="C827" s="31">
        <v>3.825766</v>
      </c>
    </row>
    <row r="828" ht="14.25" customHeight="1">
      <c r="A828" s="325">
        <v>44894.0</v>
      </c>
      <c r="B828" s="31">
        <v>1578.010742</v>
      </c>
      <c r="C828" s="31">
        <v>3.13171</v>
      </c>
    </row>
    <row r="829" ht="14.25" customHeight="1">
      <c r="A829" s="325">
        <v>44895.0</v>
      </c>
      <c r="B829" s="31">
        <v>1583.72583</v>
      </c>
      <c r="C829" s="31">
        <v>11.868134</v>
      </c>
    </row>
    <row r="830" ht="14.25" customHeight="1">
      <c r="A830" s="325">
        <v>44896.0</v>
      </c>
      <c r="B830" s="31">
        <v>1605.181885</v>
      </c>
      <c r="C830" s="31">
        <v>5.407928</v>
      </c>
    </row>
    <row r="831" ht="14.25" customHeight="1">
      <c r="A831" s="325">
        <v>44897.0</v>
      </c>
      <c r="B831" s="31">
        <v>1586.583374</v>
      </c>
      <c r="C831" s="31">
        <v>4.283343</v>
      </c>
    </row>
    <row r="832" ht="14.25" customHeight="1">
      <c r="A832" s="325">
        <v>44900.0</v>
      </c>
      <c r="B832" s="31">
        <v>1588.375488</v>
      </c>
      <c r="C832" s="31">
        <v>3.824966</v>
      </c>
    </row>
    <row r="833" ht="14.25" customHeight="1">
      <c r="A833" s="325">
        <v>44901.0</v>
      </c>
      <c r="B833" s="31">
        <v>1562.366821</v>
      </c>
      <c r="C833" s="31">
        <v>4.822398</v>
      </c>
    </row>
    <row r="834" ht="14.25" customHeight="1">
      <c r="A834" s="325">
        <v>44902.0</v>
      </c>
      <c r="B834" s="31">
        <v>1555.198608</v>
      </c>
      <c r="C834" s="31">
        <v>4.898087</v>
      </c>
    </row>
    <row r="835" ht="14.25" customHeight="1">
      <c r="A835" s="325">
        <v>44903.0</v>
      </c>
      <c r="B835" s="31">
        <v>1569.389648</v>
      </c>
      <c r="C835" s="31">
        <v>4.206837</v>
      </c>
    </row>
    <row r="836" ht="14.25" customHeight="1">
      <c r="A836" s="325">
        <v>44904.0</v>
      </c>
      <c r="B836" s="31">
        <v>1520.132813</v>
      </c>
      <c r="C836" s="31">
        <v>8.880658</v>
      </c>
    </row>
    <row r="837" ht="14.25" customHeight="1">
      <c r="A837" s="325">
        <v>44907.0</v>
      </c>
      <c r="B837" s="31">
        <v>1498.725098</v>
      </c>
      <c r="C837" s="31">
        <v>8.037679</v>
      </c>
    </row>
    <row r="838" ht="14.25" customHeight="1">
      <c r="A838" s="325">
        <v>44908.0</v>
      </c>
      <c r="B838" s="31">
        <v>1522.893433</v>
      </c>
      <c r="C838" s="31">
        <v>6.135067</v>
      </c>
    </row>
    <row r="839" ht="14.25" customHeight="1">
      <c r="A839" s="325">
        <v>44909.0</v>
      </c>
      <c r="B839" s="31">
        <v>1529.91626</v>
      </c>
      <c r="C839" s="31">
        <v>4.97602</v>
      </c>
    </row>
    <row r="840" ht="14.25" customHeight="1">
      <c r="A840" s="325">
        <v>44910.0</v>
      </c>
      <c r="B840" s="31">
        <v>1492.235107</v>
      </c>
      <c r="C840" s="31">
        <v>6.443866</v>
      </c>
    </row>
    <row r="841" ht="14.25" customHeight="1">
      <c r="A841" s="325">
        <v>44911.0</v>
      </c>
      <c r="B841" s="31">
        <v>1474.508423</v>
      </c>
      <c r="C841" s="31">
        <v>9.630453</v>
      </c>
    </row>
    <row r="842" ht="14.25" customHeight="1">
      <c r="A842" s="325">
        <v>44914.0</v>
      </c>
      <c r="B842" s="31">
        <v>1460.123657</v>
      </c>
      <c r="C842" s="31">
        <v>6.22274</v>
      </c>
    </row>
    <row r="843" ht="14.25" customHeight="1">
      <c r="A843" s="325">
        <v>44915.0</v>
      </c>
      <c r="B843" s="31">
        <v>1460.075317</v>
      </c>
      <c r="C843" s="31">
        <v>7.396259</v>
      </c>
    </row>
    <row r="844" ht="14.25" customHeight="1">
      <c r="A844" s="325">
        <v>44916.0</v>
      </c>
      <c r="B844" s="31">
        <v>1462.254761</v>
      </c>
      <c r="C844" s="31">
        <v>6.236361</v>
      </c>
    </row>
    <row r="845" ht="14.25" customHeight="1">
      <c r="A845" s="325">
        <v>44917.0</v>
      </c>
      <c r="B845" s="31">
        <v>1474.363159</v>
      </c>
      <c r="C845" s="31">
        <v>6.30264</v>
      </c>
    </row>
    <row r="846" ht="14.25" customHeight="1">
      <c r="A846" s="325">
        <v>44918.0</v>
      </c>
      <c r="B846" s="31">
        <v>1450.194824</v>
      </c>
      <c r="C846" s="31">
        <v>6.283822</v>
      </c>
    </row>
    <row r="847" ht="14.25" customHeight="1">
      <c r="A847" s="325">
        <v>44921.0</v>
      </c>
      <c r="B847" s="31">
        <v>1455.328735</v>
      </c>
      <c r="C847" s="31">
        <v>4.115459</v>
      </c>
    </row>
    <row r="848" ht="14.25" customHeight="1">
      <c r="A848" s="325">
        <v>44922.0</v>
      </c>
      <c r="B848" s="31">
        <v>1467.38855</v>
      </c>
      <c r="C848" s="31">
        <v>4.860076</v>
      </c>
    </row>
    <row r="849" ht="14.25" customHeight="1">
      <c r="A849" s="325">
        <v>44923.0</v>
      </c>
      <c r="B849" s="31">
        <v>1462.835938</v>
      </c>
      <c r="C849" s="31">
        <v>5.02986</v>
      </c>
    </row>
    <row r="850" ht="14.25" customHeight="1">
      <c r="A850" s="325">
        <v>44924.0</v>
      </c>
      <c r="B850" s="31">
        <v>1470.00415</v>
      </c>
      <c r="C850" s="31">
        <v>4.624745</v>
      </c>
    </row>
    <row r="851" ht="14.25" customHeight="1">
      <c r="A851" s="325">
        <v>44925.0</v>
      </c>
      <c r="B851" s="31">
        <v>1460.946899</v>
      </c>
      <c r="C851" s="31">
        <v>5.060544</v>
      </c>
    </row>
    <row r="852" ht="14.25" customHeight="1">
      <c r="A852" s="325">
        <v>44928.0</v>
      </c>
      <c r="B852" s="31">
        <v>1476.251953</v>
      </c>
      <c r="C852" s="31">
        <v>3.80114</v>
      </c>
    </row>
    <row r="853" ht="14.25" customHeight="1">
      <c r="A853" s="325">
        <v>44929.0</v>
      </c>
      <c r="B853" s="31">
        <v>1474.847534</v>
      </c>
      <c r="C853" s="31">
        <v>4.55113</v>
      </c>
    </row>
    <row r="854" ht="14.25" customHeight="1">
      <c r="A854" s="325">
        <v>44930.0</v>
      </c>
      <c r="B854" s="31">
        <v>1447.966919</v>
      </c>
      <c r="C854" s="31">
        <v>7.05959</v>
      </c>
    </row>
    <row r="855" ht="14.25" customHeight="1">
      <c r="A855" s="325">
        <v>44931.0</v>
      </c>
      <c r="B855" s="31">
        <v>1428.980835</v>
      </c>
      <c r="C855" s="31">
        <v>9.868404</v>
      </c>
    </row>
    <row r="856" ht="14.25" customHeight="1">
      <c r="A856" s="325">
        <v>44932.0</v>
      </c>
      <c r="B856" s="31">
        <v>1403.117432</v>
      </c>
      <c r="C856" s="31">
        <v>6.443714</v>
      </c>
    </row>
    <row r="857" ht="14.25" customHeight="1">
      <c r="A857" s="325">
        <v>44935.0</v>
      </c>
      <c r="B857" s="31">
        <v>1437.94104</v>
      </c>
      <c r="C857" s="31">
        <v>11.498717</v>
      </c>
    </row>
    <row r="858" ht="14.25" customHeight="1">
      <c r="A858" s="325">
        <v>44936.0</v>
      </c>
      <c r="B858" s="31">
        <v>1423.70166</v>
      </c>
      <c r="C858" s="31">
        <v>7.158624</v>
      </c>
    </row>
    <row r="859" ht="14.25" customHeight="1">
      <c r="A859" s="325">
        <v>44937.0</v>
      </c>
      <c r="B859" s="31">
        <v>1425.154663</v>
      </c>
      <c r="C859" s="31">
        <v>6.173092</v>
      </c>
    </row>
    <row r="860" ht="14.25" customHeight="1">
      <c r="A860" s="325">
        <v>44938.0</v>
      </c>
      <c r="B860" s="31">
        <v>1434.211792</v>
      </c>
      <c r="C860" s="31">
        <v>6.591385</v>
      </c>
    </row>
    <row r="861" ht="14.25" customHeight="1">
      <c r="A861" s="325">
        <v>44939.0</v>
      </c>
      <c r="B861" s="31">
        <v>1456.539551</v>
      </c>
      <c r="C861" s="31">
        <v>11.610426</v>
      </c>
    </row>
    <row r="862" ht="14.25" customHeight="1">
      <c r="A862" s="325">
        <v>44942.0</v>
      </c>
      <c r="B862" s="31">
        <v>1477.704956</v>
      </c>
      <c r="C862" s="31">
        <v>6.073063</v>
      </c>
    </row>
    <row r="863" ht="14.25" customHeight="1">
      <c r="A863" s="325">
        <v>44943.0</v>
      </c>
      <c r="B863" s="31">
        <v>1491.266357</v>
      </c>
      <c r="C863" s="31">
        <v>5.922644</v>
      </c>
    </row>
    <row r="864" ht="14.25" customHeight="1">
      <c r="A864" s="325">
        <v>44944.0</v>
      </c>
      <c r="B864" s="31">
        <v>1496.981567</v>
      </c>
      <c r="C864" s="31">
        <v>5.843098</v>
      </c>
    </row>
    <row r="865" ht="14.25" customHeight="1">
      <c r="A865" s="325">
        <v>44945.0</v>
      </c>
      <c r="B865" s="31">
        <v>1490.685059</v>
      </c>
      <c r="C865" s="31">
        <v>6.165284</v>
      </c>
    </row>
    <row r="866" ht="14.25" customHeight="1">
      <c r="A866" s="325">
        <v>44946.0</v>
      </c>
      <c r="B866" s="31">
        <v>1477.753418</v>
      </c>
      <c r="C866" s="31">
        <v>6.496429</v>
      </c>
    </row>
    <row r="867" ht="14.25" customHeight="1">
      <c r="A867" s="325">
        <v>44949.0</v>
      </c>
      <c r="B867" s="31">
        <v>1499.500122</v>
      </c>
      <c r="C867" s="31">
        <v>4.85502</v>
      </c>
    </row>
    <row r="868" ht="14.25" customHeight="1">
      <c r="A868" s="325">
        <v>44950.0</v>
      </c>
      <c r="B868" s="31">
        <v>1503.277832</v>
      </c>
      <c r="C868" s="31">
        <v>5.200802</v>
      </c>
    </row>
    <row r="869" ht="14.25" customHeight="1">
      <c r="A869" s="325">
        <v>44951.0</v>
      </c>
      <c r="B869" s="31">
        <v>1494.656738</v>
      </c>
      <c r="C869" s="31">
        <v>4.158617</v>
      </c>
    </row>
    <row r="870" ht="14.25" customHeight="1">
      <c r="A870" s="325">
        <v>44953.0</v>
      </c>
      <c r="B870" s="31">
        <v>1471.553955</v>
      </c>
      <c r="C870" s="31">
        <v>6.209955</v>
      </c>
    </row>
    <row r="871" ht="14.25" customHeight="1">
      <c r="A871" s="325">
        <v>44956.0</v>
      </c>
      <c r="B871" s="31">
        <v>1490.588379</v>
      </c>
      <c r="C871" s="31">
        <v>6.964719</v>
      </c>
    </row>
    <row r="872" ht="14.25" customHeight="1">
      <c r="A872" s="325">
        <v>44957.0</v>
      </c>
      <c r="B872" s="31">
        <v>1485.696533</v>
      </c>
      <c r="C872" s="31">
        <v>9.448126</v>
      </c>
    </row>
    <row r="873" ht="14.25" customHeight="1">
      <c r="A873" s="325">
        <v>44958.0</v>
      </c>
      <c r="B873" s="31">
        <v>1502.50293</v>
      </c>
      <c r="C873" s="31">
        <v>6.194199</v>
      </c>
    </row>
    <row r="874" ht="14.25" customHeight="1">
      <c r="A874" s="325">
        <v>44959.0</v>
      </c>
      <c r="B874" s="31">
        <v>1534.130127</v>
      </c>
      <c r="C874" s="31">
        <v>6.916834</v>
      </c>
    </row>
    <row r="875" ht="14.25" customHeight="1">
      <c r="A875" s="325">
        <v>44960.0</v>
      </c>
      <c r="B875" s="31">
        <v>1549.289673</v>
      </c>
      <c r="C875" s="31">
        <v>7.040194</v>
      </c>
    </row>
    <row r="876" ht="14.25" customHeight="1">
      <c r="A876" s="325">
        <v>44963.0</v>
      </c>
      <c r="B876" s="31">
        <v>1520.665405</v>
      </c>
      <c r="C876" s="31">
        <v>4.570612</v>
      </c>
    </row>
    <row r="877" ht="14.25" customHeight="1">
      <c r="A877" s="325">
        <v>44964.0</v>
      </c>
      <c r="B877" s="31">
        <v>1513.448975</v>
      </c>
      <c r="C877" s="31">
        <v>4.336238</v>
      </c>
    </row>
    <row r="878" ht="14.25" customHeight="1">
      <c r="A878" s="325">
        <v>44965.0</v>
      </c>
      <c r="B878" s="31">
        <v>1540.668457</v>
      </c>
      <c r="C878" s="31">
        <v>7.983338</v>
      </c>
    </row>
    <row r="879" ht="14.25" customHeight="1">
      <c r="A879" s="325">
        <v>44966.0</v>
      </c>
      <c r="B879" s="31">
        <v>1566.338135</v>
      </c>
      <c r="C879" s="31">
        <v>6.904911</v>
      </c>
    </row>
    <row r="880" ht="14.25" customHeight="1">
      <c r="A880" s="325">
        <v>44967.0</v>
      </c>
      <c r="B880" s="31">
        <v>1558.152954</v>
      </c>
      <c r="C880" s="31">
        <v>4.786762</v>
      </c>
    </row>
    <row r="881" ht="14.25" customHeight="1">
      <c r="A881" s="325">
        <v>44970.0</v>
      </c>
      <c r="B881" s="31">
        <v>1518.340698</v>
      </c>
      <c r="C881" s="31">
        <v>4.001199</v>
      </c>
    </row>
    <row r="882" ht="14.25" customHeight="1">
      <c r="A882" s="325">
        <v>44971.0</v>
      </c>
      <c r="B882" s="31">
        <v>1543.332275</v>
      </c>
      <c r="C882" s="31">
        <v>5.043736</v>
      </c>
    </row>
    <row r="883" ht="14.25" customHeight="1">
      <c r="A883" s="325">
        <v>44972.0</v>
      </c>
      <c r="B883" s="31">
        <v>1547.013428</v>
      </c>
      <c r="C883" s="31">
        <v>3.465747</v>
      </c>
    </row>
    <row r="884" ht="14.25" customHeight="1">
      <c r="A884" s="325">
        <v>44973.0</v>
      </c>
      <c r="B884" s="31">
        <v>1551.614502</v>
      </c>
      <c r="C884" s="31">
        <v>4.290289</v>
      </c>
    </row>
    <row r="885" ht="14.25" customHeight="1">
      <c r="A885" s="325">
        <v>44974.0</v>
      </c>
      <c r="B885" s="31">
        <v>1534.178467</v>
      </c>
      <c r="C885" s="31">
        <v>2.857734</v>
      </c>
    </row>
    <row r="886" ht="14.25" customHeight="1">
      <c r="A886" s="325">
        <v>44977.0</v>
      </c>
      <c r="B886" s="31">
        <v>1542.557251</v>
      </c>
      <c r="C886" s="31">
        <v>2.417716</v>
      </c>
    </row>
    <row r="887" ht="14.25" customHeight="1">
      <c r="A887" s="325">
        <v>44978.0</v>
      </c>
      <c r="B887" s="31">
        <v>1530.013062</v>
      </c>
      <c r="C887" s="31">
        <v>2.723288</v>
      </c>
    </row>
    <row r="888" ht="14.25" customHeight="1">
      <c r="A888" s="325">
        <v>44979.0</v>
      </c>
      <c r="B888" s="31">
        <v>1512.867676</v>
      </c>
      <c r="C888" s="31">
        <v>3.656244</v>
      </c>
    </row>
    <row r="889" ht="14.25" customHeight="1">
      <c r="A889" s="325">
        <v>44980.0</v>
      </c>
      <c r="B889" s="31">
        <v>1502.115356</v>
      </c>
      <c r="C889" s="31">
        <v>4.766854</v>
      </c>
    </row>
    <row r="890" ht="14.25" customHeight="1">
      <c r="A890" s="325">
        <v>44981.0</v>
      </c>
      <c r="B890" s="31">
        <v>1502.067017</v>
      </c>
      <c r="C890" s="31">
        <v>2.790986</v>
      </c>
    </row>
    <row r="891" ht="14.25" customHeight="1">
      <c r="A891" s="325">
        <v>44984.0</v>
      </c>
      <c r="B891" s="31">
        <v>1462.012573</v>
      </c>
      <c r="C891" s="31">
        <v>4.920268</v>
      </c>
    </row>
    <row r="892" ht="14.25" customHeight="1">
      <c r="A892" s="325">
        <v>44985.0</v>
      </c>
      <c r="B892" s="31">
        <v>1440.94397</v>
      </c>
      <c r="C892" s="31">
        <v>9.679811</v>
      </c>
    </row>
    <row r="893" ht="14.25" customHeight="1">
      <c r="A893" s="325">
        <v>44986.0</v>
      </c>
      <c r="B893" s="31">
        <v>1449.177734</v>
      </c>
      <c r="C893" s="31">
        <v>5.125043</v>
      </c>
    </row>
    <row r="894" ht="14.25" customHeight="1">
      <c r="A894" s="325">
        <v>44987.0</v>
      </c>
      <c r="B894" s="31">
        <v>1426.026489</v>
      </c>
      <c r="C894" s="31">
        <v>4.644499</v>
      </c>
    </row>
    <row r="895" ht="14.25" customHeight="1">
      <c r="A895" s="325">
        <v>44988.0</v>
      </c>
      <c r="B895" s="31">
        <v>1432.952515</v>
      </c>
      <c r="C895" s="31">
        <v>4.615015</v>
      </c>
    </row>
    <row r="896" ht="14.25" customHeight="1">
      <c r="A896" s="325">
        <v>44991.0</v>
      </c>
      <c r="B896" s="31">
        <v>1460.220459</v>
      </c>
      <c r="C896" s="31">
        <v>6.561742</v>
      </c>
    </row>
    <row r="897" ht="14.25" customHeight="1">
      <c r="A897" s="325">
        <v>44993.0</v>
      </c>
      <c r="B897" s="31">
        <v>1445.932617</v>
      </c>
      <c r="C897" s="31">
        <v>4.13708</v>
      </c>
    </row>
    <row r="898" ht="14.25" customHeight="1">
      <c r="A898" s="325">
        <v>44994.0</v>
      </c>
      <c r="B898" s="31">
        <v>1434.018066</v>
      </c>
      <c r="C898" s="31">
        <v>5.104656</v>
      </c>
    </row>
    <row r="899" ht="14.25" customHeight="1">
      <c r="A899" s="325">
        <v>44995.0</v>
      </c>
      <c r="B899" s="31">
        <v>1425.445313</v>
      </c>
      <c r="C899" s="31">
        <v>3.69958</v>
      </c>
    </row>
    <row r="900" ht="14.25" customHeight="1">
      <c r="A900" s="325">
        <v>44998.0</v>
      </c>
      <c r="B900" s="31">
        <v>1390.137329</v>
      </c>
      <c r="C900" s="31">
        <v>8.798403</v>
      </c>
    </row>
    <row r="901" ht="14.25" customHeight="1">
      <c r="A901" s="325">
        <v>44999.0</v>
      </c>
      <c r="B901" s="31">
        <v>1375.510498</v>
      </c>
      <c r="C901" s="31">
        <v>7.402784</v>
      </c>
    </row>
    <row r="902" ht="14.25" customHeight="1">
      <c r="A902" s="325">
        <v>45000.0</v>
      </c>
      <c r="B902" s="31">
        <v>1375.171509</v>
      </c>
      <c r="C902" s="31">
        <v>7.556182</v>
      </c>
    </row>
    <row r="903" ht="14.25" customHeight="1">
      <c r="A903" s="325">
        <v>45001.0</v>
      </c>
      <c r="B903" s="31">
        <v>1360.108521</v>
      </c>
      <c r="C903" s="31">
        <v>7.323117</v>
      </c>
    </row>
    <row r="904" ht="14.25" customHeight="1">
      <c r="A904" s="325">
        <v>45002.0</v>
      </c>
      <c r="B904" s="31">
        <v>1376.188477</v>
      </c>
      <c r="C904" s="31">
        <v>9.090018</v>
      </c>
    </row>
    <row r="905" ht="14.25" customHeight="1">
      <c r="A905" s="325">
        <v>45005.0</v>
      </c>
      <c r="B905" s="31">
        <v>1359.672729</v>
      </c>
      <c r="C905" s="31">
        <v>8.221829</v>
      </c>
    </row>
    <row r="906" ht="14.25" customHeight="1">
      <c r="A906" s="325">
        <v>45006.0</v>
      </c>
      <c r="B906" s="31">
        <v>1347.128296</v>
      </c>
      <c r="C906" s="31">
        <v>8.536755</v>
      </c>
    </row>
    <row r="907" ht="14.25" customHeight="1">
      <c r="A907" s="325">
        <v>45007.0</v>
      </c>
      <c r="B907" s="31">
        <v>1345.723877</v>
      </c>
      <c r="C907" s="31">
        <v>8.356487</v>
      </c>
    </row>
    <row r="908" ht="14.25" customHeight="1">
      <c r="A908" s="325">
        <v>45008.0</v>
      </c>
      <c r="B908" s="31">
        <v>1331.484497</v>
      </c>
      <c r="C908" s="31">
        <v>7.607718</v>
      </c>
    </row>
    <row r="909" ht="14.25" customHeight="1">
      <c r="A909" s="325">
        <v>45009.0</v>
      </c>
      <c r="B909" s="31">
        <v>1337.393188</v>
      </c>
      <c r="C909" s="31">
        <v>7.559127</v>
      </c>
    </row>
    <row r="910" ht="14.25" customHeight="1">
      <c r="A910" s="325">
        <v>45012.0</v>
      </c>
      <c r="B910" s="31">
        <v>1345.433105</v>
      </c>
      <c r="C910" s="31">
        <v>4.170193</v>
      </c>
    </row>
    <row r="911" ht="14.25" customHeight="1">
      <c r="A911" s="325">
        <v>45013.0</v>
      </c>
      <c r="B911" s="31">
        <v>1334.438843</v>
      </c>
      <c r="C911" s="31">
        <v>6.633366</v>
      </c>
    </row>
    <row r="912" ht="14.25" customHeight="1">
      <c r="A912" s="325">
        <v>45014.0</v>
      </c>
      <c r="B912" s="31">
        <v>1340.202393</v>
      </c>
      <c r="C912" s="31">
        <v>8.813966</v>
      </c>
    </row>
    <row r="913" ht="14.25" customHeight="1">
      <c r="A913" s="325">
        <v>45016.0</v>
      </c>
      <c r="B913" s="31">
        <v>1383.211304</v>
      </c>
      <c r="C913" s="31">
        <v>8.711975</v>
      </c>
    </row>
    <row r="914" ht="14.25" customHeight="1">
      <c r="A914" s="325">
        <v>45019.0</v>
      </c>
      <c r="B914" s="31">
        <v>1366.646973</v>
      </c>
      <c r="C914" s="31">
        <v>5.242764</v>
      </c>
    </row>
    <row r="915" ht="14.25" customHeight="1">
      <c r="A915" s="325">
        <v>45021.0</v>
      </c>
      <c r="B915" s="31">
        <v>1378.949219</v>
      </c>
      <c r="C915" s="31">
        <v>7.506334</v>
      </c>
    </row>
    <row r="916" ht="14.25" customHeight="1">
      <c r="A916" s="325">
        <v>45022.0</v>
      </c>
      <c r="B916" s="31">
        <v>1377.35083</v>
      </c>
      <c r="C916" s="31">
        <v>6.948465</v>
      </c>
    </row>
    <row r="917" ht="14.25" customHeight="1">
      <c r="A917" s="325">
        <v>45026.0</v>
      </c>
      <c r="B917" s="31">
        <v>1382.872314</v>
      </c>
      <c r="C917" s="31">
        <v>4.993788</v>
      </c>
    </row>
    <row r="918" ht="14.25" customHeight="1">
      <c r="A918" s="325">
        <v>45027.0</v>
      </c>
      <c r="B918" s="31">
        <v>1362.094238</v>
      </c>
      <c r="C918" s="31">
        <v>6.942255</v>
      </c>
    </row>
    <row r="919" ht="14.25" customHeight="1">
      <c r="A919" s="325">
        <v>45028.0</v>
      </c>
      <c r="B919" s="31">
        <v>1383.550415</v>
      </c>
      <c r="C919" s="31">
        <v>5.831169</v>
      </c>
    </row>
    <row r="920" ht="14.25" customHeight="1">
      <c r="A920" s="325">
        <v>45029.0</v>
      </c>
      <c r="B920" s="31">
        <v>1345.675293</v>
      </c>
      <c r="C920" s="31">
        <v>11.267238</v>
      </c>
    </row>
    <row r="921" ht="14.25" customHeight="1">
      <c r="A921" s="325">
        <v>45033.0</v>
      </c>
      <c r="B921" s="31">
        <v>1218.876587</v>
      </c>
      <c r="C921" s="31">
        <v>53.171705</v>
      </c>
    </row>
    <row r="922" ht="14.25" customHeight="1">
      <c r="A922" s="325">
        <v>45034.0</v>
      </c>
      <c r="B922" s="31">
        <v>1219.893677</v>
      </c>
      <c r="C922" s="31">
        <v>12.430884</v>
      </c>
    </row>
    <row r="923" ht="14.25" customHeight="1">
      <c r="A923" s="325">
        <v>45035.0</v>
      </c>
      <c r="B923" s="31">
        <v>1193.59436</v>
      </c>
      <c r="C923" s="31">
        <v>11.30723</v>
      </c>
    </row>
    <row r="924" ht="14.25" customHeight="1">
      <c r="A924" s="325">
        <v>45036.0</v>
      </c>
      <c r="B924" s="31">
        <v>1185.070068</v>
      </c>
      <c r="C924" s="31">
        <v>8.621249</v>
      </c>
    </row>
    <row r="925" ht="14.25" customHeight="1">
      <c r="A925" s="325">
        <v>45037.0</v>
      </c>
      <c r="B925" s="31">
        <v>1188.89624</v>
      </c>
      <c r="C925" s="31">
        <v>8.691352</v>
      </c>
    </row>
    <row r="926" ht="14.25" customHeight="1">
      <c r="A926" s="325">
        <v>45040.0</v>
      </c>
      <c r="B926" s="31">
        <v>1187.879272</v>
      </c>
      <c r="C926" s="31">
        <v>8.313774</v>
      </c>
    </row>
    <row r="927" ht="14.25" customHeight="1">
      <c r="A927" s="325">
        <v>45041.0</v>
      </c>
      <c r="B927" s="31">
        <v>1186.523071</v>
      </c>
      <c r="C927" s="31">
        <v>6.808576</v>
      </c>
    </row>
    <row r="928" ht="14.25" customHeight="1">
      <c r="A928" s="325">
        <v>45042.0</v>
      </c>
      <c r="B928" s="31">
        <v>1189.089966</v>
      </c>
      <c r="C928" s="31">
        <v>5.680192</v>
      </c>
    </row>
    <row r="929" ht="14.25" customHeight="1">
      <c r="A929" s="325">
        <v>45043.0</v>
      </c>
      <c r="B929" s="31">
        <v>1207.204102</v>
      </c>
      <c r="C929" s="31">
        <v>8.020704</v>
      </c>
    </row>
    <row r="930" ht="14.25" customHeight="1">
      <c r="A930" s="325">
        <v>45044.0</v>
      </c>
      <c r="B930" s="31">
        <v>1213.500488</v>
      </c>
      <c r="C930" s="31">
        <v>10.118277</v>
      </c>
    </row>
    <row r="931" ht="14.25" customHeight="1">
      <c r="A931" s="325">
        <v>45048.0</v>
      </c>
      <c r="B931" s="31">
        <v>1237.426514</v>
      </c>
      <c r="C931" s="31">
        <v>8.886401</v>
      </c>
    </row>
    <row r="932" ht="14.25" customHeight="1">
      <c r="A932" s="325">
        <v>45049.0</v>
      </c>
      <c r="B932" s="31">
        <v>1229.386719</v>
      </c>
      <c r="C932" s="31">
        <v>5.549783</v>
      </c>
    </row>
    <row r="933" ht="14.25" customHeight="1">
      <c r="A933" s="325">
        <v>45050.0</v>
      </c>
      <c r="B933" s="31">
        <v>1233.648804</v>
      </c>
      <c r="C933" s="31">
        <v>4.505401</v>
      </c>
    </row>
    <row r="934" ht="14.25" customHeight="1">
      <c r="A934" s="325">
        <v>45051.0</v>
      </c>
      <c r="B934" s="31">
        <v>1219.651489</v>
      </c>
      <c r="C934" s="31">
        <v>5.373791</v>
      </c>
    </row>
    <row r="935" ht="14.25" customHeight="1">
      <c r="A935" s="325">
        <v>45054.0</v>
      </c>
      <c r="B935" s="31">
        <v>1225.947754</v>
      </c>
      <c r="C935" s="31">
        <v>5.260842</v>
      </c>
    </row>
    <row r="936" ht="14.25" customHeight="1">
      <c r="A936" s="325">
        <v>45055.0</v>
      </c>
      <c r="B936" s="31">
        <v>1230.887939</v>
      </c>
      <c r="C936" s="31">
        <v>4.969897</v>
      </c>
    </row>
    <row r="937" ht="14.25" customHeight="1">
      <c r="A937" s="325">
        <v>45056.0</v>
      </c>
      <c r="B937" s="31">
        <v>1223.671509</v>
      </c>
      <c r="C937" s="31">
        <v>6.515734</v>
      </c>
    </row>
    <row r="938" ht="14.25" customHeight="1">
      <c r="A938" s="325">
        <v>45057.0</v>
      </c>
      <c r="B938" s="31">
        <v>1216.745483</v>
      </c>
      <c r="C938" s="31">
        <v>6.888461</v>
      </c>
    </row>
    <row r="939" ht="14.25" customHeight="1">
      <c r="A939" s="325">
        <v>45058.0</v>
      </c>
      <c r="B939" s="31">
        <v>1206.187012</v>
      </c>
      <c r="C939" s="31">
        <v>8.292212</v>
      </c>
    </row>
    <row r="940" ht="14.25" customHeight="1">
      <c r="A940" s="325">
        <v>45061.0</v>
      </c>
      <c r="B940" s="31">
        <v>1218.924927</v>
      </c>
      <c r="C940" s="31">
        <v>5.53471</v>
      </c>
    </row>
    <row r="941" ht="14.25" customHeight="1">
      <c r="A941" s="325">
        <v>45062.0</v>
      </c>
      <c r="B941" s="31">
        <v>1224.688599</v>
      </c>
      <c r="C941" s="31">
        <v>5.236469</v>
      </c>
    </row>
    <row r="942" ht="14.25" customHeight="1">
      <c r="A942" s="325">
        <v>45063.0</v>
      </c>
      <c r="B942" s="31">
        <v>1207.83374</v>
      </c>
      <c r="C942" s="31">
        <v>10.465667</v>
      </c>
    </row>
    <row r="943" ht="14.25" customHeight="1">
      <c r="A943" s="325">
        <v>45064.0</v>
      </c>
      <c r="B943" s="31">
        <v>1206.961792</v>
      </c>
      <c r="C943" s="31">
        <v>6.948732</v>
      </c>
    </row>
    <row r="944" ht="14.25" customHeight="1">
      <c r="A944" s="325">
        <v>45065.0</v>
      </c>
      <c r="B944" s="31">
        <v>1229.144409</v>
      </c>
      <c r="C944" s="31">
        <v>11.094136</v>
      </c>
    </row>
    <row r="945" ht="14.25" customHeight="1">
      <c r="A945" s="325">
        <v>45068.0</v>
      </c>
      <c r="B945" s="31">
        <v>1252.295776</v>
      </c>
      <c r="C945" s="31">
        <v>7.625947</v>
      </c>
    </row>
    <row r="946" ht="14.25" customHeight="1">
      <c r="A946" s="325">
        <v>45069.0</v>
      </c>
      <c r="B946" s="31">
        <v>1259.318604</v>
      </c>
      <c r="C946" s="31">
        <v>7.436031</v>
      </c>
    </row>
    <row r="947" ht="14.25" customHeight="1">
      <c r="A947" s="325">
        <v>45070.0</v>
      </c>
      <c r="B947" s="31">
        <v>1257.962402</v>
      </c>
      <c r="C947" s="31">
        <v>4.824077</v>
      </c>
    </row>
    <row r="948" ht="14.25" customHeight="1">
      <c r="A948" s="325">
        <v>45071.0</v>
      </c>
      <c r="B948" s="31">
        <v>1263.483765</v>
      </c>
      <c r="C948" s="31">
        <v>4.334121</v>
      </c>
    </row>
    <row r="949" ht="14.25" customHeight="1">
      <c r="A949" s="325">
        <v>45072.0</v>
      </c>
      <c r="B949" s="31">
        <v>1276.17334</v>
      </c>
      <c r="C949" s="31">
        <v>5.521606</v>
      </c>
    </row>
    <row r="950" ht="14.25" customHeight="1">
      <c r="A950" s="325">
        <v>45075.0</v>
      </c>
      <c r="B950" s="31">
        <v>1273.218994</v>
      </c>
      <c r="C950" s="31">
        <v>4.419365</v>
      </c>
    </row>
    <row r="951" ht="14.25" customHeight="1">
      <c r="A951" s="325">
        <v>45076.0</v>
      </c>
      <c r="B951" s="31">
        <v>1282.372803</v>
      </c>
      <c r="C951" s="31">
        <v>6.274719</v>
      </c>
    </row>
    <row r="952" ht="14.25" customHeight="1">
      <c r="A952" s="325">
        <v>45077.0</v>
      </c>
      <c r="B952" s="31">
        <v>1276.996704</v>
      </c>
      <c r="C952" s="31">
        <v>17.800782</v>
      </c>
    </row>
    <row r="953" ht="14.25" customHeight="1">
      <c r="A953" s="325">
        <v>45078.0</v>
      </c>
      <c r="B953" s="31">
        <v>1278.15918</v>
      </c>
      <c r="C953" s="31">
        <v>4.277841</v>
      </c>
    </row>
    <row r="954" ht="14.25" customHeight="1">
      <c r="A954" s="325">
        <v>45079.0</v>
      </c>
      <c r="B954" s="31">
        <v>1275.213989</v>
      </c>
      <c r="C954" s="31">
        <v>10.909311</v>
      </c>
    </row>
    <row r="955" ht="14.25" customHeight="1">
      <c r="A955" s="325">
        <v>45082.0</v>
      </c>
      <c r="B955" s="31">
        <v>1280.613403</v>
      </c>
      <c r="C955" s="31">
        <v>5.002553</v>
      </c>
    </row>
    <row r="956" ht="14.25" customHeight="1">
      <c r="A956" s="325">
        <v>45083.0</v>
      </c>
      <c r="B956" s="31">
        <v>1255.580322</v>
      </c>
      <c r="C956" s="31">
        <v>10.0081</v>
      </c>
    </row>
    <row r="957" ht="14.25" customHeight="1">
      <c r="A957" s="325">
        <v>45084.0</v>
      </c>
      <c r="B957" s="31">
        <v>1265.348145</v>
      </c>
      <c r="C957" s="31">
        <v>5.397578</v>
      </c>
    </row>
    <row r="958" ht="14.25" customHeight="1">
      <c r="A958" s="325">
        <v>45085.0</v>
      </c>
      <c r="B958" s="31">
        <v>1259.310791</v>
      </c>
      <c r="C958" s="31">
        <v>5.034942</v>
      </c>
    </row>
    <row r="959" ht="14.25" customHeight="1">
      <c r="A959" s="325">
        <v>45086.0</v>
      </c>
      <c r="B959" s="31">
        <v>1242.769287</v>
      </c>
      <c r="C959" s="31">
        <v>5.339073</v>
      </c>
    </row>
    <row r="960" ht="14.25" customHeight="1">
      <c r="A960" s="325">
        <v>45089.0</v>
      </c>
      <c r="B960" s="31">
        <v>1268.293091</v>
      </c>
      <c r="C960" s="31">
        <v>4.785588</v>
      </c>
    </row>
    <row r="961" ht="14.25" customHeight="1">
      <c r="A961" s="325">
        <v>45090.0</v>
      </c>
      <c r="B961" s="31">
        <v>1280.956909</v>
      </c>
      <c r="C961" s="31">
        <v>4.846587</v>
      </c>
    </row>
    <row r="962" ht="14.25" customHeight="1">
      <c r="A962" s="325">
        <v>45091.0</v>
      </c>
      <c r="B962" s="31">
        <v>1276.588501</v>
      </c>
      <c r="C962" s="31">
        <v>3.457981</v>
      </c>
    </row>
    <row r="963" ht="14.25" customHeight="1">
      <c r="A963" s="325">
        <v>45092.0</v>
      </c>
      <c r="B963" s="31">
        <v>1263.237549</v>
      </c>
      <c r="C963" s="31">
        <v>6.161155</v>
      </c>
    </row>
    <row r="964" ht="14.25" customHeight="1">
      <c r="A964" s="325">
        <v>45093.0</v>
      </c>
      <c r="B964" s="31">
        <v>1267.998657</v>
      </c>
      <c r="C964" s="31">
        <v>8.536287</v>
      </c>
    </row>
    <row r="965" ht="14.25" customHeight="1">
      <c r="A965" s="325">
        <v>45096.0</v>
      </c>
      <c r="B965" s="31">
        <v>1270.305664</v>
      </c>
      <c r="C965" s="31">
        <v>4.451787</v>
      </c>
    </row>
    <row r="966" ht="14.25" customHeight="1">
      <c r="A966" s="325">
        <v>45097.0</v>
      </c>
      <c r="B966" s="31">
        <v>1279.533447</v>
      </c>
      <c r="C966" s="31">
        <v>4.00918</v>
      </c>
    </row>
    <row r="967" ht="14.25" customHeight="1">
      <c r="A967" s="325">
        <v>45098.0</v>
      </c>
      <c r="B967" s="31">
        <v>1275.557617</v>
      </c>
      <c r="C967" s="31">
        <v>4.041529</v>
      </c>
    </row>
    <row r="968" ht="14.25" customHeight="1">
      <c r="A968" s="325">
        <v>45099.0</v>
      </c>
      <c r="B968" s="31">
        <v>1258.08374</v>
      </c>
      <c r="C968" s="31">
        <v>6.676607</v>
      </c>
    </row>
    <row r="969" ht="14.25" customHeight="1">
      <c r="A969" s="325">
        <v>45100.0</v>
      </c>
      <c r="B969" s="31">
        <v>1241.83667</v>
      </c>
      <c r="C969" s="31">
        <v>7.239467</v>
      </c>
    </row>
    <row r="970" ht="14.25" customHeight="1">
      <c r="A970" s="325">
        <v>45103.0</v>
      </c>
      <c r="B970" s="31">
        <v>1247.088745</v>
      </c>
      <c r="C970" s="31">
        <v>3.403244</v>
      </c>
    </row>
    <row r="971" ht="14.25" customHeight="1">
      <c r="A971" s="325">
        <v>45104.0</v>
      </c>
      <c r="B971" s="31">
        <v>1255.727661</v>
      </c>
      <c r="C971" s="31">
        <v>3.240024</v>
      </c>
    </row>
    <row r="972" ht="14.25" customHeight="1">
      <c r="A972" s="325">
        <v>45105.0</v>
      </c>
      <c r="B972" s="31">
        <v>1269.667603</v>
      </c>
      <c r="C972" s="31">
        <v>5.662358</v>
      </c>
    </row>
    <row r="973" ht="14.25" customHeight="1">
      <c r="A973" s="325">
        <v>45107.0</v>
      </c>
      <c r="B973" s="31">
        <v>1311.045776</v>
      </c>
      <c r="C973" s="31">
        <v>12.821692</v>
      </c>
    </row>
    <row r="974" ht="14.25" customHeight="1">
      <c r="A974" s="325">
        <v>45110.0</v>
      </c>
      <c r="B974" s="31">
        <v>1309.278564</v>
      </c>
      <c r="C974" s="31">
        <v>7.732412</v>
      </c>
    </row>
    <row r="975" ht="14.25" customHeight="1">
      <c r="A975" s="325">
        <v>45111.0</v>
      </c>
      <c r="B975" s="31">
        <v>1320.519165</v>
      </c>
      <c r="C975" s="31">
        <v>5.797775</v>
      </c>
    </row>
    <row r="976" ht="14.25" customHeight="1">
      <c r="A976" s="325">
        <v>45112.0</v>
      </c>
      <c r="B976" s="31">
        <v>1322.629761</v>
      </c>
      <c r="C976" s="31">
        <v>5.414936</v>
      </c>
    </row>
    <row r="977" ht="14.25" customHeight="1">
      <c r="A977" s="325">
        <v>45113.0</v>
      </c>
      <c r="B977" s="31">
        <v>1319.291992</v>
      </c>
      <c r="C977" s="31">
        <v>5.963897</v>
      </c>
    </row>
    <row r="978" ht="14.25" customHeight="1">
      <c r="A978" s="325">
        <v>45114.0</v>
      </c>
      <c r="B978" s="31">
        <v>1305.842773</v>
      </c>
      <c r="C978" s="31">
        <v>6.295647</v>
      </c>
    </row>
    <row r="979" ht="14.25" customHeight="1">
      <c r="A979" s="325">
        <v>45117.0</v>
      </c>
      <c r="B979" s="31">
        <v>1304.812012</v>
      </c>
      <c r="C979" s="31">
        <v>3.940315</v>
      </c>
    </row>
    <row r="980" ht="14.25" customHeight="1">
      <c r="A980" s="325">
        <v>45118.0</v>
      </c>
      <c r="B980" s="31">
        <v>1323.905762</v>
      </c>
      <c r="C980" s="31">
        <v>6.126128</v>
      </c>
    </row>
    <row r="981" ht="14.25" customHeight="1">
      <c r="A981" s="325">
        <v>45119.0</v>
      </c>
      <c r="B981" s="31">
        <v>1308.886108</v>
      </c>
      <c r="C981" s="31">
        <v>8.10277</v>
      </c>
    </row>
    <row r="982" ht="14.25" customHeight="1">
      <c r="A982" s="325">
        <v>45120.0</v>
      </c>
      <c r="B982" s="31">
        <v>1340.10376</v>
      </c>
      <c r="C982" s="31">
        <v>9.977644</v>
      </c>
    </row>
    <row r="983" ht="14.25" customHeight="1">
      <c r="A983" s="325">
        <v>45121.0</v>
      </c>
      <c r="B983" s="31">
        <v>1399.839478</v>
      </c>
      <c r="C983" s="31">
        <v>12.833381</v>
      </c>
    </row>
    <row r="984" ht="14.25" customHeight="1">
      <c r="A984" s="325">
        <v>45124.0</v>
      </c>
      <c r="B984" s="31">
        <v>1396.894409</v>
      </c>
      <c r="C984" s="31">
        <v>11.569884</v>
      </c>
    </row>
    <row r="985" ht="14.25" customHeight="1">
      <c r="A985" s="325">
        <v>45125.0</v>
      </c>
      <c r="B985" s="31">
        <v>1448.187622</v>
      </c>
      <c r="C985" s="31">
        <v>16.743977</v>
      </c>
    </row>
    <row r="986" ht="14.25" customHeight="1">
      <c r="A986" s="325">
        <v>45126.0</v>
      </c>
      <c r="B986" s="31">
        <v>1447.942139</v>
      </c>
      <c r="C986" s="31">
        <v>13.687062</v>
      </c>
    </row>
    <row r="987" ht="14.25" customHeight="1">
      <c r="A987" s="325">
        <v>45127.0</v>
      </c>
      <c r="B987" s="31">
        <v>1422.958374</v>
      </c>
      <c r="C987" s="31">
        <v>8.347221</v>
      </c>
    </row>
    <row r="988" ht="14.25" customHeight="1">
      <c r="A988" s="325">
        <v>45128.0</v>
      </c>
      <c r="B988" s="31">
        <v>1307.217163</v>
      </c>
      <c r="C988" s="31">
        <v>45.548305</v>
      </c>
    </row>
    <row r="989" ht="14.25" customHeight="1">
      <c r="A989" s="325">
        <v>45131.0</v>
      </c>
      <c r="B989" s="31">
        <v>1312.12561</v>
      </c>
      <c r="C989" s="31">
        <v>8.859789</v>
      </c>
    </row>
    <row r="990" ht="14.25" customHeight="1">
      <c r="A990" s="325">
        <v>45132.0</v>
      </c>
      <c r="B990" s="31">
        <v>1310.162231</v>
      </c>
      <c r="C990" s="31">
        <v>6.801982</v>
      </c>
    </row>
    <row r="991" ht="14.25" customHeight="1">
      <c r="A991" s="325">
        <v>45133.0</v>
      </c>
      <c r="B991" s="31">
        <v>1324.151245</v>
      </c>
      <c r="C991" s="31">
        <v>5.528885</v>
      </c>
    </row>
    <row r="992" ht="14.25" customHeight="1">
      <c r="A992" s="325">
        <v>45134.0</v>
      </c>
      <c r="B992" s="31">
        <v>1328.372559</v>
      </c>
      <c r="C992" s="31">
        <v>9.191861</v>
      </c>
    </row>
    <row r="993" ht="14.25" customHeight="1">
      <c r="A993" s="325">
        <v>45135.0</v>
      </c>
      <c r="B993" s="31">
        <v>1315.954224</v>
      </c>
      <c r="C993" s="31">
        <v>6.122735</v>
      </c>
    </row>
    <row r="994" ht="14.25" customHeight="1">
      <c r="A994" s="325">
        <v>45138.0</v>
      </c>
      <c r="B994" s="31">
        <v>1330.875732</v>
      </c>
      <c r="C994" s="31">
        <v>7.90218</v>
      </c>
    </row>
    <row r="995" ht="14.25" customHeight="1">
      <c r="A995" s="325">
        <v>45139.0</v>
      </c>
      <c r="B995" s="31">
        <v>1340.201904</v>
      </c>
      <c r="C995" s="31">
        <v>6.064652</v>
      </c>
    </row>
    <row r="996" ht="14.25" customHeight="1">
      <c r="A996" s="325">
        <v>45140.0</v>
      </c>
      <c r="B996" s="31">
        <v>1332.004761</v>
      </c>
      <c r="C996" s="31">
        <v>7.419145</v>
      </c>
    </row>
    <row r="997" ht="14.25" customHeight="1">
      <c r="A997" s="325">
        <v>45141.0</v>
      </c>
      <c r="B997" s="31">
        <v>1339.318359</v>
      </c>
      <c r="C997" s="31">
        <v>6.503741</v>
      </c>
    </row>
    <row r="998" ht="14.25" customHeight="1">
      <c r="A998" s="325">
        <v>45142.0</v>
      </c>
      <c r="B998" s="31">
        <v>1353.111084</v>
      </c>
      <c r="C998" s="31">
        <v>5.712345</v>
      </c>
    </row>
    <row r="999" ht="14.25" customHeight="1">
      <c r="A999" s="325">
        <v>45145.0</v>
      </c>
      <c r="B999" s="31">
        <v>1367.49292</v>
      </c>
      <c r="C999" s="31">
        <v>3.729093</v>
      </c>
    </row>
    <row r="1000" ht="14.25" customHeight="1">
      <c r="A1000" s="325">
        <v>45146.0</v>
      </c>
      <c r="B1000" s="31">
        <v>1364.744019</v>
      </c>
      <c r="C1000" s="31">
        <v>4.161877</v>
      </c>
    </row>
    <row r="1001" ht="14.25" customHeight="1">
      <c r="A1001" s="325">
        <v>45147.0</v>
      </c>
      <c r="B1001" s="31">
        <v>1368.86731</v>
      </c>
      <c r="C1001" s="31">
        <v>4.090828</v>
      </c>
    </row>
    <row r="1002" ht="14.25" customHeight="1">
      <c r="A1002" s="325">
        <v>45148.0</v>
      </c>
      <c r="B1002" s="31">
        <v>1363.664307</v>
      </c>
      <c r="C1002" s="31">
        <v>3.873025</v>
      </c>
    </row>
    <row r="1003" ht="14.25" customHeight="1">
      <c r="A1003" s="325">
        <v>45149.0</v>
      </c>
      <c r="B1003" s="31">
        <v>1346.730103</v>
      </c>
      <c r="C1003" s="31">
        <v>5.783517</v>
      </c>
    </row>
    <row r="1004" ht="14.25" customHeight="1">
      <c r="A1004" s="325">
        <v>45152.0</v>
      </c>
      <c r="B1004" s="31">
        <v>1368.032959</v>
      </c>
      <c r="C1004" s="31">
        <v>4.304135</v>
      </c>
    </row>
    <row r="1005" ht="14.25" customHeight="1">
      <c r="A1005" s="325">
        <v>45154.0</v>
      </c>
      <c r="B1005" s="31">
        <v>1392.525879</v>
      </c>
      <c r="C1005" s="31">
        <v>7.735313</v>
      </c>
    </row>
    <row r="1006" ht="14.25" customHeight="1">
      <c r="A1006" s="325">
        <v>45155.0</v>
      </c>
      <c r="B1006" s="31">
        <v>1385.703247</v>
      </c>
      <c r="C1006" s="31">
        <v>5.618346</v>
      </c>
    </row>
    <row r="1007" ht="14.25" customHeight="1">
      <c r="A1007" s="325">
        <v>45156.0</v>
      </c>
      <c r="B1007" s="31">
        <v>1363.369873</v>
      </c>
      <c r="C1007" s="31">
        <v>5.134103</v>
      </c>
    </row>
    <row r="1008" ht="14.25" customHeight="1">
      <c r="A1008" s="325">
        <v>45159.0</v>
      </c>
      <c r="B1008" s="31">
        <v>1379.665771</v>
      </c>
      <c r="C1008" s="31">
        <v>3.032722</v>
      </c>
    </row>
    <row r="1009" ht="14.25" customHeight="1">
      <c r="A1009" s="325">
        <v>45160.0</v>
      </c>
      <c r="B1009" s="31">
        <v>1378.046021</v>
      </c>
      <c r="C1009" s="31">
        <v>2.890714</v>
      </c>
    </row>
    <row r="1010" ht="14.25" customHeight="1">
      <c r="A1010" s="325">
        <v>45161.0</v>
      </c>
      <c r="B1010" s="31">
        <v>1382.169067</v>
      </c>
      <c r="C1010" s="31">
        <v>2.559125</v>
      </c>
    </row>
    <row r="1011" ht="14.25" customHeight="1">
      <c r="A1011" s="325">
        <v>45162.0</v>
      </c>
      <c r="B1011" s="31">
        <v>1397.532593</v>
      </c>
      <c r="C1011" s="31">
        <v>5.171963</v>
      </c>
    </row>
    <row r="1012" ht="14.25" customHeight="1">
      <c r="A1012" s="325">
        <v>45163.0</v>
      </c>
      <c r="B1012" s="31">
        <v>1394.09668</v>
      </c>
      <c r="C1012" s="31">
        <v>4.307172</v>
      </c>
    </row>
    <row r="1013" ht="14.25" customHeight="1">
      <c r="A1013" s="325">
        <v>45166.0</v>
      </c>
      <c r="B1013" s="31">
        <v>1389.728149</v>
      </c>
      <c r="C1013" s="31">
        <v>3.133464</v>
      </c>
    </row>
    <row r="1014" ht="14.25" customHeight="1">
      <c r="A1014" s="325">
        <v>45167.0</v>
      </c>
      <c r="B1014" s="31">
        <v>1391.691528</v>
      </c>
      <c r="C1014" s="31">
        <v>3.074444</v>
      </c>
    </row>
    <row r="1015" ht="14.25" customHeight="1">
      <c r="A1015" s="325">
        <v>45168.0</v>
      </c>
      <c r="B1015" s="31">
        <v>1408.871094</v>
      </c>
      <c r="C1015" s="31">
        <v>3.070887</v>
      </c>
    </row>
    <row r="1016" ht="14.25" customHeight="1">
      <c r="A1016" s="325">
        <v>45169.0</v>
      </c>
      <c r="B1016" s="31">
        <v>1409.165527</v>
      </c>
      <c r="C1016" s="31">
        <v>9.792735</v>
      </c>
    </row>
    <row r="1017" ht="14.25" customHeight="1">
      <c r="A1017" s="325">
        <v>45170.0</v>
      </c>
      <c r="B1017" s="31">
        <v>1417.411743</v>
      </c>
      <c r="C1017" s="31">
        <v>3.582133</v>
      </c>
    </row>
    <row r="1018" ht="14.25" customHeight="1">
      <c r="A1018" s="325">
        <v>45173.0</v>
      </c>
      <c r="B1018" s="31">
        <v>1438.272705</v>
      </c>
      <c r="C1018" s="31">
        <v>4.609014</v>
      </c>
    </row>
    <row r="1019" ht="14.25" customHeight="1">
      <c r="A1019" s="325">
        <v>45174.0</v>
      </c>
      <c r="B1019" s="31">
        <v>1451.819946</v>
      </c>
      <c r="C1019" s="31">
        <v>5.49684</v>
      </c>
    </row>
    <row r="1020" ht="14.25" customHeight="1">
      <c r="A1020" s="325">
        <v>45175.0</v>
      </c>
      <c r="B1020" s="31">
        <v>1450.396484</v>
      </c>
      <c r="C1020" s="31">
        <v>5.075786</v>
      </c>
    </row>
    <row r="1021" ht="14.25" customHeight="1">
      <c r="A1021" s="325">
        <v>45176.0</v>
      </c>
      <c r="B1021" s="31">
        <v>1439.352417</v>
      </c>
      <c r="C1021" s="31">
        <v>4.411743</v>
      </c>
    </row>
    <row r="1022" ht="14.25" customHeight="1">
      <c r="A1022" s="325">
        <v>45177.0</v>
      </c>
      <c r="B1022" s="31">
        <v>1442.690186</v>
      </c>
      <c r="C1022" s="31">
        <v>3.125838</v>
      </c>
    </row>
    <row r="1023" ht="14.25" customHeight="1">
      <c r="A1023" s="325">
        <v>45180.0</v>
      </c>
      <c r="B1023" s="31">
        <v>1449.414795</v>
      </c>
      <c r="C1023" s="31">
        <v>4.182226</v>
      </c>
    </row>
    <row r="1024" ht="14.25" customHeight="1">
      <c r="A1024" s="325">
        <v>45181.0</v>
      </c>
      <c r="B1024" s="31">
        <v>1473.613403</v>
      </c>
      <c r="C1024" s="31">
        <v>6.793161</v>
      </c>
    </row>
    <row r="1025" ht="14.25" customHeight="1">
      <c r="A1025" s="325">
        <v>45182.0</v>
      </c>
      <c r="B1025" s="31">
        <v>1470.913818</v>
      </c>
      <c r="C1025" s="31">
        <v>4.804686</v>
      </c>
    </row>
    <row r="1026" ht="14.25" customHeight="1">
      <c r="A1026" s="325">
        <v>45183.0</v>
      </c>
      <c r="B1026" s="31">
        <v>1479.356201</v>
      </c>
      <c r="C1026" s="31">
        <v>6.444213</v>
      </c>
    </row>
    <row r="1027" ht="14.25" customHeight="1">
      <c r="A1027" s="325">
        <v>45184.0</v>
      </c>
      <c r="B1027" s="31">
        <v>1483.921143</v>
      </c>
      <c r="C1027" s="31">
        <v>8.657816</v>
      </c>
    </row>
    <row r="1028" ht="14.25" customHeight="1">
      <c r="A1028" s="325">
        <v>45187.0</v>
      </c>
      <c r="B1028" s="31">
        <v>1464.483765</v>
      </c>
      <c r="C1028" s="31">
        <v>3.991916</v>
      </c>
    </row>
    <row r="1029" ht="14.25" customHeight="1">
      <c r="A1029" s="325">
        <v>45189.0</v>
      </c>
      <c r="B1029" s="31">
        <v>1462.962158</v>
      </c>
      <c r="C1029" s="31">
        <v>4.169337</v>
      </c>
    </row>
    <row r="1030" ht="14.25" customHeight="1">
      <c r="A1030" s="325">
        <v>45190.0</v>
      </c>
      <c r="B1030" s="31">
        <v>1474.251587</v>
      </c>
      <c r="C1030" s="31">
        <v>6.779195</v>
      </c>
    </row>
    <row r="1031" ht="14.25" customHeight="1">
      <c r="A1031" s="325">
        <v>45191.0</v>
      </c>
      <c r="B1031" s="31">
        <v>1468.75415</v>
      </c>
      <c r="C1031" s="31">
        <v>5.455613</v>
      </c>
    </row>
    <row r="1032" ht="14.25" customHeight="1">
      <c r="A1032" s="325">
        <v>45194.0</v>
      </c>
      <c r="B1032" s="31">
        <v>1447.156982</v>
      </c>
      <c r="C1032" s="31">
        <v>4.217863</v>
      </c>
    </row>
    <row r="1033" ht="14.25" customHeight="1">
      <c r="A1033" s="325">
        <v>45195.0</v>
      </c>
      <c r="B1033" s="31">
        <v>1433.904175</v>
      </c>
      <c r="C1033" s="31">
        <v>3.996528</v>
      </c>
    </row>
    <row r="1034" ht="14.25" customHeight="1">
      <c r="A1034" s="325">
        <v>45196.0</v>
      </c>
      <c r="B1034" s="31">
        <v>1440.137817</v>
      </c>
      <c r="C1034" s="31">
        <v>3.863586</v>
      </c>
    </row>
    <row r="1035" ht="14.25" customHeight="1">
      <c r="A1035" s="325">
        <v>45197.0</v>
      </c>
      <c r="B1035" s="31">
        <v>1413.092285</v>
      </c>
      <c r="C1035" s="31">
        <v>5.814602</v>
      </c>
    </row>
    <row r="1036" ht="14.25" customHeight="1">
      <c r="A1036" s="325">
        <v>45198.0</v>
      </c>
      <c r="B1036" s="31">
        <v>1409.165527</v>
      </c>
      <c r="C1036" s="31">
        <v>6.068968</v>
      </c>
    </row>
    <row r="1037" ht="14.25" customHeight="1">
      <c r="A1037" s="325">
        <v>45202.0</v>
      </c>
      <c r="B1037" s="31">
        <v>1407.742065</v>
      </c>
      <c r="C1037" s="31">
        <v>4.181867</v>
      </c>
    </row>
    <row r="1038" ht="14.25" customHeight="1">
      <c r="A1038" s="325">
        <v>45203.0</v>
      </c>
      <c r="B1038" s="31">
        <v>1417.902588</v>
      </c>
      <c r="C1038" s="31">
        <v>4.510406</v>
      </c>
    </row>
    <row r="1039" ht="14.25" customHeight="1">
      <c r="A1039" s="325">
        <v>45204.0</v>
      </c>
      <c r="B1039" s="31">
        <v>1436.65271</v>
      </c>
      <c r="C1039" s="31">
        <v>7.384621</v>
      </c>
    </row>
    <row r="1040" ht="14.25" customHeight="1">
      <c r="A1040" s="325">
        <v>45205.0</v>
      </c>
      <c r="B1040" s="31">
        <v>1451.623535</v>
      </c>
      <c r="C1040" s="31">
        <v>3.598672</v>
      </c>
    </row>
    <row r="1041" ht="14.25" customHeight="1">
      <c r="A1041" s="325">
        <v>45208.0</v>
      </c>
      <c r="B1041" s="31">
        <v>1448.432983</v>
      </c>
      <c r="C1041" s="31">
        <v>3.567552</v>
      </c>
    </row>
    <row r="1042" ht="14.25" customHeight="1">
      <c r="A1042" s="325">
        <v>45209.0</v>
      </c>
      <c r="B1042" s="31">
        <v>1467.772461</v>
      </c>
      <c r="C1042" s="31">
        <v>5.688951</v>
      </c>
    </row>
    <row r="1043" ht="14.25" customHeight="1">
      <c r="A1043" s="325">
        <v>45210.0</v>
      </c>
      <c r="B1043" s="31">
        <v>1467.036133</v>
      </c>
      <c r="C1043" s="31">
        <v>7.220129</v>
      </c>
    </row>
    <row r="1044" ht="14.25" customHeight="1">
      <c r="A1044" s="325">
        <v>45211.0</v>
      </c>
      <c r="B1044" s="31">
        <v>1438.665283</v>
      </c>
      <c r="C1044" s="31">
        <v>11.081662</v>
      </c>
    </row>
    <row r="1045" ht="14.25" customHeight="1">
      <c r="A1045" s="325">
        <v>45212.0</v>
      </c>
      <c r="B1045" s="31">
        <v>1404.944336</v>
      </c>
      <c r="C1045" s="31">
        <v>17.973439</v>
      </c>
    </row>
    <row r="1046" ht="14.25" customHeight="1">
      <c r="A1046" s="325">
        <v>45215.0</v>
      </c>
      <c r="B1046" s="31">
        <v>1407.889404</v>
      </c>
      <c r="C1046" s="31">
        <v>4.850745</v>
      </c>
    </row>
    <row r="1047" ht="14.25" customHeight="1">
      <c r="A1047" s="325">
        <v>45216.0</v>
      </c>
      <c r="B1047" s="31">
        <v>1416.037231</v>
      </c>
      <c r="C1047" s="31">
        <v>3.923764</v>
      </c>
    </row>
    <row r="1048" ht="14.25" customHeight="1">
      <c r="A1048" s="325">
        <v>45217.0</v>
      </c>
      <c r="B1048" s="31">
        <v>1414.172241</v>
      </c>
      <c r="C1048" s="31">
        <v>4.264837</v>
      </c>
    </row>
    <row r="1049" ht="14.25" customHeight="1">
      <c r="A1049" s="325">
        <v>45218.0</v>
      </c>
      <c r="B1049" s="31">
        <v>1407.39856</v>
      </c>
      <c r="C1049" s="31">
        <v>6.795691</v>
      </c>
    </row>
    <row r="1050" ht="14.25" customHeight="1">
      <c r="A1050" s="325">
        <v>45219.0</v>
      </c>
      <c r="B1050" s="31">
        <v>1401.115723</v>
      </c>
      <c r="C1050" s="31">
        <v>3.928622</v>
      </c>
    </row>
    <row r="1051" ht="14.25" customHeight="1">
      <c r="A1051" s="325">
        <v>45222.0</v>
      </c>
      <c r="B1051" s="31">
        <v>1382.856323</v>
      </c>
      <c r="C1051" s="31">
        <v>2.636516</v>
      </c>
    </row>
    <row r="1052" ht="14.25" customHeight="1">
      <c r="A1052" s="325">
        <v>45224.0</v>
      </c>
      <c r="B1052" s="31">
        <v>1362.371704</v>
      </c>
      <c r="C1052" s="31">
        <v>6.940777</v>
      </c>
    </row>
    <row r="1053" ht="14.25" customHeight="1">
      <c r="A1053" s="325">
        <v>45225.0</v>
      </c>
      <c r="B1053" s="31">
        <v>1351.831055</v>
      </c>
      <c r="C1053" s="31">
        <v>6.357656</v>
      </c>
    </row>
    <row r="1054" ht="14.25" customHeight="1">
      <c r="A1054" s="325">
        <v>45226.0</v>
      </c>
      <c r="B1054" s="31">
        <v>1372.614014</v>
      </c>
      <c r="C1054" s="31">
        <v>4.634358</v>
      </c>
    </row>
    <row r="1055" ht="14.25" customHeight="1">
      <c r="A1055" s="325">
        <v>45229.0</v>
      </c>
      <c r="B1055" s="31">
        <v>1369.33252</v>
      </c>
      <c r="C1055" s="31">
        <v>2.667696</v>
      </c>
    </row>
    <row r="1056" ht="14.25" customHeight="1">
      <c r="A1056" s="325">
        <v>45230.0</v>
      </c>
      <c r="B1056" s="31">
        <v>1360.730957</v>
      </c>
      <c r="C1056" s="31">
        <v>3.451595</v>
      </c>
    </row>
    <row r="1057" ht="14.25" customHeight="1">
      <c r="A1057" s="325">
        <v>45231.0</v>
      </c>
      <c r="B1057" s="31">
        <v>1346.560791</v>
      </c>
      <c r="C1057" s="31">
        <v>3.090672</v>
      </c>
    </row>
    <row r="1058" ht="14.25" customHeight="1">
      <c r="A1058" s="325">
        <v>45232.0</v>
      </c>
      <c r="B1058" s="31">
        <v>1362.471191</v>
      </c>
      <c r="C1058" s="31">
        <v>3.75806</v>
      </c>
    </row>
    <row r="1059" ht="14.25" customHeight="1">
      <c r="A1059" s="325">
        <v>45233.0</v>
      </c>
      <c r="B1059" s="31">
        <v>1381.265259</v>
      </c>
      <c r="C1059" s="31">
        <v>3.349045</v>
      </c>
    </row>
    <row r="1060" ht="14.25" customHeight="1">
      <c r="A1060" s="325">
        <v>45236.0</v>
      </c>
      <c r="B1060" s="31">
        <v>1395.435425</v>
      </c>
      <c r="C1060" s="31">
        <v>2.736381</v>
      </c>
    </row>
    <row r="1061" ht="14.25" customHeight="1">
      <c r="A1061" s="325">
        <v>45237.0</v>
      </c>
      <c r="B1061" s="31">
        <v>1396.42981</v>
      </c>
      <c r="C1061" s="31">
        <v>2.272209</v>
      </c>
    </row>
    <row r="1062" ht="14.25" customHeight="1">
      <c r="A1062" s="325">
        <v>45238.0</v>
      </c>
      <c r="B1062" s="31">
        <v>1383.204346</v>
      </c>
      <c r="C1062" s="31">
        <v>3.550635</v>
      </c>
    </row>
    <row r="1063" ht="14.25" customHeight="1">
      <c r="A1063" s="325">
        <v>45239.0</v>
      </c>
      <c r="B1063" s="31">
        <v>1367.095093</v>
      </c>
      <c r="C1063" s="31">
        <v>5.498051</v>
      </c>
    </row>
    <row r="1064" ht="14.25" customHeight="1">
      <c r="A1064" s="325">
        <v>45240.0</v>
      </c>
      <c r="B1064" s="31">
        <v>1361.178467</v>
      </c>
      <c r="C1064" s="31">
        <v>2.943649</v>
      </c>
    </row>
    <row r="1065" ht="14.25" customHeight="1">
      <c r="A1065" s="325">
        <v>45243.0</v>
      </c>
      <c r="B1065" s="31">
        <v>1365.852173</v>
      </c>
      <c r="C1065" s="31">
        <v>3.462092</v>
      </c>
    </row>
    <row r="1066" ht="14.25" customHeight="1">
      <c r="A1066" s="325">
        <v>45245.0</v>
      </c>
      <c r="B1066" s="31">
        <v>1402.594971</v>
      </c>
      <c r="C1066" s="31">
        <v>8.55186</v>
      </c>
    </row>
    <row r="1067" ht="14.25" customHeight="1">
      <c r="A1067" s="325">
        <v>45246.0</v>
      </c>
      <c r="B1067" s="31">
        <v>1436.802246</v>
      </c>
      <c r="C1067" s="31">
        <v>6.673907</v>
      </c>
    </row>
    <row r="1068" ht="14.25" customHeight="1">
      <c r="A1068" s="325">
        <v>45247.0</v>
      </c>
      <c r="B1068" s="31">
        <v>1429.493408</v>
      </c>
      <c r="C1068" s="31">
        <v>4.901251</v>
      </c>
    </row>
    <row r="1069" ht="14.25" customHeight="1">
      <c r="A1069" s="325">
        <v>45250.0</v>
      </c>
      <c r="B1069" s="31">
        <v>1428.548706</v>
      </c>
      <c r="C1069" s="31">
        <v>3.58421</v>
      </c>
    </row>
    <row r="1070" ht="14.25" customHeight="1">
      <c r="A1070" s="325">
        <v>45251.0</v>
      </c>
      <c r="B1070" s="31">
        <v>1430.935303</v>
      </c>
      <c r="C1070" s="31">
        <v>3.793135</v>
      </c>
    </row>
    <row r="1071" ht="14.25" customHeight="1">
      <c r="A1071" s="325">
        <v>45252.0</v>
      </c>
      <c r="B1071" s="31">
        <v>1449.630005</v>
      </c>
      <c r="C1071" s="31">
        <v>3.108786</v>
      </c>
    </row>
    <row r="1072" ht="14.25" customHeight="1">
      <c r="A1072" s="325">
        <v>45253.0</v>
      </c>
      <c r="B1072" s="31">
        <v>1441.127808</v>
      </c>
      <c r="C1072" s="31">
        <v>3.186928</v>
      </c>
    </row>
    <row r="1073" ht="14.25" customHeight="1">
      <c r="A1073" s="325">
        <v>45254.0</v>
      </c>
      <c r="B1073" s="31">
        <v>1429.344238</v>
      </c>
      <c r="C1073" s="31">
        <v>2.973195</v>
      </c>
    </row>
    <row r="1074" ht="14.25" customHeight="1">
      <c r="A1074" s="325">
        <v>45258.0</v>
      </c>
      <c r="B1074" s="31">
        <v>1434.614502</v>
      </c>
      <c r="C1074" s="31">
        <v>3.755373</v>
      </c>
    </row>
    <row r="1075" ht="14.25" customHeight="1">
      <c r="A1075" s="325">
        <v>45259.0</v>
      </c>
      <c r="B1075" s="31">
        <v>1451.4198</v>
      </c>
      <c r="C1075" s="31">
        <v>3.875778</v>
      </c>
    </row>
    <row r="1076" ht="14.25" customHeight="1">
      <c r="A1076" s="325">
        <v>45260.0</v>
      </c>
      <c r="B1076" s="31">
        <v>1446.994751</v>
      </c>
      <c r="C1076" s="31">
        <v>10.120867</v>
      </c>
    </row>
    <row r="1077" ht="14.25" customHeight="1">
      <c r="A1077" s="325">
        <v>45261.0</v>
      </c>
      <c r="B1077" s="31">
        <v>1444.160767</v>
      </c>
      <c r="C1077" s="31">
        <v>3.489187</v>
      </c>
    </row>
    <row r="1078" ht="14.25" customHeight="1">
      <c r="A1078" s="325">
        <v>45264.0</v>
      </c>
      <c r="B1078" s="31">
        <v>1456.143188</v>
      </c>
      <c r="C1078" s="31">
        <v>5.511948</v>
      </c>
    </row>
    <row r="1079" ht="14.25" customHeight="1">
      <c r="A1079" s="325">
        <v>45265.0</v>
      </c>
      <c r="B1079" s="31">
        <v>1445.801514</v>
      </c>
      <c r="C1079" s="31">
        <v>5.123039</v>
      </c>
    </row>
    <row r="1080" ht="14.25" customHeight="1">
      <c r="A1080" s="325">
        <v>45266.0</v>
      </c>
      <c r="B1080" s="31">
        <v>1466.037476</v>
      </c>
      <c r="C1080" s="31">
        <v>5.269178</v>
      </c>
    </row>
    <row r="1081" ht="14.25" customHeight="1">
      <c r="A1081" s="325">
        <v>45267.0</v>
      </c>
      <c r="B1081" s="31">
        <v>1457.68457</v>
      </c>
      <c r="C1081" s="31">
        <v>4.424453</v>
      </c>
    </row>
    <row r="1082" ht="14.25" customHeight="1">
      <c r="A1082" s="325">
        <v>45268.0</v>
      </c>
      <c r="B1082" s="31">
        <v>1482.793091</v>
      </c>
      <c r="C1082" s="31">
        <v>6.323433</v>
      </c>
    </row>
    <row r="1083" ht="14.25" customHeight="1">
      <c r="A1083" s="325">
        <v>45271.0</v>
      </c>
      <c r="B1083" s="31">
        <v>1480.157837</v>
      </c>
      <c r="C1083" s="31">
        <v>3.862018</v>
      </c>
    </row>
    <row r="1084" ht="14.25" customHeight="1">
      <c r="A1084" s="325">
        <v>45272.0</v>
      </c>
      <c r="B1084" s="31">
        <v>1467.77771</v>
      </c>
      <c r="C1084" s="31">
        <v>6.103494</v>
      </c>
    </row>
    <row r="1085" ht="14.25" customHeight="1">
      <c r="A1085" s="325">
        <v>45273.0</v>
      </c>
      <c r="B1085" s="31">
        <v>1440.879272</v>
      </c>
      <c r="C1085" s="31">
        <v>8.549258</v>
      </c>
    </row>
    <row r="1086" ht="14.25" customHeight="1">
      <c r="A1086" s="325">
        <v>45274.0</v>
      </c>
      <c r="B1086" s="31">
        <v>1493.035278</v>
      </c>
      <c r="C1086" s="31">
        <v>12.489858</v>
      </c>
    </row>
    <row r="1087" ht="14.25" customHeight="1">
      <c r="A1087" s="325">
        <v>45275.0</v>
      </c>
      <c r="B1087" s="31">
        <v>1569.554077</v>
      </c>
      <c r="C1087" s="31">
        <v>18.395389</v>
      </c>
    </row>
    <row r="1088" ht="14.25" customHeight="1">
      <c r="A1088" s="325">
        <v>45278.0</v>
      </c>
      <c r="B1088" s="31">
        <v>1555.582764</v>
      </c>
      <c r="C1088" s="31">
        <v>6.467243</v>
      </c>
    </row>
    <row r="1089" ht="14.25" customHeight="1">
      <c r="A1089" s="325">
        <v>45279.0</v>
      </c>
      <c r="B1089" s="31">
        <v>1549.566772</v>
      </c>
      <c r="C1089" s="31">
        <v>4.221721</v>
      </c>
    </row>
    <row r="1090" ht="14.25" customHeight="1">
      <c r="A1090" s="325">
        <v>45280.0</v>
      </c>
      <c r="B1090" s="31">
        <v>1527.789429</v>
      </c>
      <c r="C1090" s="31">
        <v>6.592367</v>
      </c>
    </row>
    <row r="1091" ht="14.25" customHeight="1">
      <c r="A1091" s="325">
        <v>45281.0</v>
      </c>
      <c r="B1091" s="31">
        <v>1527.391602</v>
      </c>
      <c r="C1091" s="31">
        <v>5.319038</v>
      </c>
    </row>
    <row r="1092" ht="14.25" customHeight="1">
      <c r="A1092" s="325">
        <v>45282.0</v>
      </c>
      <c r="B1092" s="31">
        <v>1554.140869</v>
      </c>
      <c r="C1092" s="31">
        <v>6.74106</v>
      </c>
    </row>
    <row r="1093" ht="14.25" customHeight="1">
      <c r="A1093" s="325">
        <v>45286.0</v>
      </c>
      <c r="B1093" s="31">
        <v>1535.297119</v>
      </c>
      <c r="C1093" s="31">
        <v>6.878067</v>
      </c>
    </row>
    <row r="1094" ht="14.25" customHeight="1">
      <c r="A1094" s="325">
        <v>45287.0</v>
      </c>
      <c r="B1094" s="31">
        <v>1558.317383</v>
      </c>
      <c r="C1094" s="31">
        <v>4.225849</v>
      </c>
    </row>
    <row r="1095" ht="14.25" customHeight="1">
      <c r="A1095" s="325">
        <v>45288.0</v>
      </c>
      <c r="B1095" s="31">
        <v>1553.892334</v>
      </c>
      <c r="C1095" s="31">
        <v>5.702253</v>
      </c>
    </row>
    <row r="1096" ht="14.25" customHeight="1">
      <c r="A1096" s="325">
        <v>45289.0</v>
      </c>
      <c r="B1096" s="31">
        <v>1534.253052</v>
      </c>
      <c r="C1096" s="31">
        <v>4.38899</v>
      </c>
    </row>
    <row r="1097" ht="14.25" customHeight="1">
      <c r="A1097" s="325">
        <v>45292.0</v>
      </c>
      <c r="B1097" s="31">
        <v>1542.65564</v>
      </c>
      <c r="C1097" s="31">
        <v>2.808451</v>
      </c>
    </row>
    <row r="1098" ht="14.25" customHeight="1">
      <c r="A1098" s="325">
        <v>45293.0</v>
      </c>
      <c r="B1098" s="31">
        <v>1525.800659</v>
      </c>
      <c r="C1098" s="31">
        <v>5.396313</v>
      </c>
    </row>
    <row r="1099" ht="14.25" customHeight="1">
      <c r="A1099" s="325">
        <v>45294.0</v>
      </c>
      <c r="B1099" s="31">
        <v>1481.649414</v>
      </c>
      <c r="C1099" s="31">
        <v>7.550363</v>
      </c>
    </row>
    <row r="1100" ht="14.25" customHeight="1">
      <c r="A1100" s="325">
        <v>45295.0</v>
      </c>
      <c r="B1100" s="31">
        <v>1504.222168</v>
      </c>
      <c r="C1100" s="31">
        <v>7.056038</v>
      </c>
    </row>
    <row r="1101" ht="14.25" customHeight="1">
      <c r="A1101" s="325">
        <v>45296.0</v>
      </c>
      <c r="B1101" s="31">
        <v>1523.96106</v>
      </c>
      <c r="C1101" s="31">
        <v>8.895403</v>
      </c>
    </row>
    <row r="1102" ht="14.25" customHeight="1">
      <c r="A1102" s="325">
        <v>45299.0</v>
      </c>
      <c r="B1102" s="31">
        <v>1514.265747</v>
      </c>
      <c r="C1102" s="31">
        <v>4.440136</v>
      </c>
    </row>
    <row r="1103" ht="14.25" customHeight="1">
      <c r="A1103" s="325">
        <v>45300.0</v>
      </c>
      <c r="B1103" s="31">
        <v>1520.729248</v>
      </c>
      <c r="C1103" s="31">
        <v>4.412074</v>
      </c>
    </row>
    <row r="1104" ht="14.25" customHeight="1">
      <c r="A1104" s="325">
        <v>45301.0</v>
      </c>
      <c r="B1104" s="31">
        <v>1511.381958</v>
      </c>
      <c r="C1104" s="31">
        <v>4.096845</v>
      </c>
    </row>
    <row r="1105" ht="14.25" customHeight="1">
      <c r="A1105" s="325">
        <v>45302.0</v>
      </c>
      <c r="B1105" s="31">
        <v>1485.825928</v>
      </c>
      <c r="C1105" s="31">
        <v>11.296088</v>
      </c>
    </row>
    <row r="1106" ht="14.25" customHeight="1">
      <c r="A1106" s="325">
        <v>45303.0</v>
      </c>
      <c r="B1106" s="31">
        <v>1603.711548</v>
      </c>
      <c r="C1106" s="31">
        <v>26.754401</v>
      </c>
    </row>
    <row r="1107" ht="14.25" customHeight="1">
      <c r="A1107" s="325">
        <v>45306.0</v>
      </c>
      <c r="B1107" s="31">
        <v>1642.840942</v>
      </c>
      <c r="C1107" s="31">
        <v>13.228305</v>
      </c>
    </row>
    <row r="1108" ht="14.25" customHeight="1">
      <c r="A1108" s="325">
        <v>45307.0</v>
      </c>
      <c r="B1108" s="31">
        <v>1622.40625</v>
      </c>
      <c r="C1108" s="31">
        <v>6.500917</v>
      </c>
    </row>
    <row r="1109" ht="14.25" customHeight="1">
      <c r="A1109" s="325">
        <v>45308.0</v>
      </c>
      <c r="B1109" s="31">
        <v>1631.00769</v>
      </c>
      <c r="C1109" s="31">
        <v>9.209876</v>
      </c>
    </row>
    <row r="1110" ht="14.25" customHeight="1">
      <c r="A1110" s="325">
        <v>45309.0</v>
      </c>
      <c r="B1110" s="31">
        <v>1633.394165</v>
      </c>
      <c r="C1110" s="31">
        <v>6.375464</v>
      </c>
    </row>
    <row r="1111" ht="14.25" customHeight="1">
      <c r="A1111" s="325">
        <v>45310.0</v>
      </c>
      <c r="B1111" s="31">
        <v>1649.901123</v>
      </c>
      <c r="C1111" s="31">
        <v>4.522736</v>
      </c>
    </row>
    <row r="1112" ht="14.25" customHeight="1">
      <c r="A1112" s="325">
        <v>45314.0</v>
      </c>
      <c r="B1112" s="31">
        <v>1632.946777</v>
      </c>
      <c r="C1112" s="31">
        <v>9.401255</v>
      </c>
    </row>
    <row r="1113" ht="14.25" customHeight="1">
      <c r="A1113" s="325">
        <v>45315.0</v>
      </c>
      <c r="B1113" s="31">
        <v>1666.010376</v>
      </c>
      <c r="C1113" s="31">
        <v>8.999681</v>
      </c>
    </row>
    <row r="1114" ht="14.25" customHeight="1">
      <c r="A1114" s="325">
        <v>45316.0</v>
      </c>
      <c r="B1114" s="31">
        <v>1659.745728</v>
      </c>
      <c r="C1114" s="31">
        <v>8.865304</v>
      </c>
    </row>
    <row r="1115" ht="14.25" customHeight="1">
      <c r="A1115" s="325">
        <v>45320.0</v>
      </c>
      <c r="B1115" s="31">
        <v>1647.315796</v>
      </c>
      <c r="C1115" s="31">
        <v>4.253785</v>
      </c>
    </row>
    <row r="1116" ht="14.25" customHeight="1">
      <c r="A1116" s="325">
        <v>45321.0</v>
      </c>
      <c r="B1116" s="31">
        <v>1642.19458</v>
      </c>
      <c r="C1116" s="31">
        <v>4.995943</v>
      </c>
    </row>
    <row r="1117" ht="14.25" customHeight="1">
      <c r="A1117" s="325">
        <v>45322.0</v>
      </c>
      <c r="B1117" s="31">
        <v>1651.591675</v>
      </c>
      <c r="C1117" s="31">
        <v>6.763779</v>
      </c>
    </row>
    <row r="1118" ht="14.25" customHeight="1">
      <c r="A1118" s="325">
        <v>45323.0</v>
      </c>
      <c r="B1118" s="31">
        <v>1647.763306</v>
      </c>
      <c r="C1118" s="31">
        <v>5.760011</v>
      </c>
    </row>
    <row r="1119" ht="14.25" customHeight="1">
      <c r="A1119" s="325">
        <v>45324.0</v>
      </c>
      <c r="B1119" s="31">
        <v>1683.859741</v>
      </c>
      <c r="C1119" s="31">
        <v>7.858483</v>
      </c>
    </row>
    <row r="1120" ht="14.25" customHeight="1">
      <c r="A1120" s="325">
        <v>45327.0</v>
      </c>
      <c r="B1120" s="31">
        <v>1677.744263</v>
      </c>
      <c r="C1120" s="31">
        <v>3.634135</v>
      </c>
    </row>
    <row r="1121" ht="14.25" customHeight="1">
      <c r="A1121" s="325">
        <v>45328.0</v>
      </c>
      <c r="B1121" s="31">
        <v>1719.757446</v>
      </c>
      <c r="C1121" s="31">
        <v>7.694265</v>
      </c>
    </row>
    <row r="1122" ht="14.25" customHeight="1">
      <c r="A1122" s="325">
        <v>45329.0</v>
      </c>
      <c r="B1122" s="31">
        <v>1684.257568</v>
      </c>
      <c r="C1122" s="31">
        <v>4.613877</v>
      </c>
    </row>
    <row r="1123" ht="14.25" customHeight="1">
      <c r="A1123" s="325">
        <v>45330.0</v>
      </c>
      <c r="B1123" s="31">
        <v>1682.616821</v>
      </c>
      <c r="C1123" s="31">
        <v>5.919715</v>
      </c>
    </row>
    <row r="1124" ht="14.25" customHeight="1">
      <c r="A1124" s="325">
        <v>45331.0</v>
      </c>
      <c r="B1124" s="31">
        <v>1659.994263</v>
      </c>
      <c r="C1124" s="31">
        <v>4.600004</v>
      </c>
    </row>
    <row r="1125" ht="14.25" customHeight="1">
      <c r="A1125" s="325">
        <v>45334.0</v>
      </c>
      <c r="B1125" s="31">
        <v>1670.684082</v>
      </c>
      <c r="C1125" s="31">
        <v>3.555808</v>
      </c>
    </row>
    <row r="1126" ht="14.25" customHeight="1">
      <c r="A1126" s="325">
        <v>45335.0</v>
      </c>
      <c r="B1126" s="31">
        <v>1675.109131</v>
      </c>
      <c r="C1126" s="31">
        <v>2.696481</v>
      </c>
    </row>
    <row r="1127" ht="14.25" customHeight="1">
      <c r="A1127" s="325">
        <v>45336.0</v>
      </c>
      <c r="B1127" s="31">
        <v>1656.861938</v>
      </c>
      <c r="C1127" s="31">
        <v>3.768579</v>
      </c>
    </row>
    <row r="1128" ht="14.25" customHeight="1">
      <c r="A1128" s="325">
        <v>45337.0</v>
      </c>
      <c r="B1128" s="31">
        <v>1666.955078</v>
      </c>
      <c r="C1128" s="31">
        <v>4.834391</v>
      </c>
    </row>
    <row r="1129" ht="14.25" customHeight="1">
      <c r="A1129" s="325">
        <v>45338.0</v>
      </c>
      <c r="B1129" s="31">
        <v>1692.113281</v>
      </c>
      <c r="C1129" s="31">
        <v>4.880654</v>
      </c>
    </row>
    <row r="1130" ht="14.25" customHeight="1">
      <c r="A1130" s="325">
        <v>45341.0</v>
      </c>
      <c r="B1130" s="31">
        <v>1690.223999</v>
      </c>
      <c r="C1130" s="31">
        <v>3.690993</v>
      </c>
    </row>
    <row r="1131" ht="14.25" customHeight="1">
      <c r="A1131" s="325">
        <v>45342.0</v>
      </c>
      <c r="B1131" s="31">
        <v>1675.805176</v>
      </c>
      <c r="C1131" s="31">
        <v>3.706389</v>
      </c>
    </row>
    <row r="1132" ht="14.25" customHeight="1">
      <c r="A1132" s="325">
        <v>45343.0</v>
      </c>
      <c r="B1132" s="31">
        <v>1646.271729</v>
      </c>
      <c r="C1132" s="31">
        <v>4.300508</v>
      </c>
    </row>
    <row r="1133" ht="14.25" customHeight="1">
      <c r="A1133" s="325">
        <v>45344.0</v>
      </c>
      <c r="B1133" s="31">
        <v>1671.927002</v>
      </c>
      <c r="C1133" s="31">
        <v>5.841277</v>
      </c>
    </row>
    <row r="1134" ht="14.25" customHeight="1">
      <c r="A1134" s="325">
        <v>45345.0</v>
      </c>
      <c r="B1134" s="31">
        <v>1667.452271</v>
      </c>
      <c r="C1134" s="31">
        <v>5.373072</v>
      </c>
    </row>
    <row r="1135" ht="14.25" customHeight="1">
      <c r="A1135" s="325">
        <v>45348.0</v>
      </c>
      <c r="B1135" s="31">
        <v>1650.845947</v>
      </c>
      <c r="C1135" s="31">
        <v>2.782438</v>
      </c>
    </row>
    <row r="1136" ht="14.25" customHeight="1">
      <c r="A1136" s="325">
        <v>45349.0</v>
      </c>
      <c r="B1136" s="31">
        <v>1654.276489</v>
      </c>
      <c r="C1136" s="31">
        <v>5.159088</v>
      </c>
    </row>
    <row r="1137" ht="14.25" customHeight="1">
      <c r="A1137" s="325">
        <v>45350.0</v>
      </c>
      <c r="B1137" s="31">
        <v>1661.883667</v>
      </c>
      <c r="C1137" s="31">
        <v>3.188916</v>
      </c>
    </row>
    <row r="1138" ht="14.25" customHeight="1">
      <c r="A1138" s="325">
        <v>45351.0</v>
      </c>
      <c r="B1138" s="31">
        <v>1664.518799</v>
      </c>
      <c r="C1138" s="31">
        <v>7.814722</v>
      </c>
    </row>
    <row r="1139" ht="14.25" customHeight="1">
      <c r="A1139" s="325">
        <v>45352.0</v>
      </c>
      <c r="B1139" s="31">
        <v>1645.426392</v>
      </c>
      <c r="C1139" s="31">
        <v>6.387291</v>
      </c>
    </row>
    <row r="1140" ht="14.25" customHeight="1">
      <c r="A1140" s="325">
        <v>45355.0</v>
      </c>
      <c r="B1140" s="31">
        <v>1628.024414</v>
      </c>
      <c r="C1140" s="31">
        <v>4.445156</v>
      </c>
    </row>
    <row r="1141" ht="14.25" customHeight="1">
      <c r="A1141" s="325">
        <v>45356.0</v>
      </c>
      <c r="B1141" s="31">
        <v>1597.496582</v>
      </c>
      <c r="C1141" s="31">
        <v>4.596579</v>
      </c>
    </row>
    <row r="1142" ht="14.25" customHeight="1">
      <c r="A1142" s="325">
        <v>45357.0</v>
      </c>
      <c r="B1142" s="31">
        <v>1608.484619</v>
      </c>
      <c r="C1142" s="31">
        <v>6.420684</v>
      </c>
    </row>
    <row r="1143" ht="14.25" customHeight="1">
      <c r="A1143" s="325">
        <v>45358.0</v>
      </c>
      <c r="B1143" s="31">
        <v>1607.390747</v>
      </c>
      <c r="C1143" s="31">
        <v>6.348359</v>
      </c>
    </row>
    <row r="1144" ht="14.25" customHeight="1">
      <c r="A1144" s="325">
        <v>45362.0</v>
      </c>
      <c r="B1144" s="31">
        <v>1591.629639</v>
      </c>
      <c r="C1144" s="31">
        <v>6.752895</v>
      </c>
    </row>
    <row r="1145" ht="14.25" customHeight="1">
      <c r="A1145" s="325">
        <v>45363.0</v>
      </c>
      <c r="B1145" s="31">
        <v>1603.9104</v>
      </c>
      <c r="C1145" s="31">
        <v>4.614222</v>
      </c>
    </row>
    <row r="1146" ht="14.25" customHeight="1">
      <c r="A1146" s="325">
        <v>45364.0</v>
      </c>
      <c r="B1146" s="31">
        <v>1602.369141</v>
      </c>
      <c r="C1146" s="31">
        <v>5.688997</v>
      </c>
    </row>
    <row r="1147" ht="14.25" customHeight="1">
      <c r="A1147" s="325">
        <v>45365.0</v>
      </c>
      <c r="B1147" s="31">
        <v>1644.034302</v>
      </c>
      <c r="C1147" s="31">
        <v>8.803799</v>
      </c>
    </row>
    <row r="1148" ht="14.25" customHeight="1">
      <c r="A1148" s="325">
        <v>45366.0</v>
      </c>
      <c r="B1148" s="31">
        <v>1624.842407</v>
      </c>
      <c r="C1148" s="31">
        <v>11.809997</v>
      </c>
    </row>
    <row r="1149" ht="14.25" customHeight="1">
      <c r="A1149" s="325">
        <v>45369.0</v>
      </c>
      <c r="B1149" s="31">
        <v>1593.668213</v>
      </c>
      <c r="C1149" s="31">
        <v>4.958904</v>
      </c>
    </row>
    <row r="1150" ht="14.25" customHeight="1">
      <c r="A1150" s="325">
        <v>45370.0</v>
      </c>
      <c r="B1150" s="31">
        <v>1552.698975</v>
      </c>
      <c r="C1150" s="31">
        <v>6.870411</v>
      </c>
    </row>
    <row r="1151" ht="14.25" customHeight="1">
      <c r="A1151" s="325">
        <v>45371.0</v>
      </c>
      <c r="B1151" s="31">
        <v>1546.235352</v>
      </c>
      <c r="C1151" s="31">
        <v>4.759059</v>
      </c>
    </row>
    <row r="1152" ht="14.25" customHeight="1">
      <c r="A1152" s="325">
        <v>45372.0</v>
      </c>
      <c r="B1152" s="31">
        <v>1545.986816</v>
      </c>
      <c r="C1152" s="31">
        <v>11.062497</v>
      </c>
    </row>
    <row r="1153" ht="14.25" customHeight="1">
      <c r="A1153" s="325">
        <v>45373.0</v>
      </c>
      <c r="B1153" s="31">
        <v>1500.393799</v>
      </c>
      <c r="C1153" s="31">
        <v>14.67389</v>
      </c>
    </row>
    <row r="1154" ht="14.25" customHeight="1">
      <c r="A1154" s="325">
        <v>45377.0</v>
      </c>
      <c r="B1154" s="31">
        <v>1484.284668</v>
      </c>
      <c r="C1154" s="31">
        <v>8.351081</v>
      </c>
    </row>
    <row r="1155" ht="14.25" customHeight="1">
      <c r="A1155" s="325">
        <v>45378.0</v>
      </c>
      <c r="B1155" s="31">
        <v>1475.533936</v>
      </c>
      <c r="C1155" s="31">
        <v>6.857402</v>
      </c>
    </row>
    <row r="1156" ht="14.25" customHeight="1">
      <c r="A1156" s="325">
        <v>45379.0</v>
      </c>
      <c r="B1156" s="31">
        <v>1489.654419</v>
      </c>
      <c r="C1156" s="31">
        <v>12.49953</v>
      </c>
    </row>
    <row r="1157" ht="14.25" customHeight="1">
      <c r="A1157" s="325">
        <v>45383.0</v>
      </c>
      <c r="B1157" s="31">
        <v>1487.068848</v>
      </c>
      <c r="C1157" s="31">
        <v>6.580002</v>
      </c>
    </row>
    <row r="1158" ht="14.25" customHeight="1">
      <c r="A1158" s="325">
        <v>45384.0</v>
      </c>
      <c r="B1158" s="31">
        <v>1474.539551</v>
      </c>
      <c r="C1158" s="31">
        <v>7.2794</v>
      </c>
    </row>
    <row r="1159" ht="14.25" customHeight="1">
      <c r="A1159" s="325">
        <v>45385.0</v>
      </c>
      <c r="B1159" s="31">
        <v>1472.351929</v>
      </c>
      <c r="C1159" s="31">
        <v>8.736248</v>
      </c>
    </row>
    <row r="1160" ht="14.25" customHeight="1">
      <c r="A1160" s="325">
        <v>45386.0</v>
      </c>
      <c r="B1160" s="31">
        <v>1478.36792</v>
      </c>
      <c r="C1160" s="31">
        <v>11.186915</v>
      </c>
    </row>
    <row r="1161" ht="14.25" customHeight="1">
      <c r="A1161" s="325">
        <v>45387.0</v>
      </c>
      <c r="B1161" s="31">
        <v>1470.810547</v>
      </c>
      <c r="C1161" s="31">
        <v>5.072482</v>
      </c>
    </row>
    <row r="1162" ht="14.25" customHeight="1">
      <c r="A1162" s="325">
        <v>45390.0</v>
      </c>
      <c r="B1162" s="31">
        <v>1468.42395</v>
      </c>
      <c r="C1162" s="31">
        <v>6.610887</v>
      </c>
    </row>
    <row r="1163" ht="14.25" customHeight="1">
      <c r="A1163" s="325">
        <v>45391.0</v>
      </c>
      <c r="B1163" s="31">
        <v>1486.47229</v>
      </c>
      <c r="C1163" s="31">
        <v>9.42323</v>
      </c>
    </row>
    <row r="1164" ht="14.25" customHeight="1">
      <c r="A1164" s="325">
        <v>45392.0</v>
      </c>
      <c r="B1164" s="31">
        <v>1498.355347</v>
      </c>
      <c r="C1164" s="31">
        <v>6.744595</v>
      </c>
    </row>
    <row r="1165" ht="14.25" customHeight="1">
      <c r="A1165" s="325">
        <v>45394.0</v>
      </c>
      <c r="B1165" s="31">
        <v>1476.428833</v>
      </c>
      <c r="C1165" s="31">
        <v>12.275616</v>
      </c>
    </row>
    <row r="1166" ht="14.25" customHeight="1">
      <c r="A1166" s="325">
        <v>45397.0</v>
      </c>
      <c r="B1166" s="31">
        <v>1459.921997</v>
      </c>
      <c r="C1166" s="31">
        <v>8.531224</v>
      </c>
    </row>
    <row r="1167" ht="14.25" customHeight="1">
      <c r="A1167" s="325">
        <v>45398.0</v>
      </c>
      <c r="B1167" s="31">
        <v>1406.522827</v>
      </c>
      <c r="C1167" s="31">
        <v>16.173541</v>
      </c>
    </row>
    <row r="1168" ht="14.25" customHeight="1">
      <c r="A1168" s="325">
        <v>45400.0</v>
      </c>
      <c r="B1168" s="31">
        <v>1411.296021</v>
      </c>
      <c r="C1168" s="31">
        <v>22.107945</v>
      </c>
    </row>
    <row r="1169" ht="14.25" customHeight="1">
      <c r="A1169" s="325">
        <v>45401.0</v>
      </c>
      <c r="B1169" s="31">
        <v>1403.34082</v>
      </c>
      <c r="C1169" s="31">
        <v>20.603621</v>
      </c>
    </row>
    <row r="1170" ht="14.25" customHeight="1">
      <c r="A1170" s="325">
        <v>45404.0</v>
      </c>
      <c r="B1170" s="31">
        <v>1424.720337</v>
      </c>
      <c r="C1170" s="31">
        <v>5.859087</v>
      </c>
    </row>
    <row r="1171" ht="14.25" customHeight="1">
      <c r="A1171" s="325">
        <v>45405.0</v>
      </c>
      <c r="B1171" s="31">
        <v>1434.316284</v>
      </c>
      <c r="C1171" s="31">
        <v>4.856174</v>
      </c>
    </row>
    <row r="1172" ht="14.25" customHeight="1">
      <c r="A1172" s="325">
        <v>45406.0</v>
      </c>
      <c r="B1172" s="31">
        <v>1422.731567</v>
      </c>
      <c r="C1172" s="31">
        <v>4.268213</v>
      </c>
    </row>
    <row r="1173" ht="14.25" customHeight="1">
      <c r="A1173" s="325">
        <v>45407.0</v>
      </c>
      <c r="B1173" s="31">
        <v>1430.388306</v>
      </c>
      <c r="C1173" s="31">
        <v>9.089398</v>
      </c>
    </row>
    <row r="1174" ht="14.25" customHeight="1">
      <c r="A1174" s="325">
        <v>45408.0</v>
      </c>
      <c r="B1174" s="31">
        <v>1422.234375</v>
      </c>
      <c r="C1174" s="31">
        <v>8.062444</v>
      </c>
    </row>
    <row r="1175" ht="14.25" customHeight="1">
      <c r="A1175" s="325">
        <v>45411.0</v>
      </c>
      <c r="B1175" s="31">
        <v>1426.709106</v>
      </c>
      <c r="C1175" s="31">
        <v>5.055957</v>
      </c>
    </row>
    <row r="1176" ht="14.25" customHeight="1">
      <c r="A1176" s="325">
        <v>45412.0</v>
      </c>
      <c r="B1176" s="31">
        <v>1412.588745</v>
      </c>
      <c r="C1176" s="31">
        <v>6.936588</v>
      </c>
    </row>
    <row r="1177" ht="14.25" customHeight="1">
      <c r="A1177" s="325">
        <v>45414.0</v>
      </c>
      <c r="B1177" s="31">
        <v>1406.522827</v>
      </c>
      <c r="C1177" s="31">
        <v>10.076354</v>
      </c>
    </row>
    <row r="1178" ht="14.25" customHeight="1">
      <c r="A1178" s="325">
        <v>45415.0</v>
      </c>
      <c r="B1178" s="31">
        <v>1408.362549</v>
      </c>
      <c r="C1178" s="31">
        <v>8.842345</v>
      </c>
    </row>
    <row r="1179" ht="14.25" customHeight="1">
      <c r="A1179" s="325">
        <v>45418.0</v>
      </c>
      <c r="B1179" s="31">
        <v>1417.908691</v>
      </c>
      <c r="C1179" s="31">
        <v>6.445422</v>
      </c>
    </row>
    <row r="1180" ht="14.25" customHeight="1">
      <c r="A1180" s="325">
        <v>45419.0</v>
      </c>
      <c r="B1180" s="31">
        <v>1432.874268</v>
      </c>
      <c r="C1180" s="31">
        <v>6.080661</v>
      </c>
    </row>
    <row r="1181" ht="14.25" customHeight="1">
      <c r="A1181" s="325">
        <v>45420.0</v>
      </c>
      <c r="B1181" s="31">
        <v>1419.300903</v>
      </c>
      <c r="C1181" s="31">
        <v>6.234983</v>
      </c>
    </row>
    <row r="1182" ht="14.25" customHeight="1">
      <c r="A1182" s="325">
        <v>45421.0</v>
      </c>
      <c r="B1182" s="31">
        <v>1431.4823</v>
      </c>
      <c r="C1182" s="31">
        <v>6.088406</v>
      </c>
    </row>
    <row r="1183" ht="14.25" customHeight="1">
      <c r="A1183" s="325">
        <v>45422.0</v>
      </c>
      <c r="B1183" s="31">
        <v>1416.914307</v>
      </c>
      <c r="C1183" s="31">
        <v>8.777481</v>
      </c>
    </row>
    <row r="1184" ht="14.25" customHeight="1">
      <c r="A1184" s="325">
        <v>45425.0</v>
      </c>
      <c r="B1184" s="31">
        <v>1415.472412</v>
      </c>
      <c r="C1184" s="31">
        <v>3.735954</v>
      </c>
    </row>
    <row r="1185" ht="14.25" customHeight="1">
      <c r="A1185" s="325">
        <v>45426.0</v>
      </c>
      <c r="B1185" s="31">
        <v>1416.715332</v>
      </c>
      <c r="C1185" s="31">
        <v>3.46323</v>
      </c>
    </row>
    <row r="1186" ht="14.25" customHeight="1">
      <c r="A1186" s="325">
        <v>45427.0</v>
      </c>
      <c r="B1186" s="31">
        <v>1411.991943</v>
      </c>
      <c r="C1186" s="31">
        <v>4.327544</v>
      </c>
    </row>
    <row r="1187" ht="14.25" customHeight="1">
      <c r="A1187" s="325">
        <v>45428.0</v>
      </c>
      <c r="B1187" s="31">
        <v>1445.204834</v>
      </c>
      <c r="C1187" s="31">
        <v>9.249145</v>
      </c>
    </row>
    <row r="1188" ht="14.25" customHeight="1">
      <c r="A1188" s="325">
        <v>45429.0</v>
      </c>
      <c r="B1188" s="31">
        <v>1436.205688</v>
      </c>
      <c r="C1188" s="31">
        <v>7.54286</v>
      </c>
    </row>
    <row r="1189" ht="14.25" customHeight="1">
      <c r="A1189" s="325">
        <v>45433.0</v>
      </c>
      <c r="B1189" s="31">
        <v>1426.112549</v>
      </c>
      <c r="C1189" s="31">
        <v>6.752663</v>
      </c>
    </row>
    <row r="1190" ht="14.25" customHeight="1">
      <c r="A1190" s="325">
        <v>45434.0</v>
      </c>
      <c r="B1190" s="31">
        <v>1446.646729</v>
      </c>
      <c r="C1190" s="31">
        <v>7.173285</v>
      </c>
    </row>
    <row r="1191" ht="14.25" customHeight="1">
      <c r="A1191" s="325">
        <v>45435.0</v>
      </c>
      <c r="B1191" s="31">
        <v>1464.148071</v>
      </c>
      <c r="C1191" s="31">
        <v>8.641428</v>
      </c>
    </row>
    <row r="1192" ht="14.25" customHeight="1">
      <c r="A1192" s="325">
        <v>45436.0</v>
      </c>
      <c r="B1192" s="31">
        <v>1456.889038</v>
      </c>
      <c r="C1192" s="31">
        <v>5.277938</v>
      </c>
    </row>
    <row r="1193" ht="14.25" customHeight="1">
      <c r="A1193" s="325">
        <v>45439.0</v>
      </c>
      <c r="B1193" s="31">
        <v>1463.104004</v>
      </c>
      <c r="C1193" s="31">
        <v>5.821844</v>
      </c>
    </row>
    <row r="1194" ht="14.25" customHeight="1">
      <c r="A1194" s="325">
        <v>45440.0</v>
      </c>
      <c r="B1194" s="31">
        <v>1458.828125</v>
      </c>
      <c r="C1194" s="31">
        <v>6.186922</v>
      </c>
    </row>
    <row r="1195" ht="14.25" customHeight="1">
      <c r="A1195" s="325">
        <v>45441.0</v>
      </c>
      <c r="B1195" s="31">
        <v>1442.818237</v>
      </c>
      <c r="C1195" s="31">
        <v>7.401634</v>
      </c>
    </row>
    <row r="1196" ht="14.25" customHeight="1">
      <c r="A1196" s="325">
        <v>45442.0</v>
      </c>
      <c r="B1196" s="31">
        <v>1419.449951</v>
      </c>
      <c r="C1196" s="31">
        <v>9.66315</v>
      </c>
    </row>
    <row r="1197" ht="14.25" customHeight="1">
      <c r="A1197" s="325">
        <v>45443.0</v>
      </c>
      <c r="B1197" s="31">
        <v>1406.900024</v>
      </c>
      <c r="C1197" s="31">
        <v>37.113815</v>
      </c>
    </row>
    <row r="1198" ht="14.25" customHeight="1">
      <c r="A1198" s="325">
        <v>45446.0</v>
      </c>
      <c r="B1198" s="31">
        <v>1405.900024</v>
      </c>
      <c r="C1198" s="31">
        <v>10.589244</v>
      </c>
    </row>
    <row r="1199" ht="14.25" customHeight="1">
      <c r="A1199" s="325">
        <v>45447.0</v>
      </c>
      <c r="B1199" s="31">
        <v>1393.650024</v>
      </c>
      <c r="C1199" s="31">
        <v>13.736134</v>
      </c>
    </row>
    <row r="1200" ht="14.25" customHeight="1">
      <c r="A1200" s="325">
        <v>45448.0</v>
      </c>
      <c r="B1200" s="31">
        <v>1430.099976</v>
      </c>
      <c r="C1200" s="31">
        <v>9.233424</v>
      </c>
    </row>
    <row r="1201" ht="14.25" customHeight="1">
      <c r="A1201" s="325">
        <v>45449.0</v>
      </c>
      <c r="B1201" s="31">
        <v>1472.25</v>
      </c>
      <c r="C1201" s="31">
        <v>12.66093</v>
      </c>
    </row>
    <row r="1202" ht="14.25" customHeight="1">
      <c r="A1202" s="325">
        <v>45450.0</v>
      </c>
      <c r="B1202" s="31">
        <v>1533.599976</v>
      </c>
      <c r="C1202" s="31">
        <v>24.075302</v>
      </c>
    </row>
    <row r="1203" ht="14.25" customHeight="1">
      <c r="A1203" s="325">
        <v>45453.0</v>
      </c>
      <c r="B1203" s="31">
        <v>1499.75</v>
      </c>
      <c r="C1203" s="31">
        <v>6.810606</v>
      </c>
    </row>
    <row r="1204" ht="14.25" customHeight="1">
      <c r="A1204" s="325">
        <v>45454.0</v>
      </c>
      <c r="B1204" s="31">
        <v>1495.75</v>
      </c>
      <c r="C1204" s="31">
        <v>4.853054</v>
      </c>
    </row>
    <row r="1205" ht="14.25" customHeight="1">
      <c r="A1205" s="325">
        <v>45455.0</v>
      </c>
      <c r="B1205" s="31">
        <v>1485.199951</v>
      </c>
      <c r="C1205" s="31">
        <v>9.56432</v>
      </c>
    </row>
    <row r="1206" ht="14.25" customHeight="1">
      <c r="A1206" s="325">
        <v>45456.0</v>
      </c>
      <c r="B1206" s="31">
        <v>1493.949951</v>
      </c>
      <c r="C1206" s="31">
        <v>7.307565</v>
      </c>
    </row>
    <row r="1207" ht="14.25" customHeight="1">
      <c r="A1207" s="325">
        <v>45457.0</v>
      </c>
      <c r="B1207" s="31">
        <v>1488.900024</v>
      </c>
      <c r="C1207" s="31">
        <v>4.237727</v>
      </c>
    </row>
    <row r="1208" ht="14.25" customHeight="1">
      <c r="A1208" s="325">
        <v>45461.0</v>
      </c>
      <c r="B1208" s="31">
        <v>1498.199951</v>
      </c>
      <c r="C1208" s="31">
        <v>5.420939</v>
      </c>
    </row>
    <row r="1209" ht="14.25" customHeight="1">
      <c r="A1209" s="325">
        <v>45462.0</v>
      </c>
      <c r="B1209" s="31">
        <v>1511.349976</v>
      </c>
      <c r="C1209" s="31">
        <v>5.493456</v>
      </c>
    </row>
    <row r="1210" ht="14.25" customHeight="1">
      <c r="A1210" s="325">
        <v>45463.0</v>
      </c>
      <c r="B1210" s="31">
        <v>1515.400024</v>
      </c>
      <c r="C1210" s="31">
        <v>7.92701</v>
      </c>
    </row>
    <row r="1211" ht="14.25" customHeight="1">
      <c r="A1211" s="325">
        <v>45464.0</v>
      </c>
      <c r="B1211" s="31">
        <v>1532.699951</v>
      </c>
      <c r="C1211" s="31">
        <v>17.301941</v>
      </c>
    </row>
    <row r="1212" ht="14.25" customHeight="1">
      <c r="A1212" s="325">
        <v>45467.0</v>
      </c>
      <c r="B1212" s="31">
        <v>1527.150024</v>
      </c>
      <c r="C1212" s="31">
        <v>5.564989</v>
      </c>
    </row>
    <row r="1213" ht="14.25" customHeight="1">
      <c r="A1213" s="325">
        <v>45468.0</v>
      </c>
      <c r="B1213" s="31">
        <v>1541.949951</v>
      </c>
      <c r="C1213" s="31">
        <v>4.551525</v>
      </c>
    </row>
    <row r="1214" ht="14.25" customHeight="1">
      <c r="A1214" s="325">
        <v>45469.0</v>
      </c>
      <c r="B1214" s="31">
        <v>1540.699951</v>
      </c>
      <c r="C1214" s="31">
        <v>4.851004</v>
      </c>
    </row>
    <row r="1215" ht="14.25" customHeight="1">
      <c r="A1215" s="325">
        <v>45470.0</v>
      </c>
      <c r="B1215" s="31">
        <v>1573.349976</v>
      </c>
      <c r="C1215" s="31">
        <v>14.757754</v>
      </c>
    </row>
    <row r="1216" ht="14.25" customHeight="1">
      <c r="A1216" s="325">
        <v>45471.0</v>
      </c>
      <c r="B1216" s="31">
        <v>1566.75</v>
      </c>
      <c r="C1216" s="31">
        <v>8.197544</v>
      </c>
    </row>
  </sheetData>
  <printOptions/>
  <pageMargins bottom="0.75" footer="0.0" header="0.0" left="0.7" right="0.7" top="0.75"/>
  <pageSetup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86"/>
    <col customWidth="1" min="2" max="2" width="12.0"/>
    <col customWidth="1" min="3" max="3" width="9.29"/>
    <col customWidth="1" min="4" max="4" width="10.43"/>
    <col customWidth="1" min="5" max="5" width="12.29"/>
    <col customWidth="1" min="6" max="26" width="8.71"/>
  </cols>
  <sheetData>
    <row r="1" ht="14.25" customHeight="1">
      <c r="B1" s="93" t="str">
        <f>'Data Sheet'!B1</f>
        <v>INFOSYS LTD</v>
      </c>
    </row>
    <row r="2" ht="14.25" customHeight="1">
      <c r="B2" s="94" t="s">
        <v>170</v>
      </c>
      <c r="C2" s="95" t="s">
        <v>171</v>
      </c>
      <c r="D2" s="95" t="s">
        <v>55</v>
      </c>
      <c r="E2" s="95" t="s">
        <v>56</v>
      </c>
    </row>
    <row r="3" ht="14.25" customHeight="1">
      <c r="B3" s="36">
        <v>1.0</v>
      </c>
      <c r="C3" s="339">
        <v>2015.0</v>
      </c>
      <c r="D3" s="97">
        <f t="array" ref="D3:D12">TRANSPOSE(HistoricalFS!C6:L6)</f>
        <v>53319</v>
      </c>
    </row>
    <row r="4" ht="14.25" customHeight="1">
      <c r="B4" s="36">
        <v>2.0</v>
      </c>
      <c r="C4" s="339">
        <v>2016.0</v>
      </c>
      <c r="D4" s="97">
        <v>62441.0</v>
      </c>
      <c r="E4" s="23">
        <f t="shared" ref="E4:E17" si="1">D4/D3-1</f>
        <v>0.1710834787</v>
      </c>
    </row>
    <row r="5" ht="14.25" customHeight="1">
      <c r="B5" s="36">
        <v>3.0</v>
      </c>
      <c r="C5" s="339">
        <v>2017.0</v>
      </c>
      <c r="D5" s="97">
        <v>68484.0</v>
      </c>
      <c r="E5" s="23">
        <f t="shared" si="1"/>
        <v>0.09677935972</v>
      </c>
    </row>
    <row r="6" ht="14.25" customHeight="1">
      <c r="B6" s="36">
        <v>4.0</v>
      </c>
      <c r="C6" s="339">
        <v>2018.0</v>
      </c>
      <c r="D6" s="97">
        <v>70522.0</v>
      </c>
      <c r="E6" s="23">
        <f t="shared" si="1"/>
        <v>0.02975877577</v>
      </c>
    </row>
    <row r="7" ht="14.25" customHeight="1">
      <c r="B7" s="36">
        <v>5.0</v>
      </c>
      <c r="C7" s="339">
        <v>2019.0</v>
      </c>
      <c r="D7" s="97">
        <v>82675.0</v>
      </c>
      <c r="E7" s="23">
        <f t="shared" si="1"/>
        <v>0.1723292022</v>
      </c>
    </row>
    <row r="8" ht="14.25" customHeight="1">
      <c r="B8" s="36">
        <v>6.0</v>
      </c>
      <c r="C8" s="339">
        <v>2020.0</v>
      </c>
      <c r="D8" s="97">
        <v>90791.0</v>
      </c>
      <c r="E8" s="23">
        <f t="shared" si="1"/>
        <v>0.09816752344</v>
      </c>
    </row>
    <row r="9" ht="14.25" customHeight="1">
      <c r="B9" s="36">
        <v>7.0</v>
      </c>
      <c r="C9" s="339">
        <v>2021.0</v>
      </c>
      <c r="D9" s="97">
        <v>100472.0</v>
      </c>
      <c r="E9" s="23">
        <f t="shared" si="1"/>
        <v>0.1066295117</v>
      </c>
    </row>
    <row r="10" ht="14.25" customHeight="1">
      <c r="B10" s="36">
        <v>8.0</v>
      </c>
      <c r="C10" s="339">
        <v>2022.0</v>
      </c>
      <c r="D10" s="97">
        <v>121641.0</v>
      </c>
      <c r="E10" s="23">
        <f t="shared" si="1"/>
        <v>0.2106955172</v>
      </c>
    </row>
    <row r="11" ht="14.25" customHeight="1">
      <c r="B11" s="36">
        <v>9.0</v>
      </c>
      <c r="C11" s="339">
        <v>2023.0</v>
      </c>
      <c r="D11" s="97">
        <v>146767.0</v>
      </c>
      <c r="E11" s="23">
        <f t="shared" si="1"/>
        <v>0.2065586439</v>
      </c>
    </row>
    <row r="12" ht="14.25" customHeight="1">
      <c r="B12" s="36">
        <v>10.0</v>
      </c>
      <c r="C12" s="339">
        <v>2024.0</v>
      </c>
      <c r="D12" s="97">
        <v>153670.0</v>
      </c>
      <c r="E12" s="23">
        <f t="shared" si="1"/>
        <v>0.04703373374</v>
      </c>
    </row>
    <row r="13" ht="14.25" customHeight="1">
      <c r="B13" s="36">
        <v>11.0</v>
      </c>
      <c r="C13" s="340">
        <v>2025.0</v>
      </c>
      <c r="D13" s="341">
        <f t="shared" ref="D13:D17" si="2">$I$30+B13*$I$31</f>
        <v>156984.6</v>
      </c>
      <c r="E13" s="23">
        <f t="shared" si="1"/>
        <v>0.02156959719</v>
      </c>
    </row>
    <row r="14" ht="14.25" customHeight="1">
      <c r="B14" s="36">
        <v>12.0</v>
      </c>
      <c r="C14" s="340">
        <v>2026.0</v>
      </c>
      <c r="D14" s="341">
        <f t="shared" si="2"/>
        <v>168240.3091</v>
      </c>
      <c r="E14" s="23">
        <f t="shared" si="1"/>
        <v>0.07169944753</v>
      </c>
      <c r="H14" s="31" t="s">
        <v>187</v>
      </c>
    </row>
    <row r="15" ht="14.25" customHeight="1">
      <c r="B15" s="36">
        <v>13.0</v>
      </c>
      <c r="C15" s="340">
        <v>2027.0</v>
      </c>
      <c r="D15" s="341">
        <f t="shared" si="2"/>
        <v>179496.0182</v>
      </c>
      <c r="E15" s="23">
        <f t="shared" si="1"/>
        <v>0.06690257021</v>
      </c>
    </row>
    <row r="16" ht="14.25" customHeight="1">
      <c r="B16" s="36">
        <v>14.0</v>
      </c>
      <c r="C16" s="340">
        <v>2028.0</v>
      </c>
      <c r="D16" s="341">
        <f t="shared" si="2"/>
        <v>190751.7273</v>
      </c>
      <c r="E16" s="23">
        <f t="shared" si="1"/>
        <v>0.06270729125</v>
      </c>
      <c r="H16" s="112" t="s">
        <v>189</v>
      </c>
      <c r="I16" s="113"/>
    </row>
    <row r="17" ht="14.25" customHeight="1">
      <c r="B17" s="36">
        <v>15.0</v>
      </c>
      <c r="C17" s="340">
        <v>2029.0</v>
      </c>
      <c r="D17" s="341">
        <f t="shared" si="2"/>
        <v>202007.4364</v>
      </c>
      <c r="E17" s="23">
        <f t="shared" si="1"/>
        <v>0.05900711491</v>
      </c>
      <c r="H17" s="31" t="s">
        <v>191</v>
      </c>
      <c r="I17" s="31">
        <v>0.969024271135693</v>
      </c>
    </row>
    <row r="18" ht="14.25" customHeight="1">
      <c r="H18" s="31" t="s">
        <v>192</v>
      </c>
      <c r="I18" s="31">
        <v>0.9390080380500612</v>
      </c>
    </row>
    <row r="19" ht="14.25" customHeight="1">
      <c r="H19" s="31" t="s">
        <v>193</v>
      </c>
      <c r="I19" s="31">
        <v>0.9313840428063189</v>
      </c>
    </row>
    <row r="20" ht="14.25" customHeight="1">
      <c r="B20" s="36" t="s">
        <v>172</v>
      </c>
      <c r="D20" s="23">
        <f>AVERAGE(E4:E12)</f>
        <v>0.1265595274</v>
      </c>
      <c r="H20" s="31" t="s">
        <v>194</v>
      </c>
      <c r="I20" s="31">
        <v>9212.05426749499</v>
      </c>
    </row>
    <row r="21" ht="14.25" customHeight="1">
      <c r="B21" s="31" t="s">
        <v>173</v>
      </c>
      <c r="D21" s="23">
        <f>RRI(B12,D3,D12)</f>
        <v>0.1116567505</v>
      </c>
      <c r="H21" s="116" t="s">
        <v>195</v>
      </c>
      <c r="I21" s="116">
        <v>10.0</v>
      </c>
    </row>
    <row r="22" ht="14.25" customHeight="1"/>
    <row r="23" ht="14.25" customHeight="1">
      <c r="B23" s="31" t="s">
        <v>174</v>
      </c>
      <c r="D23" s="23">
        <f>_xlfn.STDEV.S(E4:E12)</f>
        <v>0.06646509982</v>
      </c>
      <c r="H23" s="31" t="s">
        <v>196</v>
      </c>
    </row>
    <row r="24" ht="14.25" customHeight="1">
      <c r="H24" s="112"/>
      <c r="I24" s="112" t="s">
        <v>197</v>
      </c>
      <c r="J24" s="112" t="s">
        <v>198</v>
      </c>
      <c r="K24" s="112" t="s">
        <v>199</v>
      </c>
      <c r="L24" s="112" t="s">
        <v>200</v>
      </c>
      <c r="M24" s="112" t="s">
        <v>201</v>
      </c>
    </row>
    <row r="25" ht="14.25" customHeight="1">
      <c r="H25" s="31" t="s">
        <v>202</v>
      </c>
      <c r="I25" s="31">
        <v>1.0</v>
      </c>
      <c r="J25" s="31">
        <v>1.045200643898182E10</v>
      </c>
      <c r="K25" s="31">
        <v>1.045200643898182E10</v>
      </c>
      <c r="L25" s="31">
        <v>123.1648247447142</v>
      </c>
      <c r="M25" s="31">
        <v>3.879973842393729E-6</v>
      </c>
    </row>
    <row r="26" ht="14.25" customHeight="1">
      <c r="H26" s="31" t="s">
        <v>203</v>
      </c>
      <c r="I26" s="31">
        <v>8.0</v>
      </c>
      <c r="J26" s="31">
        <v>6.788955506181813E8</v>
      </c>
      <c r="K26" s="31">
        <v>8.486194382727267E7</v>
      </c>
    </row>
    <row r="27" ht="14.25" customHeight="1">
      <c r="H27" s="116" t="s">
        <v>204</v>
      </c>
      <c r="I27" s="116">
        <v>9.0</v>
      </c>
      <c r="J27" s="116">
        <v>1.11309019896E10</v>
      </c>
      <c r="K27" s="116"/>
      <c r="L27" s="116"/>
      <c r="M27" s="116"/>
    </row>
    <row r="28" ht="14.25" customHeight="1"/>
    <row r="29" ht="14.25" customHeight="1">
      <c r="H29" s="112"/>
      <c r="I29" s="112" t="s">
        <v>205</v>
      </c>
      <c r="J29" s="112" t="s">
        <v>194</v>
      </c>
      <c r="K29" s="112" t="s">
        <v>206</v>
      </c>
      <c r="L29" s="112" t="s">
        <v>207</v>
      </c>
      <c r="M29" s="112" t="s">
        <v>208</v>
      </c>
      <c r="N29" s="112" t="s">
        <v>209</v>
      </c>
      <c r="O29" s="112" t="s">
        <v>210</v>
      </c>
      <c r="P29" s="112" t="s">
        <v>211</v>
      </c>
    </row>
    <row r="30" ht="14.25" customHeight="1">
      <c r="H30" s="31" t="s">
        <v>212</v>
      </c>
      <c r="I30" s="31">
        <v>33171.79999999997</v>
      </c>
      <c r="J30" s="31">
        <v>6293.0311021579455</v>
      </c>
      <c r="K30" s="31">
        <v>5.2711959406374165</v>
      </c>
      <c r="L30" s="31">
        <v>7.542010929477482E-4</v>
      </c>
      <c r="M30" s="31">
        <v>18660.04425545531</v>
      </c>
      <c r="N30" s="31">
        <v>47683.555744544625</v>
      </c>
      <c r="O30" s="31">
        <v>18660.04425545531</v>
      </c>
      <c r="P30" s="31">
        <v>47683.555744544625</v>
      </c>
    </row>
    <row r="31" ht="14.25" customHeight="1">
      <c r="H31" s="116" t="s">
        <v>170</v>
      </c>
      <c r="I31" s="116">
        <v>11255.709090909097</v>
      </c>
      <c r="J31" s="116">
        <v>1014.2137950889644</v>
      </c>
      <c r="K31" s="116">
        <v>11.097964892029271</v>
      </c>
      <c r="L31" s="116">
        <v>3.879973842393715E-6</v>
      </c>
      <c r="M31" s="116">
        <v>8916.927885452833</v>
      </c>
      <c r="N31" s="116">
        <v>13594.49029636536</v>
      </c>
      <c r="O31" s="116">
        <v>8916.927885452833</v>
      </c>
      <c r="P31" s="116">
        <v>13594.49029636536</v>
      </c>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1:E1"/>
    <mergeCell ref="H16:I16"/>
  </mergeCells>
  <printOptions/>
  <pageMargins bottom="0.75" footer="0.0" header="0.0" left="0.7" right="0.7" top="0.75"/>
  <pageSetup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4" width="15.71"/>
    <col customWidth="1" min="5" max="6" width="8.71"/>
  </cols>
  <sheetData>
    <row r="1" ht="15.0" customHeight="1"/>
    <row r="2" ht="15.0" customHeight="1">
      <c r="A2" s="342" t="s">
        <v>478</v>
      </c>
      <c r="B2" s="342" t="s">
        <v>479</v>
      </c>
      <c r="C2" s="342" t="s">
        <v>480</v>
      </c>
      <c r="D2" s="342" t="s">
        <v>481</v>
      </c>
    </row>
    <row r="3" ht="15.0" customHeight="1">
      <c r="A3" s="343" t="s">
        <v>482</v>
      </c>
      <c r="B3" s="344">
        <v>533022.0</v>
      </c>
      <c r="C3" s="343" t="s">
        <v>483</v>
      </c>
      <c r="D3" s="343" t="s">
        <v>484</v>
      </c>
    </row>
    <row r="4" ht="15.0" customHeight="1">
      <c r="A4" s="343" t="s">
        <v>485</v>
      </c>
      <c r="B4" s="344">
        <v>526921.0</v>
      </c>
      <c r="C4" s="343" t="s">
        <v>486</v>
      </c>
      <c r="D4" s="343" t="s">
        <v>487</v>
      </c>
    </row>
    <row r="5" ht="15.0" customHeight="1">
      <c r="A5" s="343" t="s">
        <v>488</v>
      </c>
      <c r="B5" s="344">
        <v>532628.0</v>
      </c>
      <c r="C5" s="343" t="s">
        <v>489</v>
      </c>
      <c r="D5" s="343" t="s">
        <v>490</v>
      </c>
    </row>
    <row r="6" ht="15.0" customHeight="1">
      <c r="A6" s="343" t="s">
        <v>491</v>
      </c>
      <c r="B6" s="344">
        <v>523395.0</v>
      </c>
      <c r="C6" s="343" t="s">
        <v>492</v>
      </c>
      <c r="D6" s="343" t="s">
        <v>493</v>
      </c>
    </row>
    <row r="7" ht="15.0" customHeight="1">
      <c r="A7" s="343" t="s">
        <v>494</v>
      </c>
      <c r="B7" s="344">
        <v>523395.0</v>
      </c>
      <c r="C7" s="343" t="s">
        <v>495</v>
      </c>
      <c r="D7" s="343" t="s">
        <v>493</v>
      </c>
    </row>
    <row r="8" ht="15.0" customHeight="1">
      <c r="A8" s="343" t="s">
        <v>496</v>
      </c>
      <c r="B8" s="344">
        <v>516092.0</v>
      </c>
      <c r="C8" s="343" t="s">
        <v>497</v>
      </c>
      <c r="D8" s="343" t="s">
        <v>498</v>
      </c>
    </row>
    <row r="9" ht="15.0" customHeight="1">
      <c r="A9" s="343" t="s">
        <v>499</v>
      </c>
      <c r="B9" s="344">
        <v>540776.0</v>
      </c>
      <c r="C9" s="343" t="s">
        <v>500</v>
      </c>
      <c r="D9" s="343" t="s">
        <v>487</v>
      </c>
    </row>
    <row r="10" ht="15.0" customHeight="1">
      <c r="A10" s="343" t="s">
        <v>501</v>
      </c>
      <c r="B10" s="344">
        <v>526881.0</v>
      </c>
      <c r="C10" s="343" t="s">
        <v>502</v>
      </c>
      <c r="D10" s="343" t="s">
        <v>490</v>
      </c>
    </row>
    <row r="11" ht="15.0" customHeight="1">
      <c r="A11" s="343" t="s">
        <v>503</v>
      </c>
      <c r="B11" s="344">
        <v>540615.0</v>
      </c>
      <c r="C11" s="343" t="s">
        <v>504</v>
      </c>
      <c r="D11" s="343" t="s">
        <v>505</v>
      </c>
    </row>
    <row r="12" ht="15.0" customHeight="1">
      <c r="A12" s="343" t="s">
        <v>506</v>
      </c>
      <c r="B12" s="344">
        <v>540874.0</v>
      </c>
      <c r="C12" s="343" t="s">
        <v>504</v>
      </c>
      <c r="D12" s="343" t="s">
        <v>507</v>
      </c>
    </row>
    <row r="13" ht="15.0" customHeight="1">
      <c r="A13" s="343" t="s">
        <v>508</v>
      </c>
      <c r="B13" s="344">
        <v>512161.0</v>
      </c>
      <c r="C13" s="343" t="s">
        <v>509</v>
      </c>
      <c r="D13" s="343" t="s">
        <v>510</v>
      </c>
    </row>
    <row r="14" ht="15.0" customHeight="1">
      <c r="A14" s="343" t="s">
        <v>511</v>
      </c>
      <c r="B14" s="344">
        <v>540697.0</v>
      </c>
      <c r="C14" s="343" t="s">
        <v>504</v>
      </c>
      <c r="D14" s="343" t="s">
        <v>512</v>
      </c>
    </row>
    <row r="15" ht="15.0" customHeight="1">
      <c r="A15" s="343" t="s">
        <v>513</v>
      </c>
      <c r="B15" s="343" t="s">
        <v>504</v>
      </c>
      <c r="C15" s="343" t="s">
        <v>514</v>
      </c>
      <c r="D15" s="343" t="s">
        <v>515</v>
      </c>
    </row>
    <row r="16" ht="15.0" customHeight="1">
      <c r="A16" s="343" t="s">
        <v>516</v>
      </c>
      <c r="B16" s="344">
        <v>539620.0</v>
      </c>
      <c r="C16" s="343" t="s">
        <v>504</v>
      </c>
      <c r="D16" s="343" t="s">
        <v>517</v>
      </c>
    </row>
    <row r="17" ht="15.0" customHeight="1">
      <c r="A17" s="343" t="s">
        <v>518</v>
      </c>
      <c r="B17" s="344">
        <v>539300.0</v>
      </c>
      <c r="C17" s="343" t="s">
        <v>504</v>
      </c>
      <c r="D17" s="343" t="s">
        <v>519</v>
      </c>
    </row>
    <row r="18" ht="15.0" customHeight="1">
      <c r="A18" s="343" t="s">
        <v>520</v>
      </c>
      <c r="B18" s="344">
        <v>530499.0</v>
      </c>
      <c r="C18" s="343" t="s">
        <v>504</v>
      </c>
      <c r="D18" s="343" t="s">
        <v>521</v>
      </c>
    </row>
    <row r="19" ht="15.0" customHeight="1">
      <c r="A19" s="343" t="s">
        <v>522</v>
      </c>
      <c r="B19" s="344">
        <v>538351.0</v>
      </c>
      <c r="C19" s="343" t="s">
        <v>523</v>
      </c>
      <c r="D19" s="343" t="s">
        <v>524</v>
      </c>
    </row>
    <row r="20" ht="15.0" customHeight="1">
      <c r="A20" s="343" t="s">
        <v>525</v>
      </c>
      <c r="B20" s="344">
        <v>542012.0</v>
      </c>
      <c r="C20" s="343" t="s">
        <v>504</v>
      </c>
      <c r="D20" s="343" t="s">
        <v>526</v>
      </c>
    </row>
    <row r="21" ht="15.0" customHeight="1">
      <c r="A21" s="343" t="s">
        <v>527</v>
      </c>
      <c r="B21" s="344">
        <v>533292.0</v>
      </c>
      <c r="C21" s="343" t="s">
        <v>528</v>
      </c>
      <c r="D21" s="343" t="s">
        <v>529</v>
      </c>
    </row>
    <row r="22" ht="15.0" customHeight="1">
      <c r="A22" s="343" t="s">
        <v>530</v>
      </c>
      <c r="B22" s="344">
        <v>531611.0</v>
      </c>
      <c r="C22" s="343" t="s">
        <v>504</v>
      </c>
      <c r="D22" s="343" t="s">
        <v>521</v>
      </c>
    </row>
    <row r="23" ht="15.0" customHeight="1">
      <c r="A23" s="343" t="s">
        <v>531</v>
      </c>
      <c r="B23" s="344">
        <v>531611.0</v>
      </c>
      <c r="C23" s="343" t="s">
        <v>504</v>
      </c>
      <c r="D23" s="343" t="s">
        <v>521</v>
      </c>
    </row>
    <row r="24" ht="15.0" customHeight="1">
      <c r="A24" s="343" t="s">
        <v>532</v>
      </c>
      <c r="B24" s="343" t="s">
        <v>504</v>
      </c>
      <c r="C24" s="343" t="s">
        <v>533</v>
      </c>
      <c r="D24" s="343" t="s">
        <v>515</v>
      </c>
    </row>
    <row r="25" ht="15.0" customHeight="1">
      <c r="A25" s="343" t="s">
        <v>534</v>
      </c>
      <c r="B25" s="344">
        <v>539096.0</v>
      </c>
      <c r="C25" s="343" t="s">
        <v>504</v>
      </c>
      <c r="D25" s="343" t="s">
        <v>519</v>
      </c>
    </row>
    <row r="26" ht="15.0" customHeight="1">
      <c r="A26" s="343" t="s">
        <v>535</v>
      </c>
      <c r="B26" s="344">
        <v>538812.0</v>
      </c>
      <c r="C26" s="343" t="s">
        <v>504</v>
      </c>
      <c r="D26" s="343" t="s">
        <v>536</v>
      </c>
    </row>
    <row r="27" ht="15.0" customHeight="1">
      <c r="A27" s="343" t="s">
        <v>537</v>
      </c>
      <c r="B27" s="344">
        <v>539632.0</v>
      </c>
      <c r="C27" s="343" t="s">
        <v>504</v>
      </c>
      <c r="D27" s="343" t="s">
        <v>538</v>
      </c>
    </row>
    <row r="28" ht="15.0" customHeight="1">
      <c r="A28" s="343" t="s">
        <v>539</v>
      </c>
      <c r="B28" s="344">
        <v>542377.0</v>
      </c>
      <c r="C28" s="343" t="s">
        <v>540</v>
      </c>
      <c r="D28" s="343" t="s">
        <v>521</v>
      </c>
    </row>
    <row r="29" ht="15.0" customHeight="1">
      <c r="A29" s="343" t="s">
        <v>541</v>
      </c>
      <c r="B29" s="344">
        <v>524412.0</v>
      </c>
      <c r="C29" s="343" t="s">
        <v>504</v>
      </c>
      <c r="D29" s="343" t="s">
        <v>542</v>
      </c>
    </row>
    <row r="30" ht="15.0" customHeight="1">
      <c r="A30" s="343" t="s">
        <v>543</v>
      </c>
      <c r="B30" s="343" t="s">
        <v>504</v>
      </c>
      <c r="C30" s="343" t="s">
        <v>544</v>
      </c>
      <c r="D30" s="343" t="s">
        <v>515</v>
      </c>
    </row>
    <row r="31" ht="15.0" customHeight="1">
      <c r="A31" s="343" t="s">
        <v>545</v>
      </c>
      <c r="B31" s="344">
        <v>542580.0</v>
      </c>
      <c r="C31" s="343" t="s">
        <v>546</v>
      </c>
      <c r="D31" s="343" t="s">
        <v>547</v>
      </c>
    </row>
    <row r="32" ht="15.0" customHeight="1">
      <c r="A32" s="343" t="s">
        <v>548</v>
      </c>
      <c r="B32" s="344">
        <v>524348.0</v>
      </c>
      <c r="C32" s="343" t="s">
        <v>549</v>
      </c>
      <c r="D32" s="343" t="s">
        <v>542</v>
      </c>
    </row>
    <row r="33" ht="15.0" customHeight="1">
      <c r="A33" s="343" t="s">
        <v>550</v>
      </c>
      <c r="B33" s="344">
        <v>524208.0</v>
      </c>
      <c r="C33" s="343" t="s">
        <v>551</v>
      </c>
      <c r="D33" s="343" t="s">
        <v>552</v>
      </c>
    </row>
    <row r="34" ht="15.0" customHeight="1">
      <c r="A34" s="343" t="s">
        <v>553</v>
      </c>
      <c r="B34" s="344">
        <v>526488.0</v>
      </c>
      <c r="C34" s="343" t="s">
        <v>504</v>
      </c>
      <c r="D34" s="343" t="s">
        <v>519</v>
      </c>
    </row>
    <row r="35" ht="15.0" customHeight="1">
      <c r="A35" s="343" t="s">
        <v>554</v>
      </c>
      <c r="B35" s="344">
        <v>514274.0</v>
      </c>
      <c r="C35" s="343" t="s">
        <v>555</v>
      </c>
      <c r="D35" s="343" t="s">
        <v>519</v>
      </c>
    </row>
    <row r="36" ht="15.0" customHeight="1">
      <c r="A36" s="343" t="s">
        <v>556</v>
      </c>
      <c r="B36" s="343" t="s">
        <v>504</v>
      </c>
      <c r="C36" s="343" t="s">
        <v>557</v>
      </c>
      <c r="D36" s="343" t="s">
        <v>515</v>
      </c>
    </row>
    <row r="37" ht="15.0" customHeight="1">
      <c r="A37" s="343" t="s">
        <v>558</v>
      </c>
      <c r="B37" s="344">
        <v>519319.0</v>
      </c>
      <c r="C37" s="343" t="s">
        <v>504</v>
      </c>
      <c r="D37" s="343" t="s">
        <v>510</v>
      </c>
    </row>
    <row r="38" ht="15.0" customHeight="1">
      <c r="A38" s="343" t="s">
        <v>559</v>
      </c>
      <c r="B38" s="344">
        <v>512038.0</v>
      </c>
      <c r="C38" s="343" t="s">
        <v>504</v>
      </c>
      <c r="D38" s="343" t="s">
        <v>526</v>
      </c>
    </row>
    <row r="39" ht="15.0" customHeight="1">
      <c r="A39" s="343" t="s">
        <v>560</v>
      </c>
      <c r="B39" s="344">
        <v>541988.0</v>
      </c>
      <c r="C39" s="343" t="s">
        <v>561</v>
      </c>
      <c r="D39" s="343" t="s">
        <v>562</v>
      </c>
    </row>
    <row r="40" ht="15.0" customHeight="1">
      <c r="A40" s="343" t="s">
        <v>563</v>
      </c>
      <c r="B40" s="344">
        <v>539528.0</v>
      </c>
      <c r="C40" s="343" t="s">
        <v>504</v>
      </c>
      <c r="D40" s="343" t="s">
        <v>564</v>
      </c>
    </row>
    <row r="41" ht="15.0" customHeight="1">
      <c r="A41" s="343" t="s">
        <v>565</v>
      </c>
      <c r="B41" s="344">
        <v>523204.0</v>
      </c>
      <c r="C41" s="343" t="s">
        <v>566</v>
      </c>
      <c r="D41" s="343" t="s">
        <v>567</v>
      </c>
    </row>
    <row r="42" ht="15.0" customHeight="1">
      <c r="A42" s="343" t="s">
        <v>568</v>
      </c>
      <c r="B42" s="344">
        <v>512165.0</v>
      </c>
      <c r="C42" s="343" t="s">
        <v>504</v>
      </c>
      <c r="D42" s="343" t="s">
        <v>526</v>
      </c>
    </row>
    <row r="43" ht="15.0" customHeight="1">
      <c r="A43" s="343" t="s">
        <v>569</v>
      </c>
      <c r="B43" s="344">
        <v>500002.0</v>
      </c>
      <c r="C43" s="343" t="s">
        <v>570</v>
      </c>
      <c r="D43" s="343" t="s">
        <v>547</v>
      </c>
    </row>
    <row r="44" ht="15.0" customHeight="1">
      <c r="A44" s="343" t="s">
        <v>571</v>
      </c>
      <c r="B44" s="344">
        <v>500488.0</v>
      </c>
      <c r="C44" s="343" t="s">
        <v>572</v>
      </c>
      <c r="D44" s="343" t="s">
        <v>542</v>
      </c>
    </row>
    <row r="45" ht="15.0" customHeight="1">
      <c r="A45" s="343" t="s">
        <v>573</v>
      </c>
      <c r="B45" s="344">
        <v>500488.0</v>
      </c>
      <c r="C45" s="343" t="s">
        <v>574</v>
      </c>
      <c r="D45" s="343" t="s">
        <v>542</v>
      </c>
    </row>
    <row r="46" ht="15.0" customHeight="1">
      <c r="A46" s="343" t="s">
        <v>575</v>
      </c>
      <c r="B46" s="344">
        <v>520123.0</v>
      </c>
      <c r="C46" s="343" t="s">
        <v>504</v>
      </c>
      <c r="D46" s="343" t="s">
        <v>576</v>
      </c>
    </row>
    <row r="47" ht="15.0" customHeight="1">
      <c r="A47" s="343" t="s">
        <v>577</v>
      </c>
      <c r="B47" s="344">
        <v>513119.0</v>
      </c>
      <c r="C47" s="343" t="s">
        <v>504</v>
      </c>
      <c r="D47" s="343" t="s">
        <v>578</v>
      </c>
    </row>
    <row r="48" ht="15.0" customHeight="1">
      <c r="A48" s="343" t="s">
        <v>579</v>
      </c>
      <c r="B48" s="344">
        <v>520123.0</v>
      </c>
      <c r="C48" s="343" t="s">
        <v>504</v>
      </c>
      <c r="D48" s="343" t="s">
        <v>576</v>
      </c>
    </row>
    <row r="49" ht="15.0" customHeight="1">
      <c r="A49" s="343" t="s">
        <v>580</v>
      </c>
      <c r="B49" s="344">
        <v>532682.0</v>
      </c>
      <c r="C49" s="343" t="s">
        <v>581</v>
      </c>
      <c r="D49" s="343" t="s">
        <v>582</v>
      </c>
    </row>
    <row r="50" ht="15.0" customHeight="1">
      <c r="A50" s="343" t="s">
        <v>583</v>
      </c>
      <c r="B50" s="344">
        <v>539560.0</v>
      </c>
      <c r="C50" s="343" t="s">
        <v>504</v>
      </c>
      <c r="D50" s="343" t="s">
        <v>584</v>
      </c>
    </row>
    <row r="51" ht="15.0" customHeight="1">
      <c r="A51" s="343" t="s">
        <v>585</v>
      </c>
      <c r="B51" s="344">
        <v>532057.0</v>
      </c>
      <c r="C51" s="343" t="s">
        <v>504</v>
      </c>
      <c r="D51" s="343" t="s">
        <v>521</v>
      </c>
    </row>
    <row r="52" ht="15.0" customHeight="1">
      <c r="A52" s="343" t="s">
        <v>586</v>
      </c>
      <c r="B52" s="344">
        <v>538952.0</v>
      </c>
      <c r="C52" s="343" t="s">
        <v>504</v>
      </c>
      <c r="D52" s="343" t="s">
        <v>521</v>
      </c>
    </row>
    <row r="53" ht="15.0" customHeight="1">
      <c r="A53" s="343" t="s">
        <v>587</v>
      </c>
      <c r="B53" s="344">
        <v>538935.0</v>
      </c>
      <c r="C53" s="343" t="s">
        <v>504</v>
      </c>
      <c r="D53" s="343" t="s">
        <v>588</v>
      </c>
    </row>
    <row r="54" ht="15.0" customHeight="1">
      <c r="A54" s="343" t="s">
        <v>589</v>
      </c>
      <c r="B54" s="344">
        <v>539544.0</v>
      </c>
      <c r="C54" s="343" t="s">
        <v>504</v>
      </c>
      <c r="D54" s="343" t="s">
        <v>590</v>
      </c>
    </row>
    <row r="55" ht="15.0" customHeight="1">
      <c r="A55" s="343" t="s">
        <v>591</v>
      </c>
      <c r="B55" s="344">
        <v>511756.0</v>
      </c>
      <c r="C55" s="343" t="s">
        <v>504</v>
      </c>
      <c r="D55" s="343" t="s">
        <v>521</v>
      </c>
    </row>
    <row r="56" ht="15.0" customHeight="1">
      <c r="A56" s="343" t="s">
        <v>592</v>
      </c>
      <c r="B56" s="344">
        <v>511756.0</v>
      </c>
      <c r="C56" s="343" t="s">
        <v>504</v>
      </c>
      <c r="D56" s="343" t="s">
        <v>521</v>
      </c>
    </row>
    <row r="57" ht="15.0" customHeight="1">
      <c r="A57" s="343" t="s">
        <v>593</v>
      </c>
      <c r="B57" s="343" t="s">
        <v>504</v>
      </c>
      <c r="C57" s="343" t="s">
        <v>594</v>
      </c>
      <c r="D57" s="343" t="s">
        <v>595</v>
      </c>
    </row>
    <row r="58" ht="15.0" customHeight="1">
      <c r="A58" s="343" t="s">
        <v>596</v>
      </c>
      <c r="B58" s="344">
        <v>531161.0</v>
      </c>
      <c r="C58" s="343" t="s">
        <v>504</v>
      </c>
      <c r="D58" s="343" t="s">
        <v>597</v>
      </c>
    </row>
    <row r="59" ht="15.0" customHeight="1">
      <c r="A59" s="343" t="s">
        <v>598</v>
      </c>
      <c r="B59" s="344">
        <v>500410.0</v>
      </c>
      <c r="C59" s="343" t="s">
        <v>599</v>
      </c>
      <c r="D59" s="343" t="s">
        <v>517</v>
      </c>
    </row>
    <row r="60" ht="15.0" customHeight="1">
      <c r="A60" s="343" t="s">
        <v>600</v>
      </c>
      <c r="B60" s="344">
        <v>517494.0</v>
      </c>
      <c r="C60" s="343" t="s">
        <v>504</v>
      </c>
      <c r="D60" s="343" t="s">
        <v>601</v>
      </c>
    </row>
    <row r="61" ht="15.0" customHeight="1">
      <c r="A61" s="343" t="s">
        <v>602</v>
      </c>
      <c r="B61" s="344">
        <v>532268.0</v>
      </c>
      <c r="C61" s="343" t="s">
        <v>603</v>
      </c>
      <c r="D61" s="343" t="s">
        <v>490</v>
      </c>
    </row>
    <row r="62" ht="15.0" customHeight="1">
      <c r="A62" s="343" t="s">
        <v>604</v>
      </c>
      <c r="B62" s="343" t="s">
        <v>504</v>
      </c>
      <c r="C62" s="343" t="s">
        <v>605</v>
      </c>
      <c r="D62" s="343" t="s">
        <v>515</v>
      </c>
    </row>
    <row r="63" ht="15.0" customHeight="1">
      <c r="A63" s="343" t="s">
        <v>606</v>
      </c>
      <c r="B63" s="343" t="s">
        <v>504</v>
      </c>
      <c r="C63" s="343" t="s">
        <v>607</v>
      </c>
      <c r="D63" s="343" t="s">
        <v>515</v>
      </c>
    </row>
    <row r="64" ht="15.0" customHeight="1">
      <c r="A64" s="343" t="s">
        <v>608</v>
      </c>
      <c r="B64" s="344">
        <v>530093.0</v>
      </c>
      <c r="C64" s="343" t="s">
        <v>504</v>
      </c>
      <c r="D64" s="343" t="s">
        <v>609</v>
      </c>
    </row>
    <row r="65" ht="15.0" customHeight="1">
      <c r="A65" s="343" t="s">
        <v>610</v>
      </c>
      <c r="B65" s="343" t="s">
        <v>504</v>
      </c>
      <c r="C65" s="343" t="s">
        <v>611</v>
      </c>
      <c r="D65" s="343" t="s">
        <v>515</v>
      </c>
    </row>
    <row r="66" ht="15.0" customHeight="1">
      <c r="A66" s="343" t="s">
        <v>612</v>
      </c>
      <c r="B66" s="344">
        <v>539661.0</v>
      </c>
      <c r="C66" s="343" t="s">
        <v>504</v>
      </c>
      <c r="D66" s="343" t="s">
        <v>538</v>
      </c>
    </row>
    <row r="67" ht="15.0" customHeight="1">
      <c r="A67" s="343" t="s">
        <v>613</v>
      </c>
      <c r="B67" s="344">
        <v>531525.0</v>
      </c>
      <c r="C67" s="343" t="s">
        <v>504</v>
      </c>
      <c r="D67" s="343" t="s">
        <v>597</v>
      </c>
    </row>
    <row r="68" ht="15.0" customHeight="1">
      <c r="A68" s="343" t="s">
        <v>614</v>
      </c>
      <c r="B68" s="344">
        <v>538570.0</v>
      </c>
      <c r="C68" s="343" t="s">
        <v>615</v>
      </c>
      <c r="D68" s="343" t="s">
        <v>487</v>
      </c>
    </row>
    <row r="69" ht="15.0" customHeight="1">
      <c r="A69" s="343" t="s">
        <v>616</v>
      </c>
      <c r="B69" s="344">
        <v>517356.0</v>
      </c>
      <c r="C69" s="343" t="s">
        <v>504</v>
      </c>
      <c r="D69" s="343" t="s">
        <v>601</v>
      </c>
    </row>
    <row r="70" ht="15.0" customHeight="1">
      <c r="A70" s="343" t="s">
        <v>617</v>
      </c>
      <c r="B70" s="344">
        <v>530043.0</v>
      </c>
      <c r="C70" s="343" t="s">
        <v>504</v>
      </c>
      <c r="D70" s="343" t="s">
        <v>618</v>
      </c>
    </row>
    <row r="71" ht="15.0" customHeight="1">
      <c r="A71" s="343" t="s">
        <v>619</v>
      </c>
      <c r="B71" s="344">
        <v>539391.0</v>
      </c>
      <c r="C71" s="343" t="s">
        <v>504</v>
      </c>
      <c r="D71" s="343" t="s">
        <v>521</v>
      </c>
    </row>
    <row r="72" ht="15.0" customHeight="1">
      <c r="A72" s="343" t="s">
        <v>620</v>
      </c>
      <c r="B72" s="344">
        <v>513149.0</v>
      </c>
      <c r="C72" s="343" t="s">
        <v>621</v>
      </c>
      <c r="D72" s="343" t="s">
        <v>622</v>
      </c>
    </row>
    <row r="73" ht="15.0" customHeight="1">
      <c r="A73" s="343" t="s">
        <v>623</v>
      </c>
      <c r="B73" s="344">
        <v>524091.0</v>
      </c>
      <c r="C73" s="343" t="s">
        <v>504</v>
      </c>
      <c r="D73" s="343" t="s">
        <v>624</v>
      </c>
    </row>
    <row r="74" ht="15.0" customHeight="1">
      <c r="A74" s="343" t="s">
        <v>625</v>
      </c>
      <c r="B74" s="344">
        <v>532762.0</v>
      </c>
      <c r="C74" s="343" t="s">
        <v>626</v>
      </c>
      <c r="D74" s="343" t="s">
        <v>627</v>
      </c>
    </row>
    <row r="75" ht="15.0" customHeight="1">
      <c r="A75" s="343" t="s">
        <v>628</v>
      </c>
      <c r="B75" s="344">
        <v>511706.0</v>
      </c>
      <c r="C75" s="343" t="s">
        <v>504</v>
      </c>
      <c r="D75" s="343" t="s">
        <v>487</v>
      </c>
    </row>
    <row r="76" ht="15.0" customHeight="1">
      <c r="A76" s="343" t="s">
        <v>629</v>
      </c>
      <c r="B76" s="344">
        <v>511706.0</v>
      </c>
      <c r="C76" s="343" t="s">
        <v>504</v>
      </c>
      <c r="D76" s="343" t="s">
        <v>487</v>
      </c>
    </row>
    <row r="77" ht="15.0" customHeight="1">
      <c r="A77" s="343" t="s">
        <v>630</v>
      </c>
      <c r="B77" s="344">
        <v>541144.0</v>
      </c>
      <c r="C77" s="343" t="s">
        <v>504</v>
      </c>
      <c r="D77" s="343" t="s">
        <v>618</v>
      </c>
    </row>
    <row r="78" ht="15.0" customHeight="1">
      <c r="A78" s="343" t="s">
        <v>631</v>
      </c>
      <c r="B78" s="344">
        <v>512599.0</v>
      </c>
      <c r="C78" s="343" t="s">
        <v>632</v>
      </c>
      <c r="D78" s="343" t="s">
        <v>526</v>
      </c>
    </row>
    <row r="79" ht="15.0" customHeight="1">
      <c r="A79" s="343" t="s">
        <v>633</v>
      </c>
      <c r="B79" s="344">
        <v>542066.0</v>
      </c>
      <c r="C79" s="343" t="s">
        <v>634</v>
      </c>
      <c r="D79" s="343" t="s">
        <v>635</v>
      </c>
    </row>
    <row r="80" ht="15.0" customHeight="1">
      <c r="A80" s="343" t="s">
        <v>636</v>
      </c>
      <c r="B80" s="344">
        <v>541450.0</v>
      </c>
      <c r="C80" s="343" t="s">
        <v>637</v>
      </c>
      <c r="D80" s="343" t="s">
        <v>547</v>
      </c>
    </row>
    <row r="81" ht="15.0" customHeight="1">
      <c r="A81" s="343" t="s">
        <v>638</v>
      </c>
      <c r="B81" s="344">
        <v>532921.0</v>
      </c>
      <c r="C81" s="343" t="s">
        <v>639</v>
      </c>
      <c r="D81" s="343" t="s">
        <v>640</v>
      </c>
    </row>
    <row r="82" ht="15.0" customHeight="1">
      <c r="A82" s="343" t="s">
        <v>641</v>
      </c>
      <c r="B82" s="344">
        <v>533096.0</v>
      </c>
      <c r="C82" s="343" t="s">
        <v>642</v>
      </c>
      <c r="D82" s="343" t="s">
        <v>643</v>
      </c>
    </row>
    <row r="83" ht="15.0" customHeight="1">
      <c r="A83" s="343" t="s">
        <v>644</v>
      </c>
      <c r="B83" s="344">
        <v>539254.0</v>
      </c>
      <c r="C83" s="343" t="s">
        <v>645</v>
      </c>
      <c r="D83" s="343" t="s">
        <v>643</v>
      </c>
    </row>
    <row r="84" ht="15.0" customHeight="1">
      <c r="A84" s="343" t="s">
        <v>646</v>
      </c>
      <c r="B84" s="344">
        <v>538563.0</v>
      </c>
      <c r="C84" s="343" t="s">
        <v>504</v>
      </c>
      <c r="D84" s="343" t="s">
        <v>526</v>
      </c>
    </row>
    <row r="85" ht="15.0" customHeight="1">
      <c r="A85" s="343" t="s">
        <v>647</v>
      </c>
      <c r="B85" s="344">
        <v>526711.0</v>
      </c>
      <c r="C85" s="343" t="s">
        <v>504</v>
      </c>
      <c r="D85" s="343" t="s">
        <v>648</v>
      </c>
    </row>
    <row r="86" ht="15.0" customHeight="1">
      <c r="A86" s="343" t="s">
        <v>649</v>
      </c>
      <c r="B86" s="344">
        <v>523411.0</v>
      </c>
      <c r="C86" s="343" t="s">
        <v>504</v>
      </c>
      <c r="D86" s="343" t="s">
        <v>650</v>
      </c>
    </row>
    <row r="87" ht="15.0" customHeight="1">
      <c r="A87" s="343" t="s">
        <v>651</v>
      </c>
      <c r="B87" s="344">
        <v>539506.0</v>
      </c>
      <c r="C87" s="343" t="s">
        <v>504</v>
      </c>
      <c r="D87" s="343" t="s">
        <v>521</v>
      </c>
    </row>
    <row r="88" ht="15.0" customHeight="1">
      <c r="A88" s="343" t="s">
        <v>652</v>
      </c>
      <c r="B88" s="344">
        <v>507852.0</v>
      </c>
      <c r="C88" s="343" t="s">
        <v>504</v>
      </c>
      <c r="D88" s="343" t="s">
        <v>618</v>
      </c>
    </row>
    <row r="89" ht="15.0" customHeight="1">
      <c r="A89" s="343" t="s">
        <v>653</v>
      </c>
      <c r="B89" s="344">
        <v>541865.0</v>
      </c>
      <c r="C89" s="343" t="s">
        <v>504</v>
      </c>
      <c r="D89" s="343" t="s">
        <v>538</v>
      </c>
    </row>
    <row r="90" ht="15.0" customHeight="1">
      <c r="A90" s="343" t="s">
        <v>654</v>
      </c>
      <c r="B90" s="344">
        <v>519183.0</v>
      </c>
      <c r="C90" s="343" t="s">
        <v>655</v>
      </c>
      <c r="D90" s="343" t="s">
        <v>564</v>
      </c>
    </row>
    <row r="91" ht="15.0" customHeight="1">
      <c r="A91" s="343" t="s">
        <v>656</v>
      </c>
      <c r="B91" s="344">
        <v>539493.0</v>
      </c>
      <c r="C91" s="343" t="s">
        <v>504</v>
      </c>
      <c r="D91" s="343" t="s">
        <v>521</v>
      </c>
    </row>
    <row r="92" ht="15.0" customHeight="1">
      <c r="A92" s="343" t="s">
        <v>657</v>
      </c>
      <c r="B92" s="344">
        <v>539189.0</v>
      </c>
      <c r="C92" s="343" t="s">
        <v>504</v>
      </c>
      <c r="D92" s="343" t="s">
        <v>590</v>
      </c>
    </row>
    <row r="93" ht="15.0" customHeight="1">
      <c r="A93" s="343" t="s">
        <v>658</v>
      </c>
      <c r="B93" s="344">
        <v>780018.0</v>
      </c>
      <c r="C93" s="343" t="s">
        <v>504</v>
      </c>
      <c r="D93" s="343" t="s">
        <v>595</v>
      </c>
    </row>
    <row r="94" ht="15.0" customHeight="1">
      <c r="A94" s="343" t="s">
        <v>659</v>
      </c>
      <c r="B94" s="344">
        <v>538365.0</v>
      </c>
      <c r="C94" s="343" t="s">
        <v>660</v>
      </c>
      <c r="D94" s="343" t="s">
        <v>536</v>
      </c>
    </row>
    <row r="95" ht="15.0" customHeight="1">
      <c r="A95" s="343" t="s">
        <v>661</v>
      </c>
      <c r="B95" s="344">
        <v>532727.0</v>
      </c>
      <c r="C95" s="343" t="s">
        <v>662</v>
      </c>
      <c r="D95" s="343" t="s">
        <v>536</v>
      </c>
    </row>
    <row r="96" ht="15.0" customHeight="1">
      <c r="A96" s="343" t="s">
        <v>663</v>
      </c>
      <c r="B96" s="344">
        <v>531592.0</v>
      </c>
      <c r="C96" s="343" t="s">
        <v>504</v>
      </c>
      <c r="D96" s="343" t="s">
        <v>664</v>
      </c>
    </row>
    <row r="97" ht="15.0" customHeight="1">
      <c r="A97" s="343" t="s">
        <v>665</v>
      </c>
      <c r="B97" s="344">
        <v>532056.0</v>
      </c>
      <c r="C97" s="343" t="s">
        <v>504</v>
      </c>
      <c r="D97" s="343" t="s">
        <v>524</v>
      </c>
    </row>
    <row r="98" ht="15.0" customHeight="1">
      <c r="A98" s="343" t="s">
        <v>666</v>
      </c>
      <c r="B98" s="344">
        <v>514113.0</v>
      </c>
      <c r="C98" s="343" t="s">
        <v>504</v>
      </c>
      <c r="D98" s="343" t="s">
        <v>519</v>
      </c>
    </row>
    <row r="99" ht="15.0" customHeight="1">
      <c r="A99" s="343" t="s">
        <v>667</v>
      </c>
      <c r="B99" s="344">
        <v>534707.0</v>
      </c>
      <c r="C99" s="343" t="s">
        <v>504</v>
      </c>
      <c r="D99" s="343" t="s">
        <v>618</v>
      </c>
    </row>
    <row r="100" ht="15.0" customHeight="1">
      <c r="A100" s="343" t="s">
        <v>668</v>
      </c>
      <c r="B100" s="344">
        <v>540691.0</v>
      </c>
      <c r="C100" s="343" t="s">
        <v>669</v>
      </c>
      <c r="D100" s="343" t="s">
        <v>670</v>
      </c>
    </row>
    <row r="101" ht="15.0" customHeight="1">
      <c r="A101" s="343" t="s">
        <v>671</v>
      </c>
      <c r="B101" s="344">
        <v>535755.0</v>
      </c>
      <c r="C101" s="343" t="s">
        <v>672</v>
      </c>
      <c r="D101" s="343" t="s">
        <v>673</v>
      </c>
    </row>
    <row r="102" ht="15.0" customHeight="1">
      <c r="A102" s="343" t="s">
        <v>674</v>
      </c>
      <c r="B102" s="344">
        <v>532974.0</v>
      </c>
      <c r="C102" s="343" t="s">
        <v>675</v>
      </c>
      <c r="D102" s="343" t="s">
        <v>487</v>
      </c>
    </row>
    <row r="103" ht="15.0" customHeight="1">
      <c r="A103" s="343" t="s">
        <v>676</v>
      </c>
      <c r="B103" s="344">
        <v>540146.0</v>
      </c>
      <c r="C103" s="343" t="s">
        <v>504</v>
      </c>
      <c r="D103" s="343" t="s">
        <v>538</v>
      </c>
    </row>
    <row r="104" ht="15.0" customHeight="1">
      <c r="A104" s="343" t="s">
        <v>677</v>
      </c>
      <c r="B104" s="344">
        <v>513513.0</v>
      </c>
      <c r="C104" s="343" t="s">
        <v>504</v>
      </c>
      <c r="D104" s="343" t="s">
        <v>536</v>
      </c>
    </row>
    <row r="105" ht="15.0" customHeight="1">
      <c r="A105" s="343" t="s">
        <v>678</v>
      </c>
      <c r="B105" s="344">
        <v>521141.0</v>
      </c>
      <c r="C105" s="343" t="s">
        <v>504</v>
      </c>
      <c r="D105" s="343" t="s">
        <v>519</v>
      </c>
    </row>
    <row r="106" ht="15.0" customHeight="1">
      <c r="A106" s="343" t="s">
        <v>679</v>
      </c>
      <c r="B106" s="344">
        <v>540205.0</v>
      </c>
      <c r="C106" s="343" t="s">
        <v>504</v>
      </c>
      <c r="D106" s="343" t="s">
        <v>526</v>
      </c>
    </row>
    <row r="107" ht="15.0" customHeight="1">
      <c r="A107" s="343" t="s">
        <v>680</v>
      </c>
      <c r="B107" s="344">
        <v>539056.0</v>
      </c>
      <c r="C107" s="343" t="s">
        <v>681</v>
      </c>
      <c r="D107" s="343" t="s">
        <v>682</v>
      </c>
    </row>
    <row r="108" ht="15.0" customHeight="1">
      <c r="A108" s="343" t="s">
        <v>683</v>
      </c>
      <c r="B108" s="344">
        <v>511359.0</v>
      </c>
      <c r="C108" s="343" t="s">
        <v>504</v>
      </c>
      <c r="D108" s="343" t="s">
        <v>521</v>
      </c>
    </row>
    <row r="109" ht="15.0" customHeight="1">
      <c r="A109" s="343" t="s">
        <v>684</v>
      </c>
      <c r="B109" s="344">
        <v>530431.0</v>
      </c>
      <c r="C109" s="343" t="s">
        <v>504</v>
      </c>
      <c r="D109" s="343" t="s">
        <v>526</v>
      </c>
    </row>
    <row r="110" ht="15.0" customHeight="1">
      <c r="A110" s="343" t="s">
        <v>685</v>
      </c>
      <c r="B110" s="344">
        <v>523120.0</v>
      </c>
      <c r="C110" s="343" t="s">
        <v>504</v>
      </c>
      <c r="D110" s="343" t="s">
        <v>686</v>
      </c>
    </row>
    <row r="111" ht="15.0" customHeight="1">
      <c r="A111" s="343" t="s">
        <v>687</v>
      </c>
      <c r="B111" s="344">
        <v>517041.0</v>
      </c>
      <c r="C111" s="343" t="s">
        <v>688</v>
      </c>
      <c r="D111" s="343" t="s">
        <v>689</v>
      </c>
    </row>
    <row r="112" ht="15.0" customHeight="1">
      <c r="A112" s="343" t="s">
        <v>690</v>
      </c>
      <c r="B112" s="344">
        <v>532172.0</v>
      </c>
      <c r="C112" s="343" t="s">
        <v>691</v>
      </c>
      <c r="D112" s="343" t="s">
        <v>490</v>
      </c>
    </row>
    <row r="113" ht="15.0" customHeight="1">
      <c r="A113" s="343" t="s">
        <v>692</v>
      </c>
      <c r="B113" s="344">
        <v>523031.0</v>
      </c>
      <c r="C113" s="343" t="s">
        <v>504</v>
      </c>
      <c r="D113" s="343" t="s">
        <v>693</v>
      </c>
    </row>
    <row r="114" ht="15.0" customHeight="1">
      <c r="A114" s="343" t="s">
        <v>694</v>
      </c>
      <c r="B114" s="344">
        <v>521048.0</v>
      </c>
      <c r="C114" s="343" t="s">
        <v>504</v>
      </c>
      <c r="D114" s="343" t="s">
        <v>519</v>
      </c>
    </row>
    <row r="115" ht="15.0" customHeight="1">
      <c r="A115" s="343" t="s">
        <v>695</v>
      </c>
      <c r="B115" s="344">
        <v>534612.0</v>
      </c>
      <c r="C115" s="343" t="s">
        <v>504</v>
      </c>
      <c r="D115" s="343" t="s">
        <v>643</v>
      </c>
    </row>
    <row r="116" ht="15.0" customHeight="1">
      <c r="A116" s="343" t="s">
        <v>696</v>
      </c>
      <c r="B116" s="344">
        <v>506947.0</v>
      </c>
      <c r="C116" s="343" t="s">
        <v>504</v>
      </c>
      <c r="D116" s="343" t="s">
        <v>552</v>
      </c>
    </row>
    <row r="117" ht="15.0" customHeight="1">
      <c r="A117" s="343" t="s">
        <v>697</v>
      </c>
      <c r="B117" s="344">
        <v>531047.0</v>
      </c>
      <c r="C117" s="343" t="s">
        <v>504</v>
      </c>
      <c r="D117" s="343" t="s">
        <v>521</v>
      </c>
    </row>
    <row r="118" ht="15.0" customHeight="1">
      <c r="A118" s="343" t="s">
        <v>698</v>
      </c>
      <c r="B118" s="344">
        <v>539982.0</v>
      </c>
      <c r="C118" s="343" t="s">
        <v>504</v>
      </c>
      <c r="D118" s="343" t="s">
        <v>699</v>
      </c>
    </row>
    <row r="119" ht="15.0" customHeight="1">
      <c r="A119" s="343" t="s">
        <v>700</v>
      </c>
      <c r="B119" s="344">
        <v>540025.0</v>
      </c>
      <c r="C119" s="343" t="s">
        <v>701</v>
      </c>
      <c r="D119" s="343" t="s">
        <v>702</v>
      </c>
    </row>
    <row r="120" ht="15.0" customHeight="1">
      <c r="A120" s="343" t="s">
        <v>703</v>
      </c>
      <c r="B120" s="344">
        <v>523269.0</v>
      </c>
      <c r="C120" s="343" t="s">
        <v>704</v>
      </c>
      <c r="D120" s="343" t="s">
        <v>705</v>
      </c>
    </row>
    <row r="121" ht="15.0" customHeight="1">
      <c r="A121" s="343" t="s">
        <v>706</v>
      </c>
      <c r="B121" s="344">
        <v>523269.0</v>
      </c>
      <c r="C121" s="343" t="s">
        <v>704</v>
      </c>
      <c r="D121" s="343" t="s">
        <v>705</v>
      </c>
    </row>
    <row r="122" ht="15.0" customHeight="1">
      <c r="A122" s="343" t="s">
        <v>707</v>
      </c>
      <c r="B122" s="344">
        <v>531429.0</v>
      </c>
      <c r="C122" s="343" t="s">
        <v>504</v>
      </c>
      <c r="D122" s="343" t="s">
        <v>597</v>
      </c>
    </row>
    <row r="123" ht="15.0" customHeight="1">
      <c r="A123" s="343" t="s">
        <v>708</v>
      </c>
      <c r="B123" s="344">
        <v>539773.0</v>
      </c>
      <c r="C123" s="343" t="s">
        <v>504</v>
      </c>
      <c r="D123" s="343" t="s">
        <v>521</v>
      </c>
    </row>
    <row r="124" ht="15.0" customHeight="1">
      <c r="A124" s="343" t="s">
        <v>709</v>
      </c>
      <c r="B124" s="344">
        <v>531686.0</v>
      </c>
      <c r="C124" s="343" t="s">
        <v>504</v>
      </c>
      <c r="D124" s="343" t="s">
        <v>542</v>
      </c>
    </row>
    <row r="125" ht="15.0" customHeight="1">
      <c r="A125" s="343" t="s">
        <v>710</v>
      </c>
      <c r="B125" s="344">
        <v>541152.0</v>
      </c>
      <c r="C125" s="343" t="s">
        <v>504</v>
      </c>
      <c r="D125" s="343" t="s">
        <v>526</v>
      </c>
    </row>
    <row r="126" ht="15.0" customHeight="1">
      <c r="A126" s="343" t="s">
        <v>711</v>
      </c>
      <c r="B126" s="344">
        <v>541152.0</v>
      </c>
      <c r="C126" s="343" t="s">
        <v>504</v>
      </c>
      <c r="D126" s="343" t="s">
        <v>526</v>
      </c>
    </row>
    <row r="127" ht="15.0" customHeight="1">
      <c r="A127" s="343" t="s">
        <v>712</v>
      </c>
      <c r="B127" s="344">
        <v>500003.0</v>
      </c>
      <c r="C127" s="343" t="s">
        <v>713</v>
      </c>
      <c r="D127" s="343" t="s">
        <v>714</v>
      </c>
    </row>
    <row r="128" ht="15.0" customHeight="1">
      <c r="A128" s="343" t="s">
        <v>715</v>
      </c>
      <c r="B128" s="344">
        <v>541402.0</v>
      </c>
      <c r="C128" s="343" t="s">
        <v>504</v>
      </c>
      <c r="D128" s="343" t="s">
        <v>512</v>
      </c>
    </row>
    <row r="129" ht="15.0" customHeight="1">
      <c r="A129" s="343" t="s">
        <v>716</v>
      </c>
      <c r="B129" s="344">
        <v>531921.0</v>
      </c>
      <c r="C129" s="343" t="s">
        <v>717</v>
      </c>
      <c r="D129" s="343" t="s">
        <v>718</v>
      </c>
    </row>
    <row r="130" ht="15.0" customHeight="1">
      <c r="A130" s="343" t="s">
        <v>719</v>
      </c>
      <c r="B130" s="344">
        <v>500463.0</v>
      </c>
      <c r="C130" s="343" t="s">
        <v>720</v>
      </c>
      <c r="D130" s="343" t="s">
        <v>490</v>
      </c>
    </row>
    <row r="131" ht="15.0" customHeight="1">
      <c r="A131" s="343" t="s">
        <v>721</v>
      </c>
      <c r="B131" s="344">
        <v>539042.0</v>
      </c>
      <c r="C131" s="343" t="s">
        <v>504</v>
      </c>
      <c r="D131" s="343" t="s">
        <v>590</v>
      </c>
    </row>
    <row r="132" ht="15.0" customHeight="1">
      <c r="A132" s="343" t="s">
        <v>722</v>
      </c>
      <c r="B132" s="344">
        <v>516020.0</v>
      </c>
      <c r="C132" s="343" t="s">
        <v>504</v>
      </c>
      <c r="D132" s="343" t="s">
        <v>498</v>
      </c>
    </row>
    <row r="133" ht="15.0" customHeight="1">
      <c r="A133" s="343" t="s">
        <v>723</v>
      </c>
      <c r="B133" s="344">
        <v>537492.0</v>
      </c>
      <c r="C133" s="343" t="s">
        <v>504</v>
      </c>
      <c r="D133" s="343" t="s">
        <v>526</v>
      </c>
    </row>
    <row r="134" ht="15.0" customHeight="1">
      <c r="A134" s="343" t="s">
        <v>724</v>
      </c>
      <c r="B134" s="344">
        <v>537292.0</v>
      </c>
      <c r="C134" s="343" t="s">
        <v>725</v>
      </c>
      <c r="D134" s="343" t="s">
        <v>702</v>
      </c>
    </row>
    <row r="135" ht="15.0" customHeight="1">
      <c r="A135" s="343" t="s">
        <v>726</v>
      </c>
      <c r="B135" s="344">
        <v>537292.0</v>
      </c>
      <c r="C135" s="343" t="s">
        <v>725</v>
      </c>
      <c r="D135" s="343" t="s">
        <v>702</v>
      </c>
    </row>
    <row r="136" ht="15.0" customHeight="1">
      <c r="A136" s="343" t="s">
        <v>727</v>
      </c>
      <c r="B136" s="343" t="s">
        <v>504</v>
      </c>
      <c r="C136" s="343" t="s">
        <v>728</v>
      </c>
      <c r="D136" s="343" t="s">
        <v>515</v>
      </c>
    </row>
    <row r="137" ht="15.0" customHeight="1">
      <c r="A137" s="343" t="s">
        <v>729</v>
      </c>
      <c r="B137" s="343" t="s">
        <v>504</v>
      </c>
      <c r="C137" s="343" t="s">
        <v>728</v>
      </c>
      <c r="D137" s="343" t="s">
        <v>515</v>
      </c>
    </row>
    <row r="138" ht="15.0" customHeight="1">
      <c r="A138" s="343" t="s">
        <v>730</v>
      </c>
      <c r="B138" s="344">
        <v>500215.0</v>
      </c>
      <c r="C138" s="343" t="s">
        <v>731</v>
      </c>
      <c r="D138" s="343" t="s">
        <v>702</v>
      </c>
    </row>
    <row r="139" ht="15.0" customHeight="1">
      <c r="A139" s="343" t="s">
        <v>732</v>
      </c>
      <c r="B139" s="343" t="s">
        <v>504</v>
      </c>
      <c r="C139" s="343" t="s">
        <v>733</v>
      </c>
      <c r="D139" s="343" t="s">
        <v>515</v>
      </c>
    </row>
    <row r="140" ht="15.0" customHeight="1">
      <c r="A140" s="343" t="s">
        <v>734</v>
      </c>
      <c r="B140" s="343" t="s">
        <v>504</v>
      </c>
      <c r="C140" s="343" t="s">
        <v>735</v>
      </c>
      <c r="D140" s="343" t="s">
        <v>515</v>
      </c>
    </row>
    <row r="141" ht="15.0" customHeight="1">
      <c r="A141" s="343" t="s">
        <v>736</v>
      </c>
      <c r="B141" s="344">
        <v>532811.0</v>
      </c>
      <c r="C141" s="343" t="s">
        <v>737</v>
      </c>
      <c r="D141" s="343" t="s">
        <v>590</v>
      </c>
    </row>
    <row r="142" ht="15.0" customHeight="1">
      <c r="A142" s="343" t="s">
        <v>738</v>
      </c>
      <c r="B142" s="344">
        <v>532811.0</v>
      </c>
      <c r="C142" s="343" t="s">
        <v>737</v>
      </c>
      <c r="D142" s="343" t="s">
        <v>590</v>
      </c>
    </row>
    <row r="143" ht="15.0" customHeight="1">
      <c r="A143" s="343" t="s">
        <v>739</v>
      </c>
      <c r="B143" s="344">
        <v>522273.0</v>
      </c>
      <c r="C143" s="343" t="s">
        <v>504</v>
      </c>
      <c r="D143" s="343" t="s">
        <v>536</v>
      </c>
    </row>
    <row r="144" ht="15.0" customHeight="1">
      <c r="A144" s="343" t="s">
        <v>740</v>
      </c>
      <c r="B144" s="344">
        <v>532806.0</v>
      </c>
      <c r="C144" s="343" t="s">
        <v>504</v>
      </c>
      <c r="D144" s="343" t="s">
        <v>741</v>
      </c>
    </row>
    <row r="145" ht="15.0" customHeight="1">
      <c r="A145" s="343" t="s">
        <v>742</v>
      </c>
      <c r="B145" s="344">
        <v>532683.0</v>
      </c>
      <c r="C145" s="343" t="s">
        <v>743</v>
      </c>
      <c r="D145" s="343" t="s">
        <v>689</v>
      </c>
    </row>
    <row r="146" ht="15.0" customHeight="1">
      <c r="A146" s="343" t="s">
        <v>744</v>
      </c>
      <c r="B146" s="344">
        <v>524288.0</v>
      </c>
      <c r="C146" s="343" t="s">
        <v>504</v>
      </c>
      <c r="D146" s="343" t="s">
        <v>648</v>
      </c>
    </row>
    <row r="147" ht="15.0" customHeight="1">
      <c r="A147" s="343" t="s">
        <v>745</v>
      </c>
      <c r="B147" s="343" t="s">
        <v>504</v>
      </c>
      <c r="C147" s="343" t="s">
        <v>746</v>
      </c>
      <c r="D147" s="343" t="s">
        <v>515</v>
      </c>
    </row>
    <row r="148" ht="15.0" customHeight="1">
      <c r="A148" s="343" t="s">
        <v>747</v>
      </c>
      <c r="B148" s="343" t="s">
        <v>504</v>
      </c>
      <c r="C148" s="343" t="s">
        <v>748</v>
      </c>
      <c r="D148" s="343" t="s">
        <v>515</v>
      </c>
    </row>
    <row r="149" ht="15.0" customHeight="1">
      <c r="A149" s="343" t="s">
        <v>749</v>
      </c>
      <c r="B149" s="344">
        <v>532975.0</v>
      </c>
      <c r="C149" s="343" t="s">
        <v>504</v>
      </c>
      <c r="D149" s="343" t="s">
        <v>650</v>
      </c>
    </row>
    <row r="150" ht="15.0" customHeight="1">
      <c r="A150" s="343" t="s">
        <v>750</v>
      </c>
      <c r="B150" s="344">
        <v>532331.0</v>
      </c>
      <c r="C150" s="343" t="s">
        <v>751</v>
      </c>
      <c r="D150" s="343" t="s">
        <v>542</v>
      </c>
    </row>
    <row r="151" ht="15.0" customHeight="1">
      <c r="A151" s="343" t="s">
        <v>752</v>
      </c>
      <c r="B151" s="344">
        <v>519216.0</v>
      </c>
      <c r="C151" s="343" t="s">
        <v>504</v>
      </c>
      <c r="D151" s="343" t="s">
        <v>753</v>
      </c>
    </row>
    <row r="152" ht="15.0" customHeight="1">
      <c r="A152" s="343" t="s">
        <v>754</v>
      </c>
      <c r="B152" s="344">
        <v>511692.0</v>
      </c>
      <c r="C152" s="343" t="s">
        <v>504</v>
      </c>
      <c r="D152" s="343" t="s">
        <v>487</v>
      </c>
    </row>
    <row r="153" ht="15.0" customHeight="1">
      <c r="A153" s="343" t="s">
        <v>755</v>
      </c>
      <c r="B153" s="344">
        <v>530713.0</v>
      </c>
      <c r="C153" s="343" t="s">
        <v>504</v>
      </c>
      <c r="D153" s="343" t="s">
        <v>490</v>
      </c>
    </row>
    <row r="154" ht="15.0" customHeight="1">
      <c r="A154" s="343" t="s">
        <v>756</v>
      </c>
      <c r="B154" s="344">
        <v>513349.0</v>
      </c>
      <c r="C154" s="343" t="s">
        <v>757</v>
      </c>
      <c r="D154" s="343" t="s">
        <v>590</v>
      </c>
    </row>
    <row r="155" ht="15.0" customHeight="1">
      <c r="A155" s="343" t="s">
        <v>758</v>
      </c>
      <c r="B155" s="344">
        <v>513349.0</v>
      </c>
      <c r="C155" s="343" t="s">
        <v>757</v>
      </c>
      <c r="D155" s="343" t="s">
        <v>590</v>
      </c>
    </row>
    <row r="156" ht="15.0" customHeight="1">
      <c r="A156" s="343" t="s">
        <v>759</v>
      </c>
      <c r="B156" s="343" t="s">
        <v>504</v>
      </c>
      <c r="C156" s="343" t="s">
        <v>760</v>
      </c>
      <c r="D156" s="343" t="s">
        <v>515</v>
      </c>
    </row>
    <row r="157" ht="15.0" customHeight="1">
      <c r="A157" s="343" t="s">
        <v>761</v>
      </c>
      <c r="B157" s="344">
        <v>526628.0</v>
      </c>
      <c r="C157" s="343" t="s">
        <v>504</v>
      </c>
      <c r="D157" s="343" t="s">
        <v>682</v>
      </c>
    </row>
    <row r="158" ht="15.0" customHeight="1">
      <c r="A158" s="343" t="s">
        <v>762</v>
      </c>
      <c r="B158" s="344">
        <v>530621.0</v>
      </c>
      <c r="C158" s="343" t="s">
        <v>504</v>
      </c>
      <c r="D158" s="343" t="s">
        <v>512</v>
      </c>
    </row>
    <row r="159" ht="15.0" customHeight="1">
      <c r="A159" s="343" t="s">
        <v>763</v>
      </c>
      <c r="B159" s="343" t="s">
        <v>504</v>
      </c>
      <c r="C159" s="343" t="s">
        <v>764</v>
      </c>
      <c r="D159" s="343" t="s">
        <v>515</v>
      </c>
    </row>
    <row r="160" ht="15.0" customHeight="1">
      <c r="A160" s="343" t="s">
        <v>765</v>
      </c>
      <c r="B160" s="344">
        <v>538778.0</v>
      </c>
      <c r="C160" s="343" t="s">
        <v>504</v>
      </c>
      <c r="D160" s="343" t="s">
        <v>521</v>
      </c>
    </row>
    <row r="161" ht="15.0" customHeight="1">
      <c r="A161" s="343" t="s">
        <v>766</v>
      </c>
      <c r="B161" s="343" t="s">
        <v>504</v>
      </c>
      <c r="C161" s="343" t="s">
        <v>767</v>
      </c>
      <c r="D161" s="343" t="s">
        <v>515</v>
      </c>
    </row>
    <row r="162" ht="15.0" customHeight="1">
      <c r="A162" s="343" t="s">
        <v>768</v>
      </c>
      <c r="B162" s="344">
        <v>542020.0</v>
      </c>
      <c r="C162" s="343" t="s">
        <v>504</v>
      </c>
      <c r="D162" s="343" t="s">
        <v>618</v>
      </c>
    </row>
    <row r="163" ht="15.0" customHeight="1">
      <c r="A163" s="343" t="s">
        <v>769</v>
      </c>
      <c r="B163" s="344">
        <v>542020.0</v>
      </c>
      <c r="C163" s="343" t="s">
        <v>504</v>
      </c>
      <c r="D163" s="343" t="s">
        <v>618</v>
      </c>
    </row>
    <row r="164" ht="15.0" customHeight="1">
      <c r="A164" s="343" t="s">
        <v>770</v>
      </c>
      <c r="B164" s="344">
        <v>540718.0</v>
      </c>
      <c r="C164" s="343" t="s">
        <v>504</v>
      </c>
      <c r="D164" s="343" t="s">
        <v>519</v>
      </c>
    </row>
    <row r="165" ht="15.0" customHeight="1">
      <c r="A165" s="343" t="s">
        <v>771</v>
      </c>
      <c r="B165" s="344">
        <v>539017.0</v>
      </c>
      <c r="C165" s="343" t="s">
        <v>504</v>
      </c>
      <c r="D165" s="343" t="s">
        <v>562</v>
      </c>
    </row>
    <row r="166" ht="15.0" customHeight="1">
      <c r="A166" s="343" t="s">
        <v>772</v>
      </c>
      <c r="B166" s="344">
        <v>532351.0</v>
      </c>
      <c r="C166" s="343" t="s">
        <v>773</v>
      </c>
      <c r="D166" s="343" t="s">
        <v>774</v>
      </c>
    </row>
    <row r="167" ht="15.0" customHeight="1">
      <c r="A167" s="343" t="s">
        <v>775</v>
      </c>
      <c r="B167" s="344">
        <v>541303.0</v>
      </c>
      <c r="C167" s="343" t="s">
        <v>504</v>
      </c>
      <c r="D167" s="343" t="s">
        <v>519</v>
      </c>
    </row>
    <row r="168" ht="15.0" customHeight="1">
      <c r="A168" s="343" t="s">
        <v>776</v>
      </c>
      <c r="B168" s="344">
        <v>524598.0</v>
      </c>
      <c r="C168" s="343" t="s">
        <v>777</v>
      </c>
      <c r="D168" s="343" t="s">
        <v>664</v>
      </c>
    </row>
    <row r="169" ht="15.0" customHeight="1">
      <c r="A169" s="343" t="s">
        <v>778</v>
      </c>
      <c r="B169" s="344">
        <v>524598.0</v>
      </c>
      <c r="C169" s="343" t="s">
        <v>777</v>
      </c>
      <c r="D169" s="343" t="s">
        <v>664</v>
      </c>
    </row>
    <row r="170" ht="15.0" customHeight="1">
      <c r="A170" s="343" t="s">
        <v>779</v>
      </c>
      <c r="B170" s="344">
        <v>500710.0</v>
      </c>
      <c r="C170" s="343" t="s">
        <v>780</v>
      </c>
      <c r="D170" s="343" t="s">
        <v>781</v>
      </c>
    </row>
    <row r="171" ht="15.0" customHeight="1">
      <c r="A171" s="343" t="s">
        <v>782</v>
      </c>
      <c r="B171" s="344">
        <v>500710.0</v>
      </c>
      <c r="C171" s="343" t="s">
        <v>783</v>
      </c>
      <c r="D171" s="343" t="s">
        <v>781</v>
      </c>
    </row>
    <row r="172" ht="15.0" customHeight="1">
      <c r="A172" s="343" t="s">
        <v>784</v>
      </c>
      <c r="B172" s="344">
        <v>535916.0</v>
      </c>
      <c r="C172" s="343" t="s">
        <v>504</v>
      </c>
      <c r="D172" s="343" t="s">
        <v>487</v>
      </c>
    </row>
    <row r="173" ht="15.0" customHeight="1">
      <c r="A173" s="343" t="s">
        <v>785</v>
      </c>
      <c r="B173" s="344">
        <v>539115.0</v>
      </c>
      <c r="C173" s="343" t="s">
        <v>504</v>
      </c>
      <c r="D173" s="343" t="s">
        <v>507</v>
      </c>
    </row>
    <row r="174" ht="15.0" customHeight="1">
      <c r="A174" s="343" t="s">
        <v>786</v>
      </c>
      <c r="B174" s="344">
        <v>531082.0</v>
      </c>
      <c r="C174" s="343" t="s">
        <v>787</v>
      </c>
      <c r="D174" s="343" t="s">
        <v>487</v>
      </c>
    </row>
    <row r="175" ht="15.0" customHeight="1">
      <c r="A175" s="343" t="s">
        <v>788</v>
      </c>
      <c r="B175" s="344">
        <v>524075.0</v>
      </c>
      <c r="C175" s="343" t="s">
        <v>789</v>
      </c>
      <c r="D175" s="343" t="s">
        <v>542</v>
      </c>
    </row>
    <row r="176" ht="15.0" customHeight="1">
      <c r="A176" s="343" t="s">
        <v>790</v>
      </c>
      <c r="B176" s="344">
        <v>531409.0</v>
      </c>
      <c r="C176" s="343" t="s">
        <v>504</v>
      </c>
      <c r="D176" s="343" t="s">
        <v>552</v>
      </c>
    </row>
    <row r="177" ht="15.0" customHeight="1">
      <c r="A177" s="343" t="s">
        <v>791</v>
      </c>
      <c r="B177" s="344">
        <v>526707.0</v>
      </c>
      <c r="C177" s="343" t="s">
        <v>792</v>
      </c>
      <c r="D177" s="343" t="s">
        <v>526</v>
      </c>
    </row>
    <row r="178" ht="15.0" customHeight="1">
      <c r="A178" s="343" t="s">
        <v>793</v>
      </c>
      <c r="B178" s="344">
        <v>532114.0</v>
      </c>
      <c r="C178" s="343" t="s">
        <v>504</v>
      </c>
      <c r="D178" s="343" t="s">
        <v>590</v>
      </c>
    </row>
    <row r="179" ht="15.0" customHeight="1">
      <c r="A179" s="343" t="s">
        <v>794</v>
      </c>
      <c r="B179" s="344">
        <v>506235.0</v>
      </c>
      <c r="C179" s="343" t="s">
        <v>795</v>
      </c>
      <c r="D179" s="343" t="s">
        <v>542</v>
      </c>
    </row>
    <row r="180" ht="15.0" customHeight="1">
      <c r="A180" s="343" t="s">
        <v>796</v>
      </c>
      <c r="B180" s="344">
        <v>533573.0</v>
      </c>
      <c r="C180" s="343" t="s">
        <v>797</v>
      </c>
      <c r="D180" s="343" t="s">
        <v>542</v>
      </c>
    </row>
    <row r="181" ht="15.0" customHeight="1">
      <c r="A181" s="343" t="s">
        <v>798</v>
      </c>
      <c r="B181" s="344">
        <v>511463.0</v>
      </c>
      <c r="C181" s="343" t="s">
        <v>504</v>
      </c>
      <c r="D181" s="343" t="s">
        <v>493</v>
      </c>
    </row>
    <row r="182" ht="15.0" customHeight="1">
      <c r="A182" s="343" t="s">
        <v>799</v>
      </c>
      <c r="B182" s="344">
        <v>530973.0</v>
      </c>
      <c r="C182" s="343" t="s">
        <v>504</v>
      </c>
      <c r="D182" s="343" t="s">
        <v>624</v>
      </c>
    </row>
    <row r="183" ht="15.0" customHeight="1">
      <c r="A183" s="343" t="s">
        <v>800</v>
      </c>
      <c r="B183" s="344">
        <v>530973.0</v>
      </c>
      <c r="C183" s="343" t="s">
        <v>504</v>
      </c>
      <c r="D183" s="343" t="s">
        <v>624</v>
      </c>
    </row>
    <row r="184" ht="15.0" customHeight="1">
      <c r="A184" s="343" t="s">
        <v>801</v>
      </c>
      <c r="B184" s="344">
        <v>517546.0</v>
      </c>
      <c r="C184" s="343" t="s">
        <v>504</v>
      </c>
      <c r="D184" s="343" t="s">
        <v>802</v>
      </c>
    </row>
    <row r="185" ht="15.0" customHeight="1">
      <c r="A185" s="343" t="s">
        <v>803</v>
      </c>
      <c r="B185" s="344">
        <v>531156.0</v>
      </c>
      <c r="C185" s="343" t="s">
        <v>504</v>
      </c>
      <c r="D185" s="343" t="s">
        <v>521</v>
      </c>
    </row>
    <row r="186" ht="15.0" customHeight="1">
      <c r="A186" s="343" t="s">
        <v>804</v>
      </c>
      <c r="B186" s="344">
        <v>531156.0</v>
      </c>
      <c r="C186" s="343" t="s">
        <v>504</v>
      </c>
      <c r="D186" s="343" t="s">
        <v>521</v>
      </c>
    </row>
    <row r="187" ht="15.0" customHeight="1">
      <c r="A187" s="343" t="s">
        <v>805</v>
      </c>
      <c r="B187" s="344">
        <v>505216.0</v>
      </c>
      <c r="C187" s="343" t="s">
        <v>504</v>
      </c>
      <c r="D187" s="343" t="s">
        <v>521</v>
      </c>
    </row>
    <row r="188" ht="15.0" customHeight="1">
      <c r="A188" s="343" t="s">
        <v>806</v>
      </c>
      <c r="B188" s="344">
        <v>505216.0</v>
      </c>
      <c r="C188" s="343" t="s">
        <v>504</v>
      </c>
      <c r="D188" s="343" t="s">
        <v>521</v>
      </c>
    </row>
    <row r="189" ht="15.0" customHeight="1">
      <c r="A189" s="343" t="s">
        <v>807</v>
      </c>
      <c r="B189" s="344">
        <v>531147.0</v>
      </c>
      <c r="C189" s="343" t="s">
        <v>808</v>
      </c>
      <c r="D189" s="343" t="s">
        <v>809</v>
      </c>
    </row>
    <row r="190" ht="15.0" customHeight="1">
      <c r="A190" s="343" t="s">
        <v>810</v>
      </c>
      <c r="B190" s="344">
        <v>530889.0</v>
      </c>
      <c r="C190" s="343" t="s">
        <v>504</v>
      </c>
      <c r="D190" s="343" t="s">
        <v>519</v>
      </c>
    </row>
    <row r="191" ht="15.0" customHeight="1">
      <c r="A191" s="343" t="s">
        <v>811</v>
      </c>
      <c r="B191" s="344">
        <v>531581.0</v>
      </c>
      <c r="C191" s="343" t="s">
        <v>504</v>
      </c>
      <c r="D191" s="343" t="s">
        <v>618</v>
      </c>
    </row>
    <row r="192" ht="15.0" customHeight="1">
      <c r="A192" s="343" t="s">
        <v>812</v>
      </c>
      <c r="B192" s="344">
        <v>530889.0</v>
      </c>
      <c r="C192" s="343" t="s">
        <v>504</v>
      </c>
      <c r="D192" s="343" t="s">
        <v>519</v>
      </c>
    </row>
    <row r="193" ht="15.0" customHeight="1">
      <c r="A193" s="343" t="s">
        <v>813</v>
      </c>
      <c r="B193" s="344">
        <v>532166.0</v>
      </c>
      <c r="C193" s="343" t="s">
        <v>504</v>
      </c>
      <c r="D193" s="343" t="s">
        <v>521</v>
      </c>
    </row>
    <row r="194" ht="15.0" customHeight="1">
      <c r="A194" s="343" t="s">
        <v>814</v>
      </c>
      <c r="B194" s="344">
        <v>533029.0</v>
      </c>
      <c r="C194" s="343" t="s">
        <v>815</v>
      </c>
      <c r="D194" s="343" t="s">
        <v>664</v>
      </c>
    </row>
    <row r="195" ht="15.0" customHeight="1">
      <c r="A195" s="343" t="s">
        <v>816</v>
      </c>
      <c r="B195" s="344">
        <v>539523.0</v>
      </c>
      <c r="C195" s="343" t="s">
        <v>817</v>
      </c>
      <c r="D195" s="343" t="s">
        <v>542</v>
      </c>
    </row>
    <row r="196" ht="15.0" customHeight="1">
      <c r="A196" s="343" t="s">
        <v>818</v>
      </c>
      <c r="B196" s="344">
        <v>506767.0</v>
      </c>
      <c r="C196" s="343" t="s">
        <v>819</v>
      </c>
      <c r="D196" s="343" t="s">
        <v>664</v>
      </c>
    </row>
    <row r="197" ht="15.0" customHeight="1">
      <c r="A197" s="343" t="s">
        <v>820</v>
      </c>
      <c r="B197" s="344">
        <v>532480.0</v>
      </c>
      <c r="C197" s="343" t="s">
        <v>821</v>
      </c>
      <c r="D197" s="343" t="s">
        <v>822</v>
      </c>
    </row>
    <row r="198" ht="15.0" customHeight="1">
      <c r="A198" s="343" t="s">
        <v>823</v>
      </c>
      <c r="B198" s="344">
        <v>532749.0</v>
      </c>
      <c r="C198" s="343" t="s">
        <v>824</v>
      </c>
      <c r="D198" s="343" t="s">
        <v>825</v>
      </c>
    </row>
    <row r="199" ht="15.0" customHeight="1">
      <c r="A199" s="343" t="s">
        <v>826</v>
      </c>
      <c r="B199" s="344">
        <v>534064.0</v>
      </c>
      <c r="C199" s="343" t="s">
        <v>504</v>
      </c>
      <c r="D199" s="343" t="s">
        <v>827</v>
      </c>
    </row>
    <row r="200" ht="15.0" customHeight="1">
      <c r="A200" s="343" t="s">
        <v>828</v>
      </c>
      <c r="B200" s="344">
        <v>532919.0</v>
      </c>
      <c r="C200" s="343" t="s">
        <v>504</v>
      </c>
      <c r="D200" s="343" t="s">
        <v>829</v>
      </c>
    </row>
    <row r="201" ht="15.0" customHeight="1">
      <c r="A201" s="343" t="s">
        <v>830</v>
      </c>
      <c r="B201" s="344">
        <v>532875.0</v>
      </c>
      <c r="C201" s="343" t="s">
        <v>831</v>
      </c>
      <c r="D201" s="343" t="s">
        <v>490</v>
      </c>
    </row>
    <row r="202" ht="15.0" customHeight="1">
      <c r="A202" s="343" t="s">
        <v>832</v>
      </c>
      <c r="B202" s="344">
        <v>532633.0</v>
      </c>
      <c r="C202" s="343" t="s">
        <v>833</v>
      </c>
      <c r="D202" s="343" t="s">
        <v>834</v>
      </c>
    </row>
    <row r="203" ht="15.0" customHeight="1">
      <c r="A203" s="343" t="s">
        <v>835</v>
      </c>
      <c r="B203" s="344">
        <v>531400.0</v>
      </c>
      <c r="C203" s="343" t="s">
        <v>836</v>
      </c>
      <c r="D203" s="343" t="s">
        <v>487</v>
      </c>
    </row>
    <row r="204" ht="15.0" customHeight="1">
      <c r="A204" s="343" t="s">
        <v>837</v>
      </c>
      <c r="B204" s="344">
        <v>506120.0</v>
      </c>
      <c r="C204" s="343" t="s">
        <v>504</v>
      </c>
      <c r="D204" s="343" t="s">
        <v>526</v>
      </c>
    </row>
    <row r="205" ht="15.0" customHeight="1">
      <c r="A205" s="343" t="s">
        <v>838</v>
      </c>
      <c r="B205" s="344">
        <v>521070.0</v>
      </c>
      <c r="C205" s="343" t="s">
        <v>839</v>
      </c>
      <c r="D205" s="343" t="s">
        <v>519</v>
      </c>
    </row>
    <row r="206" ht="15.0" customHeight="1">
      <c r="A206" s="343" t="s">
        <v>840</v>
      </c>
      <c r="B206" s="344">
        <v>532878.0</v>
      </c>
      <c r="C206" s="343" t="s">
        <v>841</v>
      </c>
      <c r="D206" s="343" t="s">
        <v>842</v>
      </c>
    </row>
    <row r="207" ht="15.0" customHeight="1">
      <c r="A207" s="343" t="s">
        <v>843</v>
      </c>
      <c r="B207" s="344">
        <v>526397.0</v>
      </c>
      <c r="C207" s="343" t="s">
        <v>844</v>
      </c>
      <c r="D207" s="343" t="s">
        <v>845</v>
      </c>
    </row>
    <row r="208" ht="15.0" customHeight="1">
      <c r="A208" s="343" t="s">
        <v>846</v>
      </c>
      <c r="B208" s="344">
        <v>526397.0</v>
      </c>
      <c r="C208" s="343" t="s">
        <v>844</v>
      </c>
      <c r="D208" s="343" t="s">
        <v>845</v>
      </c>
    </row>
    <row r="209" ht="15.0" customHeight="1">
      <c r="A209" s="343" t="s">
        <v>847</v>
      </c>
      <c r="B209" s="344">
        <v>526519.0</v>
      </c>
      <c r="C209" s="343" t="s">
        <v>504</v>
      </c>
      <c r="D209" s="343" t="s">
        <v>590</v>
      </c>
    </row>
    <row r="210" ht="15.0" customHeight="1">
      <c r="A210" s="343" t="s">
        <v>848</v>
      </c>
      <c r="B210" s="344">
        <v>530715.0</v>
      </c>
      <c r="C210" s="343" t="s">
        <v>849</v>
      </c>
      <c r="D210" s="343" t="s">
        <v>519</v>
      </c>
    </row>
    <row r="211" ht="15.0" customHeight="1">
      <c r="A211" s="343" t="s">
        <v>850</v>
      </c>
      <c r="B211" s="344">
        <v>538423.0</v>
      </c>
      <c r="C211" s="343" t="s">
        <v>851</v>
      </c>
      <c r="D211" s="343" t="s">
        <v>487</v>
      </c>
    </row>
    <row r="212" ht="15.0" customHeight="1">
      <c r="A212" s="343" t="s">
        <v>852</v>
      </c>
      <c r="B212" s="344">
        <v>539277.0</v>
      </c>
      <c r="C212" s="343" t="s">
        <v>504</v>
      </c>
      <c r="D212" s="343" t="s">
        <v>538</v>
      </c>
    </row>
    <row r="213" ht="15.0" customHeight="1">
      <c r="A213" s="343" t="s">
        <v>853</v>
      </c>
      <c r="B213" s="344">
        <v>539277.0</v>
      </c>
      <c r="C213" s="343" t="s">
        <v>504</v>
      </c>
      <c r="D213" s="343" t="s">
        <v>538</v>
      </c>
    </row>
    <row r="214" ht="15.0" customHeight="1">
      <c r="A214" s="343" t="s">
        <v>854</v>
      </c>
      <c r="B214" s="344">
        <v>524634.0</v>
      </c>
      <c r="C214" s="343" t="s">
        <v>504</v>
      </c>
      <c r="D214" s="343" t="s">
        <v>552</v>
      </c>
    </row>
    <row r="215" ht="15.0" customHeight="1">
      <c r="A215" s="343" t="s">
        <v>855</v>
      </c>
      <c r="B215" s="344">
        <v>506597.0</v>
      </c>
      <c r="C215" s="343" t="s">
        <v>504</v>
      </c>
      <c r="D215" s="343" t="s">
        <v>664</v>
      </c>
    </row>
    <row r="216" ht="15.0" customHeight="1">
      <c r="A216" s="343" t="s">
        <v>856</v>
      </c>
      <c r="B216" s="344">
        <v>512008.0</v>
      </c>
      <c r="C216" s="343" t="s">
        <v>504</v>
      </c>
      <c r="D216" s="343" t="s">
        <v>526</v>
      </c>
    </row>
    <row r="217" ht="15.0" customHeight="1">
      <c r="A217" s="343" t="s">
        <v>857</v>
      </c>
      <c r="B217" s="344">
        <v>500008.0</v>
      </c>
      <c r="C217" s="343" t="s">
        <v>858</v>
      </c>
      <c r="D217" s="343" t="s">
        <v>859</v>
      </c>
    </row>
    <row r="218" ht="15.0" customHeight="1">
      <c r="A218" s="343" t="s">
        <v>860</v>
      </c>
      <c r="B218" s="344">
        <v>521097.0</v>
      </c>
      <c r="C218" s="343" t="s">
        <v>504</v>
      </c>
      <c r="D218" s="343" t="s">
        <v>519</v>
      </c>
    </row>
    <row r="219" ht="15.0" customHeight="1">
      <c r="A219" s="343" t="s">
        <v>861</v>
      </c>
      <c r="B219" s="344">
        <v>538465.0</v>
      </c>
      <c r="C219" s="343" t="s">
        <v>504</v>
      </c>
      <c r="D219" s="343" t="s">
        <v>521</v>
      </c>
    </row>
    <row r="220" ht="15.0" customHeight="1">
      <c r="A220" s="343" t="s">
        <v>862</v>
      </c>
      <c r="B220" s="344">
        <v>531112.0</v>
      </c>
      <c r="C220" s="343" t="s">
        <v>504</v>
      </c>
      <c r="D220" s="343" t="s">
        <v>512</v>
      </c>
    </row>
    <row r="221" ht="15.0" customHeight="1">
      <c r="A221" s="343" t="s">
        <v>863</v>
      </c>
      <c r="B221" s="344">
        <v>539196.0</v>
      </c>
      <c r="C221" s="343" t="s">
        <v>504</v>
      </c>
      <c r="D221" s="343" t="s">
        <v>802</v>
      </c>
    </row>
    <row r="222" ht="15.0" customHeight="1">
      <c r="A222" s="343" t="s">
        <v>864</v>
      </c>
      <c r="B222" s="344">
        <v>500009.0</v>
      </c>
      <c r="C222" s="343" t="s">
        <v>504</v>
      </c>
      <c r="D222" s="343" t="s">
        <v>542</v>
      </c>
    </row>
    <row r="223" ht="15.0" customHeight="1">
      <c r="A223" s="343" t="s">
        <v>865</v>
      </c>
      <c r="B223" s="343" t="s">
        <v>504</v>
      </c>
      <c r="C223" s="343" t="s">
        <v>866</v>
      </c>
      <c r="D223" s="343" t="s">
        <v>515</v>
      </c>
    </row>
    <row r="224" ht="15.0" customHeight="1">
      <c r="A224" s="343" t="s">
        <v>867</v>
      </c>
      <c r="B224" s="344">
        <v>519471.0</v>
      </c>
      <c r="C224" s="343" t="s">
        <v>504</v>
      </c>
      <c r="D224" s="343" t="s">
        <v>753</v>
      </c>
    </row>
    <row r="225" ht="15.0" customHeight="1">
      <c r="A225" s="343" t="s">
        <v>868</v>
      </c>
      <c r="B225" s="344">
        <v>542524.0</v>
      </c>
      <c r="C225" s="343" t="s">
        <v>869</v>
      </c>
      <c r="D225" s="345" t="s">
        <v>870</v>
      </c>
    </row>
    <row r="226" ht="15.0" customHeight="1">
      <c r="A226" s="343" t="s">
        <v>871</v>
      </c>
      <c r="B226" s="344">
        <v>540902.0</v>
      </c>
      <c r="C226" s="343" t="s">
        <v>872</v>
      </c>
      <c r="D226" s="343" t="s">
        <v>873</v>
      </c>
    </row>
    <row r="227" ht="15.0" customHeight="1">
      <c r="A227" s="343" t="s">
        <v>874</v>
      </c>
      <c r="B227" s="344">
        <v>540902.0</v>
      </c>
      <c r="C227" s="343" t="s">
        <v>872</v>
      </c>
      <c r="D227" s="343" t="s">
        <v>873</v>
      </c>
    </row>
    <row r="228" ht="15.0" customHeight="1">
      <c r="A228" s="343" t="s">
        <v>875</v>
      </c>
      <c r="B228" s="344">
        <v>531978.0</v>
      </c>
      <c r="C228" s="343" t="s">
        <v>876</v>
      </c>
      <c r="D228" s="343" t="s">
        <v>519</v>
      </c>
    </row>
    <row r="229" ht="15.0" customHeight="1">
      <c r="A229" s="343" t="s">
        <v>877</v>
      </c>
      <c r="B229" s="344">
        <v>539223.0</v>
      </c>
      <c r="C229" s="343" t="s">
        <v>504</v>
      </c>
      <c r="D229" s="343" t="s">
        <v>498</v>
      </c>
    </row>
    <row r="230" ht="15.0" customHeight="1">
      <c r="A230" s="343" t="s">
        <v>878</v>
      </c>
      <c r="B230" s="344">
        <v>500425.0</v>
      </c>
      <c r="C230" s="343" t="s">
        <v>879</v>
      </c>
      <c r="D230" s="343" t="s">
        <v>517</v>
      </c>
    </row>
    <row r="231" ht="15.0" customHeight="1">
      <c r="A231" s="343" t="s">
        <v>880</v>
      </c>
      <c r="B231" s="344">
        <v>530133.0</v>
      </c>
      <c r="C231" s="343" t="s">
        <v>504</v>
      </c>
      <c r="D231" s="343" t="s">
        <v>881</v>
      </c>
    </row>
    <row r="232" ht="15.0" customHeight="1">
      <c r="A232" s="343" t="s">
        <v>882</v>
      </c>
      <c r="B232" s="344">
        <v>530133.0</v>
      </c>
      <c r="C232" s="343" t="s">
        <v>504</v>
      </c>
      <c r="D232" s="343" t="s">
        <v>881</v>
      </c>
    </row>
    <row r="233" ht="15.0" customHeight="1">
      <c r="A233" s="343" t="s">
        <v>883</v>
      </c>
      <c r="B233" s="344">
        <v>532828.0</v>
      </c>
      <c r="C233" s="343" t="s">
        <v>884</v>
      </c>
      <c r="D233" s="343" t="s">
        <v>689</v>
      </c>
    </row>
    <row r="234" ht="15.0" customHeight="1">
      <c r="A234" s="343" t="s">
        <v>885</v>
      </c>
      <c r="B234" s="344">
        <v>513117.0</v>
      </c>
      <c r="C234" s="343" t="s">
        <v>504</v>
      </c>
      <c r="D234" s="343" t="s">
        <v>859</v>
      </c>
    </row>
    <row r="235" ht="15.0" customHeight="1">
      <c r="A235" s="343" t="s">
        <v>886</v>
      </c>
      <c r="B235" s="344">
        <v>541771.0</v>
      </c>
      <c r="C235" s="343" t="s">
        <v>504</v>
      </c>
      <c r="D235" s="343" t="s">
        <v>618</v>
      </c>
    </row>
    <row r="236" ht="15.0" customHeight="1">
      <c r="A236" s="343" t="s">
        <v>887</v>
      </c>
      <c r="B236" s="344">
        <v>506248.0</v>
      </c>
      <c r="C236" s="343" t="s">
        <v>504</v>
      </c>
      <c r="D236" s="343" t="s">
        <v>552</v>
      </c>
    </row>
    <row r="237" ht="15.0" customHeight="1">
      <c r="A237" s="343" t="s">
        <v>888</v>
      </c>
      <c r="B237" s="344">
        <v>531300.0</v>
      </c>
      <c r="C237" s="343" t="s">
        <v>504</v>
      </c>
      <c r="D237" s="343" t="s">
        <v>519</v>
      </c>
    </row>
    <row r="238" ht="15.0" customHeight="1">
      <c r="A238" s="343" t="s">
        <v>889</v>
      </c>
      <c r="B238" s="344">
        <v>531557.0</v>
      </c>
      <c r="C238" s="343" t="s">
        <v>504</v>
      </c>
      <c r="D238" s="343" t="s">
        <v>521</v>
      </c>
    </row>
    <row r="239" ht="15.0" customHeight="1">
      <c r="A239" s="343" t="s">
        <v>890</v>
      </c>
      <c r="B239" s="344">
        <v>500343.0</v>
      </c>
      <c r="C239" s="343" t="s">
        <v>891</v>
      </c>
      <c r="D239" s="343" t="s">
        <v>590</v>
      </c>
    </row>
    <row r="240" ht="15.0" customHeight="1">
      <c r="A240" s="343" t="s">
        <v>892</v>
      </c>
      <c r="B240" s="344">
        <v>531681.0</v>
      </c>
      <c r="C240" s="343" t="s">
        <v>504</v>
      </c>
      <c r="D240" s="343" t="s">
        <v>624</v>
      </c>
    </row>
    <row r="241" ht="15.0" customHeight="1">
      <c r="A241" s="343" t="s">
        <v>893</v>
      </c>
      <c r="B241" s="344">
        <v>536737.0</v>
      </c>
      <c r="C241" s="343" t="s">
        <v>504</v>
      </c>
      <c r="D241" s="343" t="s">
        <v>521</v>
      </c>
    </row>
    <row r="242" ht="15.0" customHeight="1">
      <c r="A242" s="343" t="s">
        <v>894</v>
      </c>
      <c r="B242" s="344">
        <v>539265.0</v>
      </c>
      <c r="C242" s="343" t="s">
        <v>504</v>
      </c>
      <c r="D242" s="343" t="s">
        <v>521</v>
      </c>
    </row>
    <row r="243" ht="15.0" customHeight="1">
      <c r="A243" s="343" t="s">
        <v>895</v>
      </c>
      <c r="B243" s="344">
        <v>526241.0</v>
      </c>
      <c r="C243" s="343" t="s">
        <v>504</v>
      </c>
      <c r="D243" s="343" t="s">
        <v>526</v>
      </c>
    </row>
    <row r="244" ht="15.0" customHeight="1">
      <c r="A244" s="343" t="s">
        <v>896</v>
      </c>
      <c r="B244" s="344">
        <v>531991.0</v>
      </c>
      <c r="C244" s="343" t="s">
        <v>504</v>
      </c>
      <c r="D244" s="343" t="s">
        <v>519</v>
      </c>
    </row>
    <row r="245" ht="15.0" customHeight="1">
      <c r="A245" s="343" t="s">
        <v>897</v>
      </c>
      <c r="B245" s="344">
        <v>507525.0</v>
      </c>
      <c r="C245" s="343" t="s">
        <v>504</v>
      </c>
      <c r="D245" s="343" t="s">
        <v>564</v>
      </c>
    </row>
    <row r="246" ht="15.0" customHeight="1">
      <c r="A246" s="343" t="s">
        <v>898</v>
      </c>
      <c r="B246" s="344">
        <v>590006.0</v>
      </c>
      <c r="C246" s="343" t="s">
        <v>899</v>
      </c>
      <c r="D246" s="343" t="s">
        <v>542</v>
      </c>
    </row>
    <row r="247" ht="15.0" customHeight="1">
      <c r="A247" s="343" t="s">
        <v>900</v>
      </c>
      <c r="B247" s="344">
        <v>538861.0</v>
      </c>
      <c r="C247" s="343" t="s">
        <v>504</v>
      </c>
      <c r="D247" s="343" t="s">
        <v>526</v>
      </c>
    </row>
    <row r="248" ht="15.0" customHeight="1">
      <c r="A248" s="343" t="s">
        <v>901</v>
      </c>
      <c r="B248" s="344">
        <v>501630.0</v>
      </c>
      <c r="C248" s="343" t="s">
        <v>504</v>
      </c>
      <c r="D248" s="343" t="s">
        <v>902</v>
      </c>
    </row>
    <row r="249" ht="15.0" customHeight="1">
      <c r="A249" s="343" t="s">
        <v>903</v>
      </c>
      <c r="B249" s="344">
        <v>515055.0</v>
      </c>
      <c r="C249" s="343" t="s">
        <v>904</v>
      </c>
      <c r="D249" s="343" t="s">
        <v>590</v>
      </c>
    </row>
    <row r="250" ht="15.0" customHeight="1">
      <c r="A250" s="343" t="s">
        <v>905</v>
      </c>
      <c r="B250" s="344">
        <v>532418.0</v>
      </c>
      <c r="C250" s="343" t="s">
        <v>906</v>
      </c>
      <c r="D250" s="343" t="s">
        <v>822</v>
      </c>
    </row>
    <row r="251" ht="15.0" customHeight="1">
      <c r="A251" s="343" t="s">
        <v>907</v>
      </c>
      <c r="B251" s="344">
        <v>532141.0</v>
      </c>
      <c r="C251" s="343" t="s">
        <v>908</v>
      </c>
      <c r="D251" s="343" t="s">
        <v>517</v>
      </c>
    </row>
    <row r="252" ht="15.0" customHeight="1">
      <c r="A252" s="343" t="s">
        <v>909</v>
      </c>
      <c r="B252" s="344">
        <v>500012.0</v>
      </c>
      <c r="C252" s="343" t="s">
        <v>504</v>
      </c>
      <c r="D252" s="343" t="s">
        <v>552</v>
      </c>
    </row>
    <row r="253" ht="15.0" customHeight="1">
      <c r="A253" s="343" t="s">
        <v>910</v>
      </c>
      <c r="B253" s="344">
        <v>526173.0</v>
      </c>
      <c r="C253" s="343" t="s">
        <v>504</v>
      </c>
      <c r="D253" s="343" t="s">
        <v>911</v>
      </c>
    </row>
    <row r="254" ht="15.0" customHeight="1">
      <c r="A254" s="343" t="s">
        <v>912</v>
      </c>
      <c r="B254" s="344">
        <v>531252.0</v>
      </c>
      <c r="C254" s="343" t="s">
        <v>504</v>
      </c>
      <c r="D254" s="343" t="s">
        <v>521</v>
      </c>
    </row>
    <row r="255" ht="15.0" customHeight="1">
      <c r="A255" s="343" t="s">
        <v>913</v>
      </c>
      <c r="B255" s="344">
        <v>530721.0</v>
      </c>
      <c r="C255" s="343" t="s">
        <v>914</v>
      </c>
      <c r="D255" s="343" t="s">
        <v>859</v>
      </c>
    </row>
    <row r="256" ht="15.0" customHeight="1">
      <c r="A256" s="343" t="s">
        <v>915</v>
      </c>
      <c r="B256" s="344">
        <v>540694.0</v>
      </c>
      <c r="C256" s="343" t="s">
        <v>504</v>
      </c>
      <c r="D256" s="343" t="s">
        <v>693</v>
      </c>
    </row>
    <row r="257" ht="15.0" customHeight="1">
      <c r="A257" s="343" t="s">
        <v>916</v>
      </c>
      <c r="B257" s="344">
        <v>540694.0</v>
      </c>
      <c r="C257" s="343" t="s">
        <v>504</v>
      </c>
      <c r="D257" s="343" t="s">
        <v>693</v>
      </c>
    </row>
    <row r="258" ht="15.0" customHeight="1">
      <c r="A258" s="343" t="s">
        <v>917</v>
      </c>
      <c r="B258" s="344">
        <v>541006.0</v>
      </c>
      <c r="C258" s="343" t="s">
        <v>504</v>
      </c>
      <c r="D258" s="343" t="s">
        <v>519</v>
      </c>
    </row>
    <row r="259" ht="15.0" customHeight="1">
      <c r="A259" s="343" t="s">
        <v>918</v>
      </c>
      <c r="B259" s="343" t="s">
        <v>504</v>
      </c>
      <c r="C259" s="343" t="s">
        <v>919</v>
      </c>
      <c r="D259" s="343" t="s">
        <v>515</v>
      </c>
    </row>
    <row r="260" ht="15.0" customHeight="1">
      <c r="A260" s="343" t="s">
        <v>920</v>
      </c>
      <c r="B260" s="344">
        <v>519383.0</v>
      </c>
      <c r="C260" s="343" t="s">
        <v>921</v>
      </c>
      <c r="D260" s="343" t="s">
        <v>702</v>
      </c>
    </row>
    <row r="261" ht="15.0" customHeight="1">
      <c r="A261" s="343" t="s">
        <v>922</v>
      </c>
      <c r="B261" s="344">
        <v>537785.0</v>
      </c>
      <c r="C261" s="343" t="s">
        <v>504</v>
      </c>
      <c r="D261" s="343" t="s">
        <v>538</v>
      </c>
    </row>
    <row r="262" ht="15.0" customHeight="1">
      <c r="A262" s="343" t="s">
        <v>923</v>
      </c>
      <c r="B262" s="344">
        <v>531878.0</v>
      </c>
      <c r="C262" s="343" t="s">
        <v>504</v>
      </c>
      <c r="D262" s="343" t="s">
        <v>521</v>
      </c>
    </row>
    <row r="263" ht="15.0" customHeight="1">
      <c r="A263" s="343" t="s">
        <v>924</v>
      </c>
      <c r="B263" s="344">
        <v>511153.0</v>
      </c>
      <c r="C263" s="343" t="s">
        <v>504</v>
      </c>
      <c r="D263" s="343" t="s">
        <v>925</v>
      </c>
    </row>
    <row r="264" ht="15.0" customHeight="1">
      <c r="A264" s="343" t="s">
        <v>926</v>
      </c>
      <c r="B264" s="344">
        <v>518091.0</v>
      </c>
      <c r="C264" s="343" t="s">
        <v>927</v>
      </c>
      <c r="D264" s="343" t="s">
        <v>517</v>
      </c>
    </row>
    <row r="265" ht="15.0" customHeight="1">
      <c r="A265" s="343" t="s">
        <v>928</v>
      </c>
      <c r="B265" s="344">
        <v>531223.0</v>
      </c>
      <c r="C265" s="343" t="s">
        <v>504</v>
      </c>
      <c r="D265" s="343" t="s">
        <v>519</v>
      </c>
    </row>
    <row r="266" ht="15.0" customHeight="1">
      <c r="A266" s="343" t="s">
        <v>929</v>
      </c>
      <c r="B266" s="344">
        <v>531673.0</v>
      </c>
      <c r="C266" s="343" t="s">
        <v>504</v>
      </c>
      <c r="D266" s="343" t="s">
        <v>930</v>
      </c>
    </row>
    <row r="267" ht="15.0" customHeight="1">
      <c r="A267" s="343" t="s">
        <v>931</v>
      </c>
      <c r="B267" s="344">
        <v>531673.0</v>
      </c>
      <c r="C267" s="343" t="s">
        <v>504</v>
      </c>
      <c r="D267" s="343" t="s">
        <v>930</v>
      </c>
    </row>
    <row r="268" ht="15.0" customHeight="1">
      <c r="A268" s="343" t="s">
        <v>932</v>
      </c>
      <c r="B268" s="344">
        <v>532870.0</v>
      </c>
      <c r="C268" s="343" t="s">
        <v>933</v>
      </c>
      <c r="D268" s="343" t="s">
        <v>536</v>
      </c>
    </row>
    <row r="269" ht="15.0" customHeight="1">
      <c r="A269" s="343" t="s">
        <v>934</v>
      </c>
      <c r="B269" s="344">
        <v>531519.0</v>
      </c>
      <c r="C269" s="343" t="s">
        <v>504</v>
      </c>
      <c r="D269" s="343" t="s">
        <v>487</v>
      </c>
    </row>
    <row r="270" ht="15.0" customHeight="1">
      <c r="A270" s="343" t="s">
        <v>935</v>
      </c>
      <c r="B270" s="344">
        <v>542437.0</v>
      </c>
      <c r="C270" s="343" t="s">
        <v>936</v>
      </c>
      <c r="D270" s="343" t="s">
        <v>538</v>
      </c>
    </row>
    <row r="271" ht="15.0" customHeight="1">
      <c r="A271" s="343" t="s">
        <v>937</v>
      </c>
      <c r="B271" s="344">
        <v>530799.0</v>
      </c>
      <c r="C271" s="343" t="s">
        <v>504</v>
      </c>
      <c r="D271" s="343" t="s">
        <v>521</v>
      </c>
    </row>
    <row r="272" ht="15.0" customHeight="1">
      <c r="A272" s="343" t="s">
        <v>938</v>
      </c>
      <c r="B272" s="344">
        <v>531406.0</v>
      </c>
      <c r="C272" s="343" t="s">
        <v>504</v>
      </c>
      <c r="D272" s="343" t="s">
        <v>939</v>
      </c>
    </row>
    <row r="273" ht="15.0" customHeight="1">
      <c r="A273" s="343" t="s">
        <v>940</v>
      </c>
      <c r="B273" s="344">
        <v>523007.0</v>
      </c>
      <c r="C273" s="343" t="s">
        <v>504</v>
      </c>
      <c r="D273" s="343" t="s">
        <v>590</v>
      </c>
    </row>
    <row r="274" ht="15.0" customHeight="1">
      <c r="A274" s="343" t="s">
        <v>941</v>
      </c>
      <c r="B274" s="344">
        <v>507828.0</v>
      </c>
      <c r="C274" s="343" t="s">
        <v>942</v>
      </c>
      <c r="D274" s="343" t="s">
        <v>590</v>
      </c>
    </row>
    <row r="275" ht="15.0" customHeight="1">
      <c r="A275" s="343" t="s">
        <v>943</v>
      </c>
      <c r="B275" s="344">
        <v>500013.0</v>
      </c>
      <c r="C275" s="343" t="s">
        <v>944</v>
      </c>
      <c r="D275" s="343" t="s">
        <v>590</v>
      </c>
    </row>
    <row r="276" ht="15.0" customHeight="1">
      <c r="A276" s="343" t="s">
        <v>945</v>
      </c>
      <c r="B276" s="344">
        <v>512091.0</v>
      </c>
      <c r="C276" s="343" t="s">
        <v>504</v>
      </c>
      <c r="D276" s="343" t="s">
        <v>618</v>
      </c>
    </row>
    <row r="277" ht="15.0" customHeight="1">
      <c r="A277" s="343" t="s">
        <v>946</v>
      </c>
      <c r="B277" s="343" t="s">
        <v>504</v>
      </c>
      <c r="C277" s="343" t="s">
        <v>947</v>
      </c>
      <c r="D277" s="343" t="s">
        <v>595</v>
      </c>
    </row>
    <row r="278" ht="15.0" customHeight="1">
      <c r="A278" s="343" t="s">
        <v>948</v>
      </c>
      <c r="B278" s="344">
        <v>501270.0</v>
      </c>
      <c r="C278" s="343" t="s">
        <v>504</v>
      </c>
      <c r="D278" s="343" t="s">
        <v>590</v>
      </c>
    </row>
    <row r="279" ht="15.0" customHeight="1">
      <c r="A279" s="343" t="s">
        <v>949</v>
      </c>
      <c r="B279" s="344">
        <v>539697.0</v>
      </c>
      <c r="C279" s="343" t="s">
        <v>504</v>
      </c>
      <c r="D279" s="343" t="s">
        <v>950</v>
      </c>
    </row>
    <row r="280" ht="15.0" customHeight="1">
      <c r="A280" s="343" t="s">
        <v>951</v>
      </c>
      <c r="B280" s="344">
        <v>538833.0</v>
      </c>
      <c r="C280" s="343" t="s">
        <v>504</v>
      </c>
      <c r="D280" s="343" t="s">
        <v>902</v>
      </c>
    </row>
    <row r="281" ht="15.0" customHeight="1">
      <c r="A281" s="343" t="s">
        <v>952</v>
      </c>
      <c r="B281" s="344">
        <v>506260.0</v>
      </c>
      <c r="C281" s="343" t="s">
        <v>504</v>
      </c>
      <c r="D281" s="343" t="s">
        <v>542</v>
      </c>
    </row>
    <row r="282" ht="15.0" customHeight="1">
      <c r="A282" s="343" t="s">
        <v>953</v>
      </c>
      <c r="B282" s="344">
        <v>506087.0</v>
      </c>
      <c r="C282" s="343" t="s">
        <v>504</v>
      </c>
      <c r="D282" s="343" t="s">
        <v>827</v>
      </c>
    </row>
    <row r="283" ht="15.0" customHeight="1">
      <c r="A283" s="343" t="s">
        <v>954</v>
      </c>
      <c r="B283" s="344">
        <v>530109.0</v>
      </c>
      <c r="C283" s="343" t="s">
        <v>504</v>
      </c>
      <c r="D283" s="343" t="s">
        <v>521</v>
      </c>
    </row>
    <row r="284" ht="15.0" customHeight="1">
      <c r="A284" s="343" t="s">
        <v>955</v>
      </c>
      <c r="B284" s="344">
        <v>532259.0</v>
      </c>
      <c r="C284" s="343" t="s">
        <v>956</v>
      </c>
      <c r="D284" s="343" t="s">
        <v>802</v>
      </c>
    </row>
    <row r="285" ht="15.0" customHeight="1">
      <c r="A285" s="343" t="s">
        <v>957</v>
      </c>
      <c r="B285" s="344">
        <v>523694.0</v>
      </c>
      <c r="C285" s="343" t="s">
        <v>958</v>
      </c>
      <c r="D285" s="343" t="s">
        <v>689</v>
      </c>
    </row>
    <row r="286" ht="15.0" customHeight="1">
      <c r="A286" s="343" t="s">
        <v>959</v>
      </c>
      <c r="B286" s="344">
        <v>540692.0</v>
      </c>
      <c r="C286" s="343" t="s">
        <v>960</v>
      </c>
      <c r="D286" s="343" t="s">
        <v>564</v>
      </c>
    </row>
    <row r="287" ht="15.0" customHeight="1">
      <c r="A287" s="343" t="s">
        <v>961</v>
      </c>
      <c r="B287" s="344">
        <v>541133.0</v>
      </c>
      <c r="C287" s="343" t="s">
        <v>504</v>
      </c>
      <c r="D287" s="343" t="s">
        <v>521</v>
      </c>
    </row>
    <row r="288" ht="15.0" customHeight="1">
      <c r="A288" s="343" t="s">
        <v>962</v>
      </c>
      <c r="B288" s="344">
        <v>506166.0</v>
      </c>
      <c r="C288" s="343" t="s">
        <v>504</v>
      </c>
      <c r="D288" s="343" t="s">
        <v>584</v>
      </c>
    </row>
    <row r="289" ht="15.0" customHeight="1">
      <c r="A289" s="343" t="s">
        <v>963</v>
      </c>
      <c r="B289" s="344">
        <v>506166.0</v>
      </c>
      <c r="C289" s="343" t="s">
        <v>504</v>
      </c>
      <c r="D289" s="343" t="s">
        <v>584</v>
      </c>
    </row>
    <row r="290" ht="15.0" customHeight="1">
      <c r="A290" s="343" t="s">
        <v>964</v>
      </c>
      <c r="B290" s="344">
        <v>533758.0</v>
      </c>
      <c r="C290" s="343" t="s">
        <v>965</v>
      </c>
      <c r="D290" s="343" t="s">
        <v>827</v>
      </c>
    </row>
    <row r="291" ht="15.0" customHeight="1">
      <c r="A291" s="343" t="s">
        <v>966</v>
      </c>
      <c r="B291" s="344">
        <v>517096.0</v>
      </c>
      <c r="C291" s="343" t="s">
        <v>504</v>
      </c>
      <c r="D291" s="343" t="s">
        <v>802</v>
      </c>
    </row>
    <row r="292" ht="15.0" customHeight="1">
      <c r="A292" s="343" t="s">
        <v>967</v>
      </c>
      <c r="B292" s="344">
        <v>511064.0</v>
      </c>
      <c r="C292" s="343" t="s">
        <v>968</v>
      </c>
      <c r="D292" s="345" t="s">
        <v>870</v>
      </c>
    </row>
    <row r="293" ht="15.0" customHeight="1">
      <c r="A293" s="343" t="s">
        <v>969</v>
      </c>
      <c r="B293" s="344">
        <v>523537.0</v>
      </c>
      <c r="C293" s="343" t="s">
        <v>504</v>
      </c>
      <c r="D293" s="343" t="s">
        <v>519</v>
      </c>
    </row>
    <row r="294" ht="15.0" customHeight="1">
      <c r="A294" s="343" t="s">
        <v>970</v>
      </c>
      <c r="B294" s="344">
        <v>512437.0</v>
      </c>
      <c r="C294" s="343" t="s">
        <v>504</v>
      </c>
      <c r="D294" s="343" t="s">
        <v>487</v>
      </c>
    </row>
    <row r="295" ht="15.0" customHeight="1">
      <c r="A295" s="343" t="s">
        <v>971</v>
      </c>
      <c r="B295" s="344">
        <v>512437.0</v>
      </c>
      <c r="C295" s="343" t="s">
        <v>504</v>
      </c>
      <c r="D295" s="343" t="s">
        <v>487</v>
      </c>
    </row>
    <row r="296" ht="15.0" customHeight="1">
      <c r="A296" s="343" t="s">
        <v>972</v>
      </c>
      <c r="B296" s="344">
        <v>508869.0</v>
      </c>
      <c r="C296" s="343" t="s">
        <v>973</v>
      </c>
      <c r="D296" s="343" t="s">
        <v>974</v>
      </c>
    </row>
    <row r="297" ht="15.0" customHeight="1">
      <c r="A297" s="343" t="s">
        <v>975</v>
      </c>
      <c r="B297" s="344">
        <v>540879.0</v>
      </c>
      <c r="C297" s="343" t="s">
        <v>976</v>
      </c>
      <c r="D297" s="343" t="s">
        <v>977</v>
      </c>
    </row>
    <row r="298" ht="15.0" customHeight="1">
      <c r="A298" s="343" t="s">
        <v>978</v>
      </c>
      <c r="B298" s="344">
        <v>531761.0</v>
      </c>
      <c r="C298" s="343" t="s">
        <v>504</v>
      </c>
      <c r="D298" s="343" t="s">
        <v>624</v>
      </c>
    </row>
    <row r="299" ht="15.0" customHeight="1">
      <c r="A299" s="343" t="s">
        <v>979</v>
      </c>
      <c r="B299" s="343" t="s">
        <v>504</v>
      </c>
      <c r="C299" s="343" t="s">
        <v>980</v>
      </c>
      <c r="D299" s="343" t="s">
        <v>595</v>
      </c>
    </row>
    <row r="300" ht="15.0" customHeight="1">
      <c r="A300" s="343" t="s">
        <v>981</v>
      </c>
      <c r="B300" s="344">
        <v>538566.0</v>
      </c>
      <c r="C300" s="343" t="s">
        <v>504</v>
      </c>
      <c r="D300" s="343" t="s">
        <v>526</v>
      </c>
    </row>
    <row r="301" ht="15.0" customHeight="1">
      <c r="A301" s="343" t="s">
        <v>982</v>
      </c>
      <c r="B301" s="344">
        <v>500877.0</v>
      </c>
      <c r="C301" s="343" t="s">
        <v>983</v>
      </c>
      <c r="D301" s="343" t="s">
        <v>984</v>
      </c>
    </row>
    <row r="302" ht="15.0" customHeight="1">
      <c r="A302" s="343" t="s">
        <v>985</v>
      </c>
      <c r="B302" s="344">
        <v>539545.0</v>
      </c>
      <c r="C302" s="343" t="s">
        <v>504</v>
      </c>
      <c r="D302" s="343" t="s">
        <v>524</v>
      </c>
    </row>
    <row r="303" ht="15.0" customHeight="1">
      <c r="A303" s="343" t="s">
        <v>986</v>
      </c>
      <c r="B303" s="344">
        <v>500014.0</v>
      </c>
      <c r="C303" s="343" t="s">
        <v>504</v>
      </c>
      <c r="D303" s="343" t="s">
        <v>521</v>
      </c>
    </row>
    <row r="304" ht="15.0" customHeight="1">
      <c r="A304" s="343" t="s">
        <v>987</v>
      </c>
      <c r="B304" s="344">
        <v>532475.0</v>
      </c>
      <c r="C304" s="343" t="s">
        <v>988</v>
      </c>
      <c r="D304" s="343" t="s">
        <v>989</v>
      </c>
    </row>
    <row r="305" ht="15.0" customHeight="1">
      <c r="A305" s="343" t="s">
        <v>990</v>
      </c>
      <c r="B305" s="344">
        <v>539469.0</v>
      </c>
      <c r="C305" s="343" t="s">
        <v>504</v>
      </c>
      <c r="D305" s="343" t="s">
        <v>526</v>
      </c>
    </row>
    <row r="306" ht="15.0" customHeight="1">
      <c r="A306" s="343" t="s">
        <v>991</v>
      </c>
      <c r="B306" s="344">
        <v>531364.0</v>
      </c>
      <c r="C306" s="343" t="s">
        <v>504</v>
      </c>
      <c r="D306" s="343" t="s">
        <v>902</v>
      </c>
    </row>
    <row r="307" ht="15.0" customHeight="1">
      <c r="A307" s="343" t="s">
        <v>992</v>
      </c>
      <c r="B307" s="344">
        <v>539403.0</v>
      </c>
      <c r="C307" s="343" t="s">
        <v>504</v>
      </c>
      <c r="D307" s="343" t="s">
        <v>993</v>
      </c>
    </row>
    <row r="308" ht="15.0" customHeight="1">
      <c r="A308" s="343" t="s">
        <v>994</v>
      </c>
      <c r="B308" s="344">
        <v>540135.0</v>
      </c>
      <c r="C308" s="343" t="s">
        <v>504</v>
      </c>
      <c r="D308" s="343" t="s">
        <v>487</v>
      </c>
    </row>
    <row r="309" ht="15.0" customHeight="1">
      <c r="A309" s="343" t="s">
        <v>995</v>
      </c>
      <c r="B309" s="344">
        <v>520121.0</v>
      </c>
      <c r="C309" s="343" t="s">
        <v>504</v>
      </c>
      <c r="D309" s="343" t="s">
        <v>624</v>
      </c>
    </row>
    <row r="310" ht="15.0" customHeight="1">
      <c r="A310" s="343" t="s">
        <v>996</v>
      </c>
      <c r="B310" s="344">
        <v>530565.0</v>
      </c>
      <c r="C310" s="343" t="s">
        <v>504</v>
      </c>
      <c r="D310" s="343" t="s">
        <v>597</v>
      </c>
    </row>
    <row r="311" ht="15.0" customHeight="1">
      <c r="A311" s="343" t="s">
        <v>997</v>
      </c>
      <c r="B311" s="344">
        <v>532994.0</v>
      </c>
      <c r="C311" s="343" t="s">
        <v>998</v>
      </c>
      <c r="D311" s="343" t="s">
        <v>999</v>
      </c>
    </row>
    <row r="312" ht="15.0" customHeight="1">
      <c r="A312" s="343" t="s">
        <v>1000</v>
      </c>
      <c r="B312" s="344">
        <v>532212.0</v>
      </c>
      <c r="C312" s="343" t="s">
        <v>1001</v>
      </c>
      <c r="D312" s="343" t="s">
        <v>1002</v>
      </c>
    </row>
    <row r="313" ht="15.0" customHeight="1">
      <c r="A313" s="343" t="s">
        <v>1003</v>
      </c>
      <c r="B313" s="344">
        <v>524640.0</v>
      </c>
      <c r="C313" s="343" t="s">
        <v>504</v>
      </c>
      <c r="D313" s="343" t="s">
        <v>552</v>
      </c>
    </row>
    <row r="314" ht="15.0" customHeight="1">
      <c r="A314" s="343" t="s">
        <v>1004</v>
      </c>
      <c r="B314" s="344">
        <v>532914.0</v>
      </c>
      <c r="C314" s="343" t="s">
        <v>1005</v>
      </c>
      <c r="D314" s="343" t="s">
        <v>578</v>
      </c>
    </row>
    <row r="315" ht="15.0" customHeight="1">
      <c r="A315" s="343" t="s">
        <v>1006</v>
      </c>
      <c r="B315" s="344">
        <v>504370.0</v>
      </c>
      <c r="C315" s="343" t="s">
        <v>504</v>
      </c>
      <c r="D315" s="343" t="s">
        <v>925</v>
      </c>
    </row>
    <row r="316" ht="15.0" customHeight="1">
      <c r="A316" s="343" t="s">
        <v>1007</v>
      </c>
      <c r="B316" s="344">
        <v>526851.0</v>
      </c>
      <c r="C316" s="343" t="s">
        <v>504</v>
      </c>
      <c r="D316" s="343" t="s">
        <v>519</v>
      </c>
    </row>
    <row r="317" ht="15.0" customHeight="1">
      <c r="A317" s="343" t="s">
        <v>1008</v>
      </c>
      <c r="B317" s="344">
        <v>539151.0</v>
      </c>
      <c r="C317" s="343" t="s">
        <v>504</v>
      </c>
      <c r="D317" s="343" t="s">
        <v>809</v>
      </c>
    </row>
    <row r="318" ht="15.0" customHeight="1">
      <c r="A318" s="343" t="s">
        <v>1009</v>
      </c>
      <c r="B318" s="344">
        <v>539151.0</v>
      </c>
      <c r="C318" s="343" t="s">
        <v>504</v>
      </c>
      <c r="D318" s="343" t="s">
        <v>809</v>
      </c>
    </row>
    <row r="319" ht="15.0" customHeight="1">
      <c r="A319" s="343" t="s">
        <v>1010</v>
      </c>
      <c r="B319" s="344">
        <v>532935.0</v>
      </c>
      <c r="C319" s="343" t="s">
        <v>1011</v>
      </c>
      <c r="D319" s="343" t="s">
        <v>1012</v>
      </c>
    </row>
    <row r="320" ht="15.0" customHeight="1">
      <c r="A320" s="343" t="s">
        <v>1013</v>
      </c>
      <c r="B320" s="344">
        <v>511605.0</v>
      </c>
      <c r="C320" s="343" t="s">
        <v>504</v>
      </c>
      <c r="D320" s="343" t="s">
        <v>487</v>
      </c>
    </row>
    <row r="321" ht="15.0" customHeight="1">
      <c r="A321" s="343" t="s">
        <v>1014</v>
      </c>
      <c r="B321" s="344">
        <v>531381.0</v>
      </c>
      <c r="C321" s="343" t="s">
        <v>1015</v>
      </c>
      <c r="D321" s="343" t="s">
        <v>590</v>
      </c>
    </row>
    <row r="322" ht="15.0" customHeight="1">
      <c r="A322" s="343" t="s">
        <v>1016</v>
      </c>
      <c r="B322" s="344">
        <v>541401.0</v>
      </c>
      <c r="C322" s="343" t="s">
        <v>504</v>
      </c>
      <c r="D322" s="343" t="s">
        <v>609</v>
      </c>
    </row>
    <row r="323" ht="15.0" customHeight="1">
      <c r="A323" s="343" t="s">
        <v>1017</v>
      </c>
      <c r="B323" s="344">
        <v>506194.0</v>
      </c>
      <c r="C323" s="343" t="s">
        <v>1018</v>
      </c>
      <c r="D323" s="343" t="s">
        <v>590</v>
      </c>
    </row>
    <row r="324" ht="15.0" customHeight="1">
      <c r="A324" s="343" t="s">
        <v>1019</v>
      </c>
      <c r="B324" s="344">
        <v>526125.0</v>
      </c>
      <c r="C324" s="343" t="s">
        <v>504</v>
      </c>
      <c r="D324" s="343" t="s">
        <v>526</v>
      </c>
    </row>
    <row r="325" ht="15.0" customHeight="1">
      <c r="A325" s="343" t="s">
        <v>1020</v>
      </c>
      <c r="B325" s="344">
        <v>531017.0</v>
      </c>
      <c r="C325" s="343" t="s">
        <v>504</v>
      </c>
      <c r="D325" s="343" t="s">
        <v>925</v>
      </c>
    </row>
    <row r="326" ht="15.0" customHeight="1">
      <c r="A326" s="343" t="s">
        <v>1021</v>
      </c>
      <c r="B326" s="344">
        <v>531677.0</v>
      </c>
      <c r="C326" s="343" t="s">
        <v>504</v>
      </c>
      <c r="D326" s="343" t="s">
        <v>490</v>
      </c>
    </row>
    <row r="327" ht="15.0" customHeight="1">
      <c r="A327" s="343" t="s">
        <v>1022</v>
      </c>
      <c r="B327" s="344">
        <v>531179.0</v>
      </c>
      <c r="C327" s="343" t="s">
        <v>1023</v>
      </c>
      <c r="D327" s="343" t="s">
        <v>521</v>
      </c>
    </row>
    <row r="328" ht="15.0" customHeight="1">
      <c r="A328" s="343" t="s">
        <v>1024</v>
      </c>
      <c r="B328" s="344">
        <v>538556.0</v>
      </c>
      <c r="C328" s="343" t="s">
        <v>1025</v>
      </c>
      <c r="D328" s="343" t="s">
        <v>524</v>
      </c>
    </row>
    <row r="329" ht="15.0" customHeight="1">
      <c r="A329" s="343" t="s">
        <v>1026</v>
      </c>
      <c r="B329" s="344">
        <v>532397.0</v>
      </c>
      <c r="C329" s="343" t="s">
        <v>504</v>
      </c>
      <c r="D329" s="343" t="s">
        <v>498</v>
      </c>
    </row>
    <row r="330" ht="15.0" customHeight="1">
      <c r="A330" s="343" t="s">
        <v>1027</v>
      </c>
      <c r="B330" s="344">
        <v>531467.0</v>
      </c>
      <c r="C330" s="343" t="s">
        <v>504</v>
      </c>
      <c r="D330" s="343" t="s">
        <v>1028</v>
      </c>
    </row>
    <row r="331" ht="15.0" customHeight="1">
      <c r="A331" s="343" t="s">
        <v>1029</v>
      </c>
      <c r="B331" s="344">
        <v>537069.0</v>
      </c>
      <c r="C331" s="343" t="s">
        <v>504</v>
      </c>
      <c r="D331" s="343" t="s">
        <v>521</v>
      </c>
    </row>
    <row r="332" ht="15.0" customHeight="1">
      <c r="A332" s="343" t="s">
        <v>1030</v>
      </c>
      <c r="B332" s="344">
        <v>513729.0</v>
      </c>
      <c r="C332" s="343" t="s">
        <v>1031</v>
      </c>
      <c r="D332" s="343" t="s">
        <v>1032</v>
      </c>
    </row>
    <row r="333" ht="15.0" customHeight="1">
      <c r="A333" s="343" t="s">
        <v>1033</v>
      </c>
      <c r="B333" s="344">
        <v>531560.0</v>
      </c>
      <c r="C333" s="343" t="s">
        <v>504</v>
      </c>
      <c r="D333" s="343" t="s">
        <v>925</v>
      </c>
    </row>
    <row r="334" ht="15.0" customHeight="1">
      <c r="A334" s="343" t="s">
        <v>1034</v>
      </c>
      <c r="B334" s="344">
        <v>531560.0</v>
      </c>
      <c r="C334" s="343" t="s">
        <v>504</v>
      </c>
      <c r="D334" s="343" t="s">
        <v>925</v>
      </c>
    </row>
    <row r="335" ht="15.0" customHeight="1">
      <c r="A335" s="343" t="s">
        <v>1035</v>
      </c>
      <c r="B335" s="344">
        <v>516064.0</v>
      </c>
      <c r="C335" s="343" t="s">
        <v>1036</v>
      </c>
      <c r="D335" s="343" t="s">
        <v>624</v>
      </c>
    </row>
    <row r="336" ht="15.0" customHeight="1">
      <c r="A336" s="343" t="s">
        <v>1037</v>
      </c>
      <c r="B336" s="344">
        <v>533068.0</v>
      </c>
      <c r="C336" s="343" t="s">
        <v>1038</v>
      </c>
      <c r="D336" s="343" t="s">
        <v>618</v>
      </c>
    </row>
    <row r="337" ht="15.0" customHeight="1">
      <c r="A337" s="343" t="s">
        <v>1039</v>
      </c>
      <c r="B337" s="344">
        <v>506074.0</v>
      </c>
      <c r="C337" s="343" t="s">
        <v>1040</v>
      </c>
      <c r="D337" s="343" t="s">
        <v>825</v>
      </c>
    </row>
    <row r="338" ht="15.0" customHeight="1">
      <c r="A338" s="343" t="s">
        <v>1041</v>
      </c>
      <c r="B338" s="344">
        <v>533163.0</v>
      </c>
      <c r="C338" s="343" t="s">
        <v>1042</v>
      </c>
      <c r="D338" s="343" t="s">
        <v>902</v>
      </c>
    </row>
    <row r="339" ht="15.0" customHeight="1">
      <c r="A339" s="343" t="s">
        <v>1043</v>
      </c>
      <c r="B339" s="343" t="s">
        <v>504</v>
      </c>
      <c r="C339" s="343" t="s">
        <v>1044</v>
      </c>
      <c r="D339" s="343" t="s">
        <v>515</v>
      </c>
    </row>
    <row r="340" ht="15.0" customHeight="1">
      <c r="A340" s="343" t="s">
        <v>1045</v>
      </c>
      <c r="B340" s="344">
        <v>517481.0</v>
      </c>
      <c r="C340" s="343" t="s">
        <v>504</v>
      </c>
      <c r="D340" s="343" t="s">
        <v>1046</v>
      </c>
    </row>
    <row r="341" ht="15.0" customHeight="1">
      <c r="A341" s="343" t="s">
        <v>1047</v>
      </c>
      <c r="B341" s="344">
        <v>531297.0</v>
      </c>
      <c r="C341" s="343" t="s">
        <v>504</v>
      </c>
      <c r="D341" s="343" t="s">
        <v>588</v>
      </c>
    </row>
    <row r="342" ht="15.0" customHeight="1">
      <c r="A342" s="343" t="s">
        <v>1048</v>
      </c>
      <c r="B342" s="344">
        <v>542670.0</v>
      </c>
      <c r="C342" s="343" t="s">
        <v>1049</v>
      </c>
      <c r="D342" s="343" t="s">
        <v>1050</v>
      </c>
    </row>
    <row r="343" ht="15.0" customHeight="1">
      <c r="A343" s="343" t="s">
        <v>1051</v>
      </c>
      <c r="B343" s="344">
        <v>540616.0</v>
      </c>
      <c r="C343" s="343" t="s">
        <v>1052</v>
      </c>
      <c r="D343" s="343" t="s">
        <v>974</v>
      </c>
    </row>
    <row r="344" ht="15.0" customHeight="1">
      <c r="A344" s="343" t="s">
        <v>1053</v>
      </c>
      <c r="B344" s="344">
        <v>522134.0</v>
      </c>
      <c r="C344" s="343" t="s">
        <v>504</v>
      </c>
      <c r="D344" s="343" t="s">
        <v>512</v>
      </c>
    </row>
    <row r="345" ht="15.0" customHeight="1">
      <c r="A345" s="343" t="s">
        <v>1054</v>
      </c>
      <c r="B345" s="344">
        <v>500016.0</v>
      </c>
      <c r="C345" s="343" t="s">
        <v>504</v>
      </c>
      <c r="D345" s="343" t="s">
        <v>705</v>
      </c>
    </row>
    <row r="346" ht="15.0" customHeight="1">
      <c r="A346" s="343" t="s">
        <v>1055</v>
      </c>
      <c r="B346" s="343" t="s">
        <v>504</v>
      </c>
      <c r="C346" s="343" t="s">
        <v>1056</v>
      </c>
      <c r="D346" s="343" t="s">
        <v>515</v>
      </c>
    </row>
    <row r="347" ht="15.0" customHeight="1">
      <c r="A347" s="343" t="s">
        <v>1057</v>
      </c>
      <c r="B347" s="343" t="s">
        <v>504</v>
      </c>
      <c r="C347" s="343" t="s">
        <v>1056</v>
      </c>
      <c r="D347" s="343" t="s">
        <v>515</v>
      </c>
    </row>
    <row r="348" ht="15.0" customHeight="1">
      <c r="A348" s="343" t="s">
        <v>1058</v>
      </c>
      <c r="B348" s="344">
        <v>542484.0</v>
      </c>
      <c r="C348" s="343" t="s">
        <v>1059</v>
      </c>
      <c r="D348" s="345" t="s">
        <v>1060</v>
      </c>
    </row>
    <row r="349" ht="15.0" customHeight="1">
      <c r="A349" s="343" t="s">
        <v>1061</v>
      </c>
      <c r="B349" s="344">
        <v>500101.0</v>
      </c>
      <c r="C349" s="343" t="s">
        <v>1062</v>
      </c>
      <c r="D349" s="343" t="s">
        <v>519</v>
      </c>
    </row>
    <row r="350" ht="15.0" customHeight="1">
      <c r="A350" s="343" t="s">
        <v>1063</v>
      </c>
      <c r="B350" s="344">
        <v>539301.0</v>
      </c>
      <c r="C350" s="343" t="s">
        <v>1064</v>
      </c>
      <c r="D350" s="343" t="s">
        <v>590</v>
      </c>
    </row>
    <row r="351" ht="15.0" customHeight="1">
      <c r="A351" s="343" t="s">
        <v>1065</v>
      </c>
      <c r="B351" s="344">
        <v>538716.0</v>
      </c>
      <c r="C351" s="343" t="s">
        <v>504</v>
      </c>
      <c r="D351" s="343" t="s">
        <v>487</v>
      </c>
    </row>
    <row r="352" ht="15.0" customHeight="1">
      <c r="A352" s="343" t="s">
        <v>1066</v>
      </c>
      <c r="B352" s="344">
        <v>530245.0</v>
      </c>
      <c r="C352" s="343" t="s">
        <v>504</v>
      </c>
      <c r="D352" s="343" t="s">
        <v>521</v>
      </c>
    </row>
    <row r="353" ht="15.0" customHeight="1">
      <c r="A353" s="343" t="s">
        <v>1067</v>
      </c>
      <c r="B353" s="344">
        <v>542176.0</v>
      </c>
      <c r="C353" s="343" t="s">
        <v>1068</v>
      </c>
      <c r="D353" s="343" t="s">
        <v>487</v>
      </c>
    </row>
    <row r="354" ht="15.0" customHeight="1">
      <c r="A354" s="343" t="s">
        <v>1069</v>
      </c>
      <c r="B354" s="344">
        <v>515030.0</v>
      </c>
      <c r="C354" s="343" t="s">
        <v>1070</v>
      </c>
      <c r="D354" s="343" t="s">
        <v>859</v>
      </c>
    </row>
    <row r="355" ht="15.0" customHeight="1">
      <c r="A355" s="343" t="s">
        <v>1071</v>
      </c>
      <c r="B355" s="344">
        <v>514482.0</v>
      </c>
      <c r="C355" s="343" t="s">
        <v>504</v>
      </c>
      <c r="D355" s="343" t="s">
        <v>519</v>
      </c>
    </row>
    <row r="356" ht="15.0" customHeight="1">
      <c r="A356" s="343" t="s">
        <v>1072</v>
      </c>
      <c r="B356" s="344">
        <v>532853.0</v>
      </c>
      <c r="C356" s="343" t="s">
        <v>1073</v>
      </c>
      <c r="D356" s="343" t="s">
        <v>664</v>
      </c>
    </row>
    <row r="357" ht="15.0" customHeight="1">
      <c r="A357" s="343" t="s">
        <v>1074</v>
      </c>
      <c r="B357" s="344">
        <v>535467.0</v>
      </c>
      <c r="C357" s="343" t="s">
        <v>1075</v>
      </c>
      <c r="D357" s="343" t="s">
        <v>618</v>
      </c>
    </row>
    <row r="358" ht="15.0" customHeight="1">
      <c r="A358" s="343" t="s">
        <v>1076</v>
      </c>
      <c r="B358" s="344">
        <v>527001.0</v>
      </c>
      <c r="C358" s="343" t="s">
        <v>1077</v>
      </c>
      <c r="D358" s="343" t="s">
        <v>484</v>
      </c>
    </row>
    <row r="359" ht="15.0" customHeight="1">
      <c r="A359" s="343" t="s">
        <v>1078</v>
      </c>
      <c r="B359" s="344">
        <v>542579.0</v>
      </c>
      <c r="C359" s="343" t="s">
        <v>1079</v>
      </c>
      <c r="D359" s="345" t="s">
        <v>1060</v>
      </c>
    </row>
    <row r="360" ht="15.0" customHeight="1">
      <c r="A360" s="343" t="s">
        <v>1080</v>
      </c>
      <c r="B360" s="344">
        <v>540024.0</v>
      </c>
      <c r="C360" s="343" t="s">
        <v>504</v>
      </c>
      <c r="D360" s="343" t="s">
        <v>487</v>
      </c>
    </row>
    <row r="361" ht="15.0" customHeight="1">
      <c r="A361" s="343" t="s">
        <v>1081</v>
      </c>
      <c r="B361" s="344">
        <v>519174.0</v>
      </c>
      <c r="C361" s="343" t="s">
        <v>504</v>
      </c>
      <c r="D361" s="343" t="s">
        <v>753</v>
      </c>
    </row>
    <row r="362" ht="15.0" customHeight="1">
      <c r="A362" s="343" t="s">
        <v>1082</v>
      </c>
      <c r="B362" s="344">
        <v>523716.0</v>
      </c>
      <c r="C362" s="343" t="s">
        <v>1083</v>
      </c>
      <c r="D362" s="343" t="s">
        <v>590</v>
      </c>
    </row>
    <row r="363" ht="15.0" customHeight="1">
      <c r="A363" s="343" t="s">
        <v>1084</v>
      </c>
      <c r="B363" s="344">
        <v>513401.0</v>
      </c>
      <c r="C363" s="343" t="s">
        <v>504</v>
      </c>
      <c r="D363" s="343" t="s">
        <v>536</v>
      </c>
    </row>
    <row r="364" ht="15.0" customHeight="1">
      <c r="A364" s="343" t="s">
        <v>1085</v>
      </c>
      <c r="B364" s="344">
        <v>590122.0</v>
      </c>
      <c r="C364" s="343" t="s">
        <v>1086</v>
      </c>
      <c r="D364" s="343" t="s">
        <v>521</v>
      </c>
    </row>
    <row r="365" ht="15.0" customHeight="1">
      <c r="A365" s="343" t="s">
        <v>1087</v>
      </c>
      <c r="B365" s="344">
        <v>514286.0</v>
      </c>
      <c r="C365" s="343" t="s">
        <v>1088</v>
      </c>
      <c r="D365" s="343" t="s">
        <v>519</v>
      </c>
    </row>
    <row r="366" ht="15.0" customHeight="1">
      <c r="A366" s="343" t="s">
        <v>1089</v>
      </c>
      <c r="B366" s="344">
        <v>512247.0</v>
      </c>
      <c r="C366" s="343" t="s">
        <v>504</v>
      </c>
      <c r="D366" s="343" t="s">
        <v>487</v>
      </c>
    </row>
    <row r="367" ht="15.0" customHeight="1">
      <c r="A367" s="343" t="s">
        <v>1090</v>
      </c>
      <c r="B367" s="344">
        <v>526847.0</v>
      </c>
      <c r="C367" s="343" t="s">
        <v>504</v>
      </c>
      <c r="D367" s="343" t="s">
        <v>536</v>
      </c>
    </row>
    <row r="368" ht="15.0" customHeight="1">
      <c r="A368" s="343" t="s">
        <v>1091</v>
      </c>
      <c r="B368" s="344">
        <v>530429.0</v>
      </c>
      <c r="C368" s="343" t="s">
        <v>504</v>
      </c>
      <c r="D368" s="343" t="s">
        <v>624</v>
      </c>
    </row>
    <row r="369" ht="15.0" customHeight="1">
      <c r="A369" s="343" t="s">
        <v>1092</v>
      </c>
      <c r="B369" s="344">
        <v>541702.0</v>
      </c>
      <c r="C369" s="343" t="s">
        <v>504</v>
      </c>
      <c r="D369" s="343" t="s">
        <v>526</v>
      </c>
    </row>
    <row r="370" ht="15.0" customHeight="1">
      <c r="A370" s="343" t="s">
        <v>1093</v>
      </c>
      <c r="B370" s="344">
        <v>507872.0</v>
      </c>
      <c r="C370" s="343" t="s">
        <v>504</v>
      </c>
      <c r="D370" s="343" t="s">
        <v>519</v>
      </c>
    </row>
    <row r="371" ht="15.0" customHeight="1">
      <c r="A371" s="343" t="s">
        <v>1094</v>
      </c>
      <c r="B371" s="344">
        <v>524594.0</v>
      </c>
      <c r="C371" s="343" t="s">
        <v>504</v>
      </c>
      <c r="D371" s="343" t="s">
        <v>552</v>
      </c>
    </row>
    <row r="372" ht="15.0" customHeight="1">
      <c r="A372" s="343" t="s">
        <v>1095</v>
      </c>
      <c r="B372" s="344">
        <v>500477.0</v>
      </c>
      <c r="C372" s="343" t="s">
        <v>1096</v>
      </c>
      <c r="D372" s="343" t="s">
        <v>582</v>
      </c>
    </row>
    <row r="373" ht="15.0" customHeight="1">
      <c r="A373" s="343" t="s">
        <v>1097</v>
      </c>
      <c r="B373" s="344">
        <v>533271.0</v>
      </c>
      <c r="C373" s="343" t="s">
        <v>1098</v>
      </c>
      <c r="D373" s="343" t="s">
        <v>1099</v>
      </c>
    </row>
    <row r="374" ht="15.0" customHeight="1">
      <c r="A374" s="343" t="s">
        <v>1100</v>
      </c>
      <c r="B374" s="344">
        <v>540923.0</v>
      </c>
      <c r="C374" s="343" t="s">
        <v>504</v>
      </c>
      <c r="D374" s="343" t="s">
        <v>902</v>
      </c>
    </row>
    <row r="375" ht="15.0" customHeight="1">
      <c r="A375" s="343" t="s">
        <v>1101</v>
      </c>
      <c r="B375" s="344">
        <v>526983.0</v>
      </c>
      <c r="C375" s="343" t="s">
        <v>504</v>
      </c>
      <c r="D375" s="343" t="s">
        <v>702</v>
      </c>
    </row>
    <row r="376" ht="15.0" customHeight="1">
      <c r="A376" s="343" t="s">
        <v>1102</v>
      </c>
      <c r="B376" s="344">
        <v>526187.0</v>
      </c>
      <c r="C376" s="343" t="s">
        <v>504</v>
      </c>
      <c r="D376" s="343" t="s">
        <v>693</v>
      </c>
    </row>
    <row r="377" ht="15.0" customHeight="1">
      <c r="A377" s="343" t="s">
        <v>1103</v>
      </c>
      <c r="B377" s="344">
        <v>531568.0</v>
      </c>
      <c r="C377" s="343" t="s">
        <v>504</v>
      </c>
      <c r="D377" s="343" t="s">
        <v>498</v>
      </c>
    </row>
    <row r="378" ht="15.0" customHeight="1">
      <c r="A378" s="343" t="s">
        <v>1104</v>
      </c>
      <c r="B378" s="344">
        <v>502015.0</v>
      </c>
      <c r="C378" s="343" t="s">
        <v>504</v>
      </c>
      <c r="D378" s="343" t="s">
        <v>484</v>
      </c>
    </row>
    <row r="379" ht="15.0" customHeight="1">
      <c r="A379" s="343" t="s">
        <v>1105</v>
      </c>
      <c r="B379" s="344">
        <v>538777.0</v>
      </c>
      <c r="C379" s="343" t="s">
        <v>504</v>
      </c>
      <c r="D379" s="343" t="s">
        <v>521</v>
      </c>
    </row>
    <row r="380" ht="15.0" customHeight="1">
      <c r="A380" s="343" t="s">
        <v>1106</v>
      </c>
      <c r="B380" s="344">
        <v>530899.0</v>
      </c>
      <c r="C380" s="343" t="s">
        <v>504</v>
      </c>
      <c r="D380" s="343" t="s">
        <v>519</v>
      </c>
    </row>
    <row r="381" ht="15.0" customHeight="1">
      <c r="A381" s="343" t="s">
        <v>1107</v>
      </c>
      <c r="B381" s="344">
        <v>531392.0</v>
      </c>
      <c r="C381" s="343" t="s">
        <v>504</v>
      </c>
      <c r="D381" s="343" t="s">
        <v>702</v>
      </c>
    </row>
    <row r="382" ht="15.0" customHeight="1">
      <c r="A382" s="343" t="s">
        <v>1108</v>
      </c>
      <c r="B382" s="344">
        <v>532888.0</v>
      </c>
      <c r="C382" s="343" t="s">
        <v>1109</v>
      </c>
      <c r="D382" s="343" t="s">
        <v>781</v>
      </c>
    </row>
    <row r="383" ht="15.0" customHeight="1">
      <c r="A383" s="343" t="s">
        <v>1110</v>
      </c>
      <c r="B383" s="344">
        <v>532888.0</v>
      </c>
      <c r="C383" s="343" t="s">
        <v>1109</v>
      </c>
      <c r="D383" s="343" t="s">
        <v>781</v>
      </c>
    </row>
    <row r="384" ht="15.0" customHeight="1">
      <c r="A384" s="343" t="s">
        <v>1111</v>
      </c>
      <c r="B384" s="344">
        <v>533227.0</v>
      </c>
      <c r="C384" s="343" t="s">
        <v>1112</v>
      </c>
      <c r="D384" s="343" t="s">
        <v>705</v>
      </c>
    </row>
    <row r="385" ht="15.0" customHeight="1">
      <c r="A385" s="343" t="s">
        <v>1113</v>
      </c>
      <c r="B385" s="344">
        <v>500023.0</v>
      </c>
      <c r="C385" s="343" t="s">
        <v>1114</v>
      </c>
      <c r="D385" s="343" t="s">
        <v>705</v>
      </c>
    </row>
    <row r="386" ht="15.0" customHeight="1">
      <c r="A386" s="343" t="s">
        <v>1115</v>
      </c>
      <c r="B386" s="344">
        <v>533221.0</v>
      </c>
      <c r="C386" s="343" t="s">
        <v>1116</v>
      </c>
      <c r="D386" s="343" t="s">
        <v>705</v>
      </c>
    </row>
    <row r="387" ht="15.0" customHeight="1">
      <c r="A387" s="343" t="s">
        <v>1117</v>
      </c>
      <c r="B387" s="344">
        <v>530355.0</v>
      </c>
      <c r="C387" s="343" t="s">
        <v>504</v>
      </c>
      <c r="D387" s="343" t="s">
        <v>845</v>
      </c>
    </row>
    <row r="388" ht="15.0" customHeight="1">
      <c r="A388" s="343" t="s">
        <v>1118</v>
      </c>
      <c r="B388" s="344">
        <v>500820.0</v>
      </c>
      <c r="C388" s="343" t="s">
        <v>1119</v>
      </c>
      <c r="D388" s="343" t="s">
        <v>781</v>
      </c>
    </row>
    <row r="389" ht="15.0" customHeight="1">
      <c r="A389" s="343" t="s">
        <v>1120</v>
      </c>
      <c r="B389" s="344">
        <v>524434.0</v>
      </c>
      <c r="C389" s="343" t="s">
        <v>504</v>
      </c>
      <c r="D389" s="343" t="s">
        <v>552</v>
      </c>
    </row>
    <row r="390" ht="15.0" customHeight="1">
      <c r="A390" s="343" t="s">
        <v>1121</v>
      </c>
      <c r="B390" s="344">
        <v>531847.0</v>
      </c>
      <c r="C390" s="343" t="s">
        <v>504</v>
      </c>
      <c r="D390" s="343" t="s">
        <v>618</v>
      </c>
    </row>
    <row r="391" ht="15.0" customHeight="1">
      <c r="A391" s="343" t="s">
        <v>1122</v>
      </c>
      <c r="B391" s="344">
        <v>519532.0</v>
      </c>
      <c r="C391" s="343" t="s">
        <v>504</v>
      </c>
      <c r="D391" s="343" t="s">
        <v>526</v>
      </c>
    </row>
    <row r="392" ht="15.0" customHeight="1">
      <c r="A392" s="343" t="s">
        <v>1123</v>
      </c>
      <c r="B392" s="344">
        <v>506159.0</v>
      </c>
      <c r="C392" s="343" t="s">
        <v>1124</v>
      </c>
      <c r="D392" s="343" t="s">
        <v>825</v>
      </c>
    </row>
    <row r="393" ht="15.0" customHeight="1">
      <c r="A393" s="343" t="s">
        <v>1125</v>
      </c>
      <c r="B393" s="344">
        <v>530723.0</v>
      </c>
      <c r="C393" s="343" t="s">
        <v>504</v>
      </c>
      <c r="D393" s="343" t="s">
        <v>487</v>
      </c>
    </row>
    <row r="394" ht="15.0" customHeight="1">
      <c r="A394" s="343" t="s">
        <v>1126</v>
      </c>
      <c r="B394" s="343" t="s">
        <v>504</v>
      </c>
      <c r="C394" s="343" t="s">
        <v>1127</v>
      </c>
      <c r="D394" s="343" t="s">
        <v>515</v>
      </c>
    </row>
    <row r="395" ht="15.0" customHeight="1">
      <c r="A395" s="343" t="s">
        <v>1128</v>
      </c>
      <c r="B395" s="344">
        <v>526433.0</v>
      </c>
      <c r="C395" s="343" t="s">
        <v>504</v>
      </c>
      <c r="D395" s="343" t="s">
        <v>490</v>
      </c>
    </row>
    <row r="396" ht="15.0" customHeight="1">
      <c r="A396" s="343" t="s">
        <v>1129</v>
      </c>
      <c r="B396" s="343" t="s">
        <v>504</v>
      </c>
      <c r="C396" s="343" t="s">
        <v>1130</v>
      </c>
      <c r="D396" s="343" t="s">
        <v>595</v>
      </c>
    </row>
    <row r="397" ht="15.0" customHeight="1">
      <c r="A397" s="343" t="s">
        <v>1131</v>
      </c>
      <c r="B397" s="344">
        <v>540788.0</v>
      </c>
      <c r="C397" s="343" t="s">
        <v>504</v>
      </c>
      <c r="D397" s="343" t="s">
        <v>693</v>
      </c>
    </row>
    <row r="398" ht="15.0" customHeight="1">
      <c r="A398" s="343" t="s">
        <v>1132</v>
      </c>
      <c r="B398" s="344">
        <v>500024.0</v>
      </c>
      <c r="C398" s="343" t="s">
        <v>1133</v>
      </c>
      <c r="D398" s="343" t="s">
        <v>911</v>
      </c>
    </row>
    <row r="399" ht="15.0" customHeight="1">
      <c r="A399" s="343" t="s">
        <v>1134</v>
      </c>
      <c r="B399" s="344">
        <v>500024.0</v>
      </c>
      <c r="C399" s="343" t="s">
        <v>1133</v>
      </c>
      <c r="D399" s="343" t="s">
        <v>911</v>
      </c>
    </row>
    <row r="400" ht="15.0" customHeight="1">
      <c r="A400" s="343" t="s">
        <v>1135</v>
      </c>
      <c r="B400" s="344">
        <v>507526.0</v>
      </c>
      <c r="C400" s="343" t="s">
        <v>504</v>
      </c>
      <c r="D400" s="343" t="s">
        <v>1136</v>
      </c>
    </row>
    <row r="401" ht="15.0" customHeight="1">
      <c r="A401" s="343" t="s">
        <v>1137</v>
      </c>
      <c r="B401" s="344">
        <v>533138.0</v>
      </c>
      <c r="C401" s="343" t="s">
        <v>1138</v>
      </c>
      <c r="D401" s="343" t="s">
        <v>648</v>
      </c>
    </row>
    <row r="402" ht="15.0" customHeight="1">
      <c r="A402" s="343" t="s">
        <v>1139</v>
      </c>
      <c r="B402" s="344">
        <v>540975.0</v>
      </c>
      <c r="C402" s="343" t="s">
        <v>1140</v>
      </c>
      <c r="D402" s="343" t="s">
        <v>693</v>
      </c>
    </row>
    <row r="403" ht="15.0" customHeight="1">
      <c r="A403" s="343" t="s">
        <v>1141</v>
      </c>
      <c r="B403" s="344">
        <v>532493.0</v>
      </c>
      <c r="C403" s="343" t="s">
        <v>1142</v>
      </c>
      <c r="D403" s="343" t="s">
        <v>977</v>
      </c>
    </row>
    <row r="404" ht="15.0" customHeight="1">
      <c r="A404" s="343" t="s">
        <v>1143</v>
      </c>
      <c r="B404" s="344">
        <v>532830.0</v>
      </c>
      <c r="C404" s="343" t="s">
        <v>1144</v>
      </c>
      <c r="D404" s="343" t="s">
        <v>624</v>
      </c>
    </row>
    <row r="405" ht="15.0" customHeight="1">
      <c r="A405" s="343" t="s">
        <v>1145</v>
      </c>
      <c r="B405" s="344">
        <v>506820.0</v>
      </c>
      <c r="C405" s="343" t="s">
        <v>1146</v>
      </c>
      <c r="D405" s="343" t="s">
        <v>542</v>
      </c>
    </row>
    <row r="406" ht="15.0" customHeight="1">
      <c r="A406" s="343" t="s">
        <v>1147</v>
      </c>
      <c r="B406" s="344">
        <v>506820.0</v>
      </c>
      <c r="C406" s="343" t="s">
        <v>1146</v>
      </c>
      <c r="D406" s="343" t="s">
        <v>542</v>
      </c>
    </row>
    <row r="407" ht="15.0" customHeight="1">
      <c r="A407" s="343" t="s">
        <v>1148</v>
      </c>
      <c r="B407" s="344">
        <v>540824.0</v>
      </c>
      <c r="C407" s="343" t="s">
        <v>1149</v>
      </c>
      <c r="D407" s="343" t="s">
        <v>498</v>
      </c>
    </row>
    <row r="408" ht="15.0" customHeight="1">
      <c r="A408" s="343" t="s">
        <v>1150</v>
      </c>
      <c r="B408" s="344">
        <v>512433.0</v>
      </c>
      <c r="C408" s="343" t="s">
        <v>504</v>
      </c>
      <c r="D408" s="343" t="s">
        <v>526</v>
      </c>
    </row>
    <row r="409" ht="15.0" customHeight="1">
      <c r="A409" s="343" t="s">
        <v>1151</v>
      </c>
      <c r="B409" s="344">
        <v>511144.0</v>
      </c>
      <c r="C409" s="343" t="s">
        <v>504</v>
      </c>
      <c r="D409" s="343" t="s">
        <v>490</v>
      </c>
    </row>
    <row r="410" ht="15.0" customHeight="1">
      <c r="A410" s="343" t="s">
        <v>1152</v>
      </c>
      <c r="B410" s="344">
        <v>530187.0</v>
      </c>
      <c r="C410" s="343" t="s">
        <v>504</v>
      </c>
      <c r="D410" s="343" t="s">
        <v>521</v>
      </c>
    </row>
    <row r="411" ht="15.0" customHeight="1">
      <c r="A411" s="343" t="s">
        <v>1153</v>
      </c>
      <c r="B411" s="344">
        <v>539099.0</v>
      </c>
      <c r="C411" s="343" t="s">
        <v>504</v>
      </c>
      <c r="D411" s="343" t="s">
        <v>590</v>
      </c>
    </row>
    <row r="412" ht="15.0" customHeight="1">
      <c r="A412" s="343" t="s">
        <v>1154</v>
      </c>
      <c r="B412" s="344">
        <v>517429.0</v>
      </c>
      <c r="C412" s="343" t="s">
        <v>1155</v>
      </c>
      <c r="D412" s="343" t="s">
        <v>597</v>
      </c>
    </row>
    <row r="413" ht="15.0" customHeight="1">
      <c r="A413" s="343" t="s">
        <v>1156</v>
      </c>
      <c r="B413" s="344">
        <v>538713.0</v>
      </c>
      <c r="C413" s="343" t="s">
        <v>504</v>
      </c>
      <c r="D413" s="343" t="s">
        <v>597</v>
      </c>
    </row>
    <row r="414" ht="15.0" customHeight="1">
      <c r="A414" s="343" t="s">
        <v>1157</v>
      </c>
      <c r="B414" s="344">
        <v>526843.0</v>
      </c>
      <c r="C414" s="343" t="s">
        <v>504</v>
      </c>
      <c r="D414" s="343" t="s">
        <v>526</v>
      </c>
    </row>
    <row r="415" ht="15.0" customHeight="1">
      <c r="A415" s="343" t="s">
        <v>1158</v>
      </c>
      <c r="B415" s="344">
        <v>532759.0</v>
      </c>
      <c r="C415" s="343" t="s">
        <v>1159</v>
      </c>
      <c r="D415" s="343" t="s">
        <v>902</v>
      </c>
    </row>
    <row r="416" ht="15.0" customHeight="1">
      <c r="A416" s="343" t="s">
        <v>1160</v>
      </c>
      <c r="B416" s="344">
        <v>505029.0</v>
      </c>
      <c r="C416" s="343" t="s">
        <v>1161</v>
      </c>
      <c r="D416" s="343" t="s">
        <v>1162</v>
      </c>
    </row>
    <row r="417" ht="15.0" customHeight="1">
      <c r="A417" s="343" t="s">
        <v>1163</v>
      </c>
      <c r="B417" s="344">
        <v>514394.0</v>
      </c>
      <c r="C417" s="343" t="s">
        <v>504</v>
      </c>
      <c r="D417" s="343" t="s">
        <v>618</v>
      </c>
    </row>
    <row r="418" ht="15.0" customHeight="1">
      <c r="A418" s="343" t="s">
        <v>1164</v>
      </c>
      <c r="B418" s="344">
        <v>514394.0</v>
      </c>
      <c r="C418" s="343" t="s">
        <v>504</v>
      </c>
      <c r="D418" s="343" t="s">
        <v>618</v>
      </c>
    </row>
    <row r="419" ht="15.0" customHeight="1">
      <c r="A419" s="343" t="s">
        <v>1165</v>
      </c>
      <c r="B419" s="344">
        <v>531795.0</v>
      </c>
      <c r="C419" s="343" t="s">
        <v>1166</v>
      </c>
      <c r="D419" s="343" t="s">
        <v>1162</v>
      </c>
    </row>
    <row r="420" ht="15.0" customHeight="1">
      <c r="A420" s="343" t="s">
        <v>1167</v>
      </c>
      <c r="B420" s="344">
        <v>500027.0</v>
      </c>
      <c r="C420" s="343" t="s">
        <v>1168</v>
      </c>
      <c r="D420" s="343" t="s">
        <v>648</v>
      </c>
    </row>
    <row r="421" ht="15.0" customHeight="1">
      <c r="A421" s="343" t="s">
        <v>1169</v>
      </c>
      <c r="B421" s="344">
        <v>500028.0</v>
      </c>
      <c r="C421" s="343" t="s">
        <v>504</v>
      </c>
      <c r="D421" s="343" t="s">
        <v>902</v>
      </c>
    </row>
    <row r="422" ht="15.0" customHeight="1">
      <c r="A422" s="343" t="s">
        <v>1170</v>
      </c>
      <c r="B422" s="344">
        <v>500028.0</v>
      </c>
      <c r="C422" s="343" t="s">
        <v>504</v>
      </c>
      <c r="D422" s="343" t="s">
        <v>902</v>
      </c>
    </row>
    <row r="423" ht="15.0" customHeight="1">
      <c r="A423" s="343" t="s">
        <v>1171</v>
      </c>
      <c r="B423" s="344">
        <v>540611.0</v>
      </c>
      <c r="C423" s="343" t="s">
        <v>1172</v>
      </c>
      <c r="D423" s="343" t="s">
        <v>822</v>
      </c>
    </row>
    <row r="424" ht="15.0" customHeight="1">
      <c r="A424" s="343" t="s">
        <v>1173</v>
      </c>
      <c r="B424" s="344">
        <v>532459.0</v>
      </c>
      <c r="C424" s="343" t="s">
        <v>504</v>
      </c>
      <c r="D424" s="343" t="s">
        <v>519</v>
      </c>
    </row>
    <row r="425" ht="15.0" customHeight="1">
      <c r="A425" s="343" t="s">
        <v>1174</v>
      </c>
      <c r="B425" s="343" t="s">
        <v>504</v>
      </c>
      <c r="C425" s="343" t="s">
        <v>1175</v>
      </c>
      <c r="D425" s="343" t="s">
        <v>515</v>
      </c>
    </row>
    <row r="426" ht="15.0" customHeight="1">
      <c r="A426" s="343" t="s">
        <v>1176</v>
      </c>
      <c r="B426" s="344">
        <v>532668.0</v>
      </c>
      <c r="C426" s="343" t="s">
        <v>1177</v>
      </c>
      <c r="D426" s="343" t="s">
        <v>597</v>
      </c>
    </row>
    <row r="427" ht="15.0" customHeight="1">
      <c r="A427" s="343" t="s">
        <v>1178</v>
      </c>
      <c r="B427" s="344">
        <v>530233.0</v>
      </c>
      <c r="C427" s="343" t="s">
        <v>504</v>
      </c>
      <c r="D427" s="343" t="s">
        <v>542</v>
      </c>
    </row>
    <row r="428" ht="15.0" customHeight="1">
      <c r="A428" s="343" t="s">
        <v>1179</v>
      </c>
      <c r="B428" s="344">
        <v>524804.0</v>
      </c>
      <c r="C428" s="343" t="s">
        <v>1180</v>
      </c>
      <c r="D428" s="343" t="s">
        <v>542</v>
      </c>
    </row>
    <row r="429" ht="15.0" customHeight="1">
      <c r="A429" s="343" t="s">
        <v>1181</v>
      </c>
      <c r="B429" s="344">
        <v>531336.0</v>
      </c>
      <c r="C429" s="343" t="s">
        <v>504</v>
      </c>
      <c r="D429" s="343" t="s">
        <v>1182</v>
      </c>
    </row>
    <row r="430" ht="15.0" customHeight="1">
      <c r="A430" s="343" t="s">
        <v>1183</v>
      </c>
      <c r="B430" s="344">
        <v>509009.0</v>
      </c>
      <c r="C430" s="343" t="s">
        <v>1184</v>
      </c>
      <c r="D430" s="343" t="s">
        <v>526</v>
      </c>
    </row>
    <row r="431" ht="15.0" customHeight="1">
      <c r="A431" s="343" t="s">
        <v>1185</v>
      </c>
      <c r="B431" s="344">
        <v>522005.0</v>
      </c>
      <c r="C431" s="343" t="s">
        <v>504</v>
      </c>
      <c r="D431" s="343" t="s">
        <v>512</v>
      </c>
    </row>
    <row r="432" ht="15.0" customHeight="1">
      <c r="A432" s="343" t="s">
        <v>1186</v>
      </c>
      <c r="B432" s="344">
        <v>539177.0</v>
      </c>
      <c r="C432" s="343" t="s">
        <v>504</v>
      </c>
      <c r="D432" s="343" t="s">
        <v>521</v>
      </c>
    </row>
    <row r="433" ht="15.0" customHeight="1">
      <c r="A433" s="343" t="s">
        <v>1187</v>
      </c>
      <c r="B433" s="344">
        <v>531994.0</v>
      </c>
      <c r="C433" s="343" t="s">
        <v>504</v>
      </c>
      <c r="D433" s="343" t="s">
        <v>859</v>
      </c>
    </row>
    <row r="434" ht="15.0" customHeight="1">
      <c r="A434" s="343" t="s">
        <v>1188</v>
      </c>
      <c r="B434" s="344">
        <v>531994.0</v>
      </c>
      <c r="C434" s="343" t="s">
        <v>504</v>
      </c>
      <c r="D434" s="343" t="s">
        <v>859</v>
      </c>
    </row>
    <row r="435" ht="15.0" customHeight="1">
      <c r="A435" s="343" t="s">
        <v>1189</v>
      </c>
      <c r="B435" s="344">
        <v>532797.0</v>
      </c>
      <c r="C435" s="343" t="s">
        <v>1190</v>
      </c>
      <c r="D435" s="343" t="s">
        <v>859</v>
      </c>
    </row>
    <row r="436" ht="15.0" customHeight="1">
      <c r="A436" s="343" t="s">
        <v>1191</v>
      </c>
      <c r="B436" s="344">
        <v>500029.0</v>
      </c>
      <c r="C436" s="343" t="s">
        <v>1192</v>
      </c>
      <c r="D436" s="343" t="s">
        <v>859</v>
      </c>
    </row>
    <row r="437" ht="15.0" customHeight="1">
      <c r="A437" s="343" t="s">
        <v>1193</v>
      </c>
      <c r="B437" s="344">
        <v>500029.0</v>
      </c>
      <c r="C437" s="343" t="s">
        <v>1192</v>
      </c>
      <c r="D437" s="343" t="s">
        <v>859</v>
      </c>
    </row>
    <row r="438" ht="15.0" customHeight="1">
      <c r="A438" s="343" t="s">
        <v>1194</v>
      </c>
      <c r="B438" s="344">
        <v>505036.0</v>
      </c>
      <c r="C438" s="343" t="s">
        <v>504</v>
      </c>
      <c r="D438" s="343" t="s">
        <v>859</v>
      </c>
    </row>
    <row r="439" ht="15.0" customHeight="1">
      <c r="A439" s="343" t="s">
        <v>1195</v>
      </c>
      <c r="B439" s="344">
        <v>505010.0</v>
      </c>
      <c r="C439" s="343" t="s">
        <v>1196</v>
      </c>
      <c r="D439" s="343" t="s">
        <v>859</v>
      </c>
    </row>
    <row r="440" ht="15.0" customHeight="1">
      <c r="A440" s="343" t="s">
        <v>1197</v>
      </c>
      <c r="B440" s="344">
        <v>520119.0</v>
      </c>
      <c r="C440" s="343" t="s">
        <v>1198</v>
      </c>
      <c r="D440" s="343" t="s">
        <v>859</v>
      </c>
    </row>
    <row r="441" ht="15.0" customHeight="1">
      <c r="A441" s="343" t="s">
        <v>1199</v>
      </c>
      <c r="B441" s="344">
        <v>512277.0</v>
      </c>
      <c r="C441" s="343" t="s">
        <v>504</v>
      </c>
      <c r="D441" s="343" t="s">
        <v>825</v>
      </c>
    </row>
    <row r="442" ht="15.0" customHeight="1">
      <c r="A442" s="343" t="s">
        <v>1200</v>
      </c>
      <c r="B442" s="344">
        <v>780004.0</v>
      </c>
      <c r="C442" s="343" t="s">
        <v>504</v>
      </c>
      <c r="D442" s="343" t="s">
        <v>595</v>
      </c>
    </row>
    <row r="443" ht="15.0" customHeight="1">
      <c r="A443" s="343" t="s">
        <v>1201</v>
      </c>
      <c r="B443" s="344">
        <v>540649.0</v>
      </c>
      <c r="C443" s="343" t="s">
        <v>1202</v>
      </c>
      <c r="D443" s="343" t="s">
        <v>1203</v>
      </c>
    </row>
    <row r="444" ht="15.0" customHeight="1">
      <c r="A444" s="343" t="s">
        <v>1204</v>
      </c>
      <c r="B444" s="344">
        <v>531310.0</v>
      </c>
      <c r="C444" s="343" t="s">
        <v>504</v>
      </c>
      <c r="D444" s="343" t="s">
        <v>487</v>
      </c>
    </row>
    <row r="445" ht="15.0" customHeight="1">
      <c r="A445" s="343" t="s">
        <v>1205</v>
      </c>
      <c r="B445" s="344">
        <v>512149.0</v>
      </c>
      <c r="C445" s="343" t="s">
        <v>504</v>
      </c>
      <c r="D445" s="343" t="s">
        <v>597</v>
      </c>
    </row>
    <row r="446" ht="15.0" customHeight="1">
      <c r="A446" s="343" t="s">
        <v>1206</v>
      </c>
      <c r="B446" s="344">
        <v>532406.0</v>
      </c>
      <c r="C446" s="343" t="s">
        <v>504</v>
      </c>
      <c r="D446" s="343" t="s">
        <v>650</v>
      </c>
    </row>
    <row r="447" ht="15.0" customHeight="1">
      <c r="A447" s="343" t="s">
        <v>1207</v>
      </c>
      <c r="B447" s="344">
        <v>512573.0</v>
      </c>
      <c r="C447" s="343" t="s">
        <v>1208</v>
      </c>
      <c r="D447" s="343" t="s">
        <v>584</v>
      </c>
    </row>
    <row r="448" ht="15.0" customHeight="1">
      <c r="A448" s="343" t="s">
        <v>1209</v>
      </c>
      <c r="B448" s="344">
        <v>540376.0</v>
      </c>
      <c r="C448" s="343" t="s">
        <v>1210</v>
      </c>
      <c r="D448" s="343" t="s">
        <v>673</v>
      </c>
    </row>
    <row r="449" ht="15.0" customHeight="1">
      <c r="A449" s="343" t="s">
        <v>1211</v>
      </c>
      <c r="B449" s="343" t="s">
        <v>504</v>
      </c>
      <c r="C449" s="343" t="s">
        <v>1212</v>
      </c>
      <c r="D449" s="343" t="s">
        <v>515</v>
      </c>
    </row>
    <row r="450" ht="15.0" customHeight="1">
      <c r="A450" s="343" t="s">
        <v>1213</v>
      </c>
      <c r="B450" s="344">
        <v>539288.0</v>
      </c>
      <c r="C450" s="343" t="s">
        <v>504</v>
      </c>
      <c r="D450" s="343" t="s">
        <v>664</v>
      </c>
    </row>
    <row r="451" ht="15.0" customHeight="1">
      <c r="A451" s="343" t="s">
        <v>1214</v>
      </c>
      <c r="B451" s="344">
        <v>523896.0</v>
      </c>
      <c r="C451" s="343" t="s">
        <v>504</v>
      </c>
      <c r="D451" s="343" t="s">
        <v>526</v>
      </c>
    </row>
    <row r="452" ht="15.0" customHeight="1">
      <c r="A452" s="343" t="s">
        <v>1215</v>
      </c>
      <c r="B452" s="344">
        <v>523896.0</v>
      </c>
      <c r="C452" s="343" t="s">
        <v>504</v>
      </c>
      <c r="D452" s="343" t="s">
        <v>526</v>
      </c>
    </row>
    <row r="453" ht="15.0" customHeight="1">
      <c r="A453" s="343" t="s">
        <v>1216</v>
      </c>
      <c r="B453" s="344">
        <v>512109.0</v>
      </c>
      <c r="C453" s="343" t="s">
        <v>504</v>
      </c>
      <c r="D453" s="343" t="s">
        <v>526</v>
      </c>
    </row>
    <row r="454" ht="15.0" customHeight="1">
      <c r="A454" s="343" t="s">
        <v>1217</v>
      </c>
      <c r="B454" s="344">
        <v>531541.0</v>
      </c>
      <c r="C454" s="343" t="s">
        <v>504</v>
      </c>
      <c r="D454" s="343" t="s">
        <v>552</v>
      </c>
    </row>
    <row r="455" ht="15.0" customHeight="1">
      <c r="A455" s="343" t="s">
        <v>1218</v>
      </c>
      <c r="B455" s="343" t="s">
        <v>504</v>
      </c>
      <c r="C455" s="343" t="s">
        <v>1219</v>
      </c>
      <c r="D455" s="343" t="s">
        <v>515</v>
      </c>
    </row>
    <row r="456" ht="15.0" customHeight="1">
      <c r="A456" s="343" t="s">
        <v>1220</v>
      </c>
      <c r="B456" s="344">
        <v>511589.0</v>
      </c>
      <c r="C456" s="343" t="s">
        <v>504</v>
      </c>
      <c r="D456" s="343" t="s">
        <v>521</v>
      </c>
    </row>
    <row r="457" ht="15.0" customHeight="1">
      <c r="A457" s="343" t="s">
        <v>1221</v>
      </c>
      <c r="B457" s="343" t="s">
        <v>504</v>
      </c>
      <c r="C457" s="343" t="s">
        <v>1222</v>
      </c>
      <c r="D457" s="343" t="s">
        <v>515</v>
      </c>
    </row>
    <row r="458" ht="15.0" customHeight="1">
      <c r="A458" s="343" t="s">
        <v>1223</v>
      </c>
      <c r="B458" s="344">
        <v>519105.0</v>
      </c>
      <c r="C458" s="343" t="s">
        <v>1224</v>
      </c>
      <c r="D458" s="343" t="s">
        <v>702</v>
      </c>
    </row>
    <row r="459" ht="15.0" customHeight="1">
      <c r="A459" s="343" t="s">
        <v>1225</v>
      </c>
      <c r="B459" s="344">
        <v>504390.0</v>
      </c>
      <c r="C459" s="343" t="s">
        <v>504</v>
      </c>
      <c r="D459" s="343" t="s">
        <v>487</v>
      </c>
    </row>
    <row r="460" ht="15.0" customHeight="1">
      <c r="A460" s="343" t="s">
        <v>1226</v>
      </c>
      <c r="B460" s="344">
        <v>513642.0</v>
      </c>
      <c r="C460" s="343" t="s">
        <v>504</v>
      </c>
      <c r="D460" s="343" t="s">
        <v>624</v>
      </c>
    </row>
    <row r="461" ht="15.0" customHeight="1">
      <c r="A461" s="343" t="s">
        <v>1227</v>
      </c>
      <c r="B461" s="344">
        <v>532215.0</v>
      </c>
      <c r="C461" s="343" t="s">
        <v>1228</v>
      </c>
      <c r="D461" s="343" t="s">
        <v>822</v>
      </c>
    </row>
    <row r="462" ht="15.0" customHeight="1">
      <c r="A462" s="343" t="s">
        <v>1229</v>
      </c>
      <c r="B462" s="344">
        <v>532395.0</v>
      </c>
      <c r="C462" s="343" t="s">
        <v>1230</v>
      </c>
      <c r="D462" s="343" t="s">
        <v>834</v>
      </c>
    </row>
    <row r="463" ht="15.0" customHeight="1">
      <c r="A463" s="343" t="s">
        <v>1231</v>
      </c>
      <c r="B463" s="344">
        <v>542285.0</v>
      </c>
      <c r="C463" s="343" t="s">
        <v>1232</v>
      </c>
      <c r="D463" s="343" t="s">
        <v>519</v>
      </c>
    </row>
    <row r="464" ht="15.0" customHeight="1">
      <c r="A464" s="343" t="s">
        <v>1233</v>
      </c>
      <c r="B464" s="344">
        <v>505506.0</v>
      </c>
      <c r="C464" s="343" t="s">
        <v>504</v>
      </c>
      <c r="D464" s="343" t="s">
        <v>597</v>
      </c>
    </row>
    <row r="465" ht="15.0" customHeight="1">
      <c r="A465" s="343" t="s">
        <v>1234</v>
      </c>
      <c r="B465" s="344">
        <v>523850.0</v>
      </c>
      <c r="C465" s="343" t="s">
        <v>504</v>
      </c>
      <c r="D465" s="343" t="s">
        <v>512</v>
      </c>
    </row>
    <row r="466" ht="15.0" customHeight="1">
      <c r="A466" s="343" t="s">
        <v>1235</v>
      </c>
      <c r="B466" s="344">
        <v>523168.0</v>
      </c>
      <c r="C466" s="343" t="s">
        <v>504</v>
      </c>
      <c r="D466" s="343" t="s">
        <v>718</v>
      </c>
    </row>
    <row r="467" ht="15.0" customHeight="1">
      <c r="A467" s="343" t="s">
        <v>1236</v>
      </c>
      <c r="B467" s="344">
        <v>508933.0</v>
      </c>
      <c r="C467" s="343" t="s">
        <v>1237</v>
      </c>
      <c r="D467" s="343" t="s">
        <v>519</v>
      </c>
    </row>
    <row r="468" ht="15.0" customHeight="1">
      <c r="A468" s="343" t="s">
        <v>1238</v>
      </c>
      <c r="B468" s="344">
        <v>512063.0</v>
      </c>
      <c r="C468" s="343" t="s">
        <v>504</v>
      </c>
      <c r="D468" s="343" t="s">
        <v>526</v>
      </c>
    </row>
    <row r="469" ht="15.0" customHeight="1">
      <c r="A469" s="343" t="s">
        <v>1239</v>
      </c>
      <c r="B469" s="344">
        <v>536965.0</v>
      </c>
      <c r="C469" s="343" t="s">
        <v>504</v>
      </c>
      <c r="D469" s="343" t="s">
        <v>521</v>
      </c>
    </row>
    <row r="470" ht="15.0" customHeight="1">
      <c r="A470" s="343" t="s">
        <v>1240</v>
      </c>
      <c r="B470" s="344">
        <v>508136.0</v>
      </c>
      <c r="C470" s="343" t="s">
        <v>504</v>
      </c>
      <c r="D470" s="343" t="s">
        <v>911</v>
      </c>
    </row>
    <row r="471" ht="15.0" customHeight="1">
      <c r="A471" s="343" t="s">
        <v>1241</v>
      </c>
      <c r="B471" s="344">
        <v>532507.0</v>
      </c>
      <c r="C471" s="343" t="s">
        <v>1242</v>
      </c>
      <c r="D471" s="343" t="s">
        <v>1243</v>
      </c>
    </row>
    <row r="472" ht="15.0" customHeight="1">
      <c r="A472" s="343" t="s">
        <v>1244</v>
      </c>
      <c r="B472" s="344">
        <v>537766.0</v>
      </c>
      <c r="C472" s="343" t="s">
        <v>504</v>
      </c>
      <c r="D472" s="343" t="s">
        <v>802</v>
      </c>
    </row>
    <row r="473" ht="15.0" customHeight="1">
      <c r="A473" s="343" t="s">
        <v>1245</v>
      </c>
      <c r="B473" s="344">
        <v>532719.0</v>
      </c>
      <c r="C473" s="343" t="s">
        <v>1246</v>
      </c>
      <c r="D473" s="343" t="s">
        <v>590</v>
      </c>
    </row>
    <row r="474" ht="15.0" customHeight="1">
      <c r="A474" s="343" t="s">
        <v>1247</v>
      </c>
      <c r="B474" s="344">
        <v>523019.0</v>
      </c>
      <c r="C474" s="343" t="s">
        <v>504</v>
      </c>
      <c r="D474" s="343" t="s">
        <v>487</v>
      </c>
    </row>
    <row r="475" ht="15.0" customHeight="1">
      <c r="A475" s="343" t="s">
        <v>1248</v>
      </c>
      <c r="B475" s="344">
        <v>523186.0</v>
      </c>
      <c r="C475" s="343" t="s">
        <v>504</v>
      </c>
      <c r="D475" s="343" t="s">
        <v>498</v>
      </c>
    </row>
    <row r="476" ht="15.0" customHeight="1">
      <c r="A476" s="343" t="s">
        <v>1249</v>
      </c>
      <c r="B476" s="344">
        <v>523186.0</v>
      </c>
      <c r="C476" s="343" t="s">
        <v>504</v>
      </c>
      <c r="D476" s="343" t="s">
        <v>498</v>
      </c>
    </row>
    <row r="477" ht="15.0" customHeight="1">
      <c r="A477" s="343" t="s">
        <v>1250</v>
      </c>
      <c r="B477" s="343" t="s">
        <v>504</v>
      </c>
      <c r="C477" s="343" t="s">
        <v>1251</v>
      </c>
      <c r="D477" s="343" t="s">
        <v>515</v>
      </c>
    </row>
    <row r="478" ht="15.0" customHeight="1">
      <c r="A478" s="343" t="s">
        <v>1252</v>
      </c>
      <c r="B478" s="344">
        <v>542206.0</v>
      </c>
      <c r="C478" s="343" t="s">
        <v>1253</v>
      </c>
      <c r="D478" s="345" t="s">
        <v>870</v>
      </c>
    </row>
    <row r="479" ht="15.0" customHeight="1">
      <c r="A479" s="343" t="s">
        <v>1254</v>
      </c>
      <c r="B479" s="344">
        <v>531268.0</v>
      </c>
      <c r="C479" s="343" t="s">
        <v>504</v>
      </c>
      <c r="D479" s="343" t="s">
        <v>597</v>
      </c>
    </row>
    <row r="480" ht="15.0" customHeight="1">
      <c r="A480" s="343" t="s">
        <v>1255</v>
      </c>
      <c r="B480" s="344">
        <v>532380.0</v>
      </c>
      <c r="C480" s="343" t="s">
        <v>504</v>
      </c>
      <c r="D480" s="343" t="s">
        <v>507</v>
      </c>
    </row>
    <row r="481" ht="15.0" customHeight="1">
      <c r="A481" s="343" t="s">
        <v>1256</v>
      </c>
      <c r="B481" s="344">
        <v>524516.0</v>
      </c>
      <c r="C481" s="343" t="s">
        <v>504</v>
      </c>
      <c r="D481" s="343" t="s">
        <v>542</v>
      </c>
    </row>
    <row r="482" ht="15.0" customHeight="1">
      <c r="A482" s="343" t="s">
        <v>1257</v>
      </c>
      <c r="B482" s="344">
        <v>532989.0</v>
      </c>
      <c r="C482" s="343" t="s">
        <v>1258</v>
      </c>
      <c r="D482" s="343" t="s">
        <v>542</v>
      </c>
    </row>
    <row r="483" ht="15.0" customHeight="1">
      <c r="A483" s="343" t="s">
        <v>1259</v>
      </c>
      <c r="B483" s="344">
        <v>530197.0</v>
      </c>
      <c r="C483" s="343" t="s">
        <v>504</v>
      </c>
      <c r="D483" s="343" t="s">
        <v>664</v>
      </c>
    </row>
    <row r="484" ht="15.0" customHeight="1">
      <c r="A484" s="343" t="s">
        <v>1260</v>
      </c>
      <c r="B484" s="344">
        <v>511724.0</v>
      </c>
      <c r="C484" s="343" t="s">
        <v>504</v>
      </c>
      <c r="D484" s="343" t="s">
        <v>521</v>
      </c>
    </row>
    <row r="485" ht="15.0" customHeight="1">
      <c r="A485" s="343" t="s">
        <v>1261</v>
      </c>
      <c r="B485" s="344">
        <v>532977.0</v>
      </c>
      <c r="C485" s="343" t="s">
        <v>1262</v>
      </c>
      <c r="D485" s="343" t="s">
        <v>1162</v>
      </c>
    </row>
    <row r="486" ht="15.0" customHeight="1">
      <c r="A486" s="343" t="s">
        <v>1263</v>
      </c>
      <c r="B486" s="343" t="s">
        <v>504</v>
      </c>
      <c r="C486" s="343" t="s">
        <v>1264</v>
      </c>
      <c r="D486" s="343" t="s">
        <v>686</v>
      </c>
    </row>
    <row r="487" ht="15.0" customHeight="1">
      <c r="A487" s="343" t="s">
        <v>1265</v>
      </c>
      <c r="B487" s="344">
        <v>533229.0</v>
      </c>
      <c r="C487" s="343" t="s">
        <v>1266</v>
      </c>
      <c r="D487" s="343" t="s">
        <v>686</v>
      </c>
    </row>
    <row r="488" ht="15.0" customHeight="1">
      <c r="A488" s="343" t="s">
        <v>1267</v>
      </c>
      <c r="B488" s="344">
        <v>500031.0</v>
      </c>
      <c r="C488" s="343" t="s">
        <v>1268</v>
      </c>
      <c r="D488" s="343" t="s">
        <v>1269</v>
      </c>
    </row>
    <row r="489" ht="15.0" customHeight="1">
      <c r="A489" s="343" t="s">
        <v>1270</v>
      </c>
      <c r="B489" s="344">
        <v>500034.0</v>
      </c>
      <c r="C489" s="343" t="s">
        <v>1271</v>
      </c>
      <c r="D489" s="343" t="s">
        <v>521</v>
      </c>
    </row>
    <row r="490" ht="15.0" customHeight="1">
      <c r="A490" s="343" t="s">
        <v>1272</v>
      </c>
      <c r="B490" s="344">
        <v>532978.0</v>
      </c>
      <c r="C490" s="343" t="s">
        <v>1273</v>
      </c>
      <c r="D490" s="343" t="s">
        <v>670</v>
      </c>
    </row>
    <row r="491" ht="15.0" customHeight="1">
      <c r="A491" s="343" t="s">
        <v>1274</v>
      </c>
      <c r="B491" s="344">
        <v>512261.0</v>
      </c>
      <c r="C491" s="343" t="s">
        <v>504</v>
      </c>
      <c r="D491" s="343" t="s">
        <v>526</v>
      </c>
    </row>
    <row r="492" ht="15.0" customHeight="1">
      <c r="A492" s="343" t="s">
        <v>1275</v>
      </c>
      <c r="B492" s="344">
        <v>539872.0</v>
      </c>
      <c r="C492" s="343" t="s">
        <v>504</v>
      </c>
      <c r="D492" s="343" t="s">
        <v>542</v>
      </c>
    </row>
    <row r="493" ht="15.0" customHeight="1">
      <c r="A493" s="343" t="s">
        <v>1276</v>
      </c>
      <c r="B493" s="344">
        <v>500032.0</v>
      </c>
      <c r="C493" s="343" t="s">
        <v>1277</v>
      </c>
      <c r="D493" s="343" t="s">
        <v>1203</v>
      </c>
    </row>
    <row r="494" ht="15.0" customHeight="1">
      <c r="A494" s="343" t="s">
        <v>1278</v>
      </c>
      <c r="B494" s="344">
        <v>500490.0</v>
      </c>
      <c r="C494" s="343" t="s">
        <v>1279</v>
      </c>
      <c r="D494" s="343" t="s">
        <v>670</v>
      </c>
    </row>
    <row r="495" ht="15.0" customHeight="1">
      <c r="A495" s="343" t="s">
        <v>1280</v>
      </c>
      <c r="B495" s="344">
        <v>507944.0</v>
      </c>
      <c r="C495" s="343" t="s">
        <v>504</v>
      </c>
      <c r="D495" s="343" t="s">
        <v>512</v>
      </c>
    </row>
    <row r="496" ht="15.0" customHeight="1">
      <c r="A496" s="343" t="s">
        <v>1281</v>
      </c>
      <c r="B496" s="344">
        <v>511139.0</v>
      </c>
      <c r="C496" s="343" t="s">
        <v>504</v>
      </c>
      <c r="D496" s="343" t="s">
        <v>925</v>
      </c>
    </row>
    <row r="497" ht="15.0" customHeight="1">
      <c r="A497" s="343" t="s">
        <v>1282</v>
      </c>
      <c r="B497" s="344">
        <v>524824.0</v>
      </c>
      <c r="C497" s="343" t="s">
        <v>1283</v>
      </c>
      <c r="D497" s="343" t="s">
        <v>542</v>
      </c>
    </row>
    <row r="498" ht="15.0" customHeight="1">
      <c r="A498" s="343" t="s">
        <v>1284</v>
      </c>
      <c r="B498" s="344">
        <v>530999.0</v>
      </c>
      <c r="C498" s="343" t="s">
        <v>1285</v>
      </c>
      <c r="D498" s="343" t="s">
        <v>552</v>
      </c>
    </row>
    <row r="499" ht="15.0" customHeight="1">
      <c r="A499" s="343" t="s">
        <v>1286</v>
      </c>
      <c r="B499" s="344">
        <v>532382.0</v>
      </c>
      <c r="C499" s="343" t="s">
        <v>1287</v>
      </c>
      <c r="D499" s="343" t="s">
        <v>1243</v>
      </c>
    </row>
    <row r="500" ht="15.0" customHeight="1">
      <c r="A500" s="343" t="s">
        <v>1288</v>
      </c>
      <c r="B500" s="344">
        <v>513142.0</v>
      </c>
      <c r="C500" s="343" t="s">
        <v>504</v>
      </c>
      <c r="D500" s="343" t="s">
        <v>536</v>
      </c>
    </row>
    <row r="501" ht="15.0" customHeight="1">
      <c r="A501" s="343" t="s">
        <v>1289</v>
      </c>
      <c r="B501" s="343" t="s">
        <v>504</v>
      </c>
      <c r="C501" s="343" t="s">
        <v>1290</v>
      </c>
      <c r="D501" s="343" t="s">
        <v>1291</v>
      </c>
    </row>
    <row r="502" ht="15.0" customHeight="1">
      <c r="A502" s="343" t="s">
        <v>1292</v>
      </c>
      <c r="B502" s="344">
        <v>539834.0</v>
      </c>
      <c r="C502" s="343" t="s">
        <v>504</v>
      </c>
      <c r="D502" s="343" t="s">
        <v>526</v>
      </c>
    </row>
    <row r="503" ht="15.0" customHeight="1">
      <c r="A503" s="343" t="s">
        <v>1293</v>
      </c>
      <c r="B503" s="344">
        <v>502355.0</v>
      </c>
      <c r="C503" s="343" t="s">
        <v>1294</v>
      </c>
      <c r="D503" s="343" t="s">
        <v>984</v>
      </c>
    </row>
    <row r="504" ht="15.0" customHeight="1">
      <c r="A504" s="343" t="s">
        <v>1295</v>
      </c>
      <c r="B504" s="344">
        <v>539251.0</v>
      </c>
      <c r="C504" s="343" t="s">
        <v>1296</v>
      </c>
      <c r="D504" s="343" t="s">
        <v>699</v>
      </c>
    </row>
    <row r="505" ht="15.0" customHeight="1">
      <c r="A505" s="343" t="s">
        <v>1297</v>
      </c>
      <c r="B505" s="344">
        <v>500102.0</v>
      </c>
      <c r="C505" s="343" t="s">
        <v>1298</v>
      </c>
      <c r="D505" s="343" t="s">
        <v>498</v>
      </c>
    </row>
    <row r="506" ht="15.0" customHeight="1">
      <c r="A506" s="343" t="s">
        <v>1299</v>
      </c>
      <c r="B506" s="344">
        <v>523319.0</v>
      </c>
      <c r="C506" s="343" t="s">
        <v>1300</v>
      </c>
      <c r="D506" s="343" t="s">
        <v>493</v>
      </c>
    </row>
    <row r="507" ht="15.0" customHeight="1">
      <c r="A507" s="343" t="s">
        <v>1301</v>
      </c>
      <c r="B507" s="344">
        <v>532485.0</v>
      </c>
      <c r="C507" s="343" t="s">
        <v>504</v>
      </c>
      <c r="D507" s="343" t="s">
        <v>521</v>
      </c>
    </row>
    <row r="508" ht="15.0" customHeight="1">
      <c r="A508" s="343" t="s">
        <v>1302</v>
      </c>
      <c r="B508" s="344">
        <v>500038.0</v>
      </c>
      <c r="C508" s="343" t="s">
        <v>1303</v>
      </c>
      <c r="D508" s="343" t="s">
        <v>1203</v>
      </c>
    </row>
    <row r="509" ht="15.0" customHeight="1">
      <c r="A509" s="343" t="s">
        <v>1304</v>
      </c>
      <c r="B509" s="344">
        <v>520127.0</v>
      </c>
      <c r="C509" s="343" t="s">
        <v>504</v>
      </c>
      <c r="D509" s="343" t="s">
        <v>576</v>
      </c>
    </row>
    <row r="510" ht="15.0" customHeight="1">
      <c r="A510" s="343" t="s">
        <v>1305</v>
      </c>
      <c r="B510" s="344">
        <v>519295.0</v>
      </c>
      <c r="C510" s="343" t="s">
        <v>504</v>
      </c>
      <c r="D510" s="343" t="s">
        <v>564</v>
      </c>
    </row>
    <row r="511" ht="15.0" customHeight="1">
      <c r="A511" s="343" t="s">
        <v>1306</v>
      </c>
      <c r="B511" s="344">
        <v>531591.0</v>
      </c>
      <c r="C511" s="343" t="s">
        <v>504</v>
      </c>
      <c r="D511" s="343" t="s">
        <v>521</v>
      </c>
    </row>
    <row r="512" ht="15.0" customHeight="1">
      <c r="A512" s="343" t="s">
        <v>1307</v>
      </c>
      <c r="B512" s="344">
        <v>526849.0</v>
      </c>
      <c r="C512" s="343" t="s">
        <v>1308</v>
      </c>
      <c r="D512" s="343" t="s">
        <v>618</v>
      </c>
    </row>
    <row r="513" ht="15.0" customHeight="1">
      <c r="A513" s="343" t="s">
        <v>1309</v>
      </c>
      <c r="B513" s="344">
        <v>509053.0</v>
      </c>
      <c r="C513" s="343" t="s">
        <v>504</v>
      </c>
      <c r="D513" s="343" t="s">
        <v>925</v>
      </c>
    </row>
    <row r="514" ht="15.0" customHeight="1">
      <c r="A514" s="343" t="s">
        <v>1310</v>
      </c>
      <c r="B514" s="344">
        <v>500039.0</v>
      </c>
      <c r="C514" s="343" t="s">
        <v>1311</v>
      </c>
      <c r="D514" s="343" t="s">
        <v>859</v>
      </c>
    </row>
    <row r="515" ht="15.0" customHeight="1">
      <c r="A515" s="343" t="s">
        <v>1312</v>
      </c>
      <c r="B515" s="344">
        <v>541153.0</v>
      </c>
      <c r="C515" s="343" t="s">
        <v>1313</v>
      </c>
      <c r="D515" s="343" t="s">
        <v>822</v>
      </c>
    </row>
    <row r="516" ht="15.0" customHeight="1">
      <c r="A516" s="343" t="s">
        <v>1314</v>
      </c>
      <c r="B516" s="344">
        <v>532946.0</v>
      </c>
      <c r="C516" s="343" t="s">
        <v>1315</v>
      </c>
      <c r="D516" s="343" t="s">
        <v>618</v>
      </c>
    </row>
    <row r="517" ht="15.0" customHeight="1">
      <c r="A517" s="343" t="s">
        <v>1316</v>
      </c>
      <c r="B517" s="344">
        <v>539120.0</v>
      </c>
      <c r="C517" s="343" t="s">
        <v>504</v>
      </c>
      <c r="D517" s="343" t="s">
        <v>741</v>
      </c>
    </row>
    <row r="518" ht="15.0" customHeight="1">
      <c r="A518" s="343" t="s">
        <v>1317</v>
      </c>
      <c r="B518" s="344">
        <v>532134.0</v>
      </c>
      <c r="C518" s="343" t="s">
        <v>1318</v>
      </c>
      <c r="D518" s="343" t="s">
        <v>822</v>
      </c>
    </row>
    <row r="519" ht="15.0" customHeight="1">
      <c r="A519" s="343" t="s">
        <v>1319</v>
      </c>
      <c r="B519" s="344">
        <v>532149.0</v>
      </c>
      <c r="C519" s="343" t="s">
        <v>1320</v>
      </c>
      <c r="D519" s="343" t="s">
        <v>822</v>
      </c>
    </row>
    <row r="520" ht="15.0" customHeight="1">
      <c r="A520" s="343" t="s">
        <v>1321</v>
      </c>
      <c r="B520" s="344">
        <v>532525.0</v>
      </c>
      <c r="C520" s="343" t="s">
        <v>1322</v>
      </c>
      <c r="D520" s="343" t="s">
        <v>822</v>
      </c>
    </row>
    <row r="521" ht="15.0" customHeight="1">
      <c r="A521" s="343" t="s">
        <v>1323</v>
      </c>
      <c r="B521" s="343" t="s">
        <v>504</v>
      </c>
      <c r="C521" s="343" t="s">
        <v>1324</v>
      </c>
      <c r="D521" s="343" t="s">
        <v>515</v>
      </c>
    </row>
    <row r="522" ht="15.0" customHeight="1">
      <c r="A522" s="343" t="s">
        <v>1325</v>
      </c>
      <c r="B522" s="344">
        <v>532674.0</v>
      </c>
      <c r="C522" s="343" t="s">
        <v>1326</v>
      </c>
      <c r="D522" s="343" t="s">
        <v>519</v>
      </c>
    </row>
    <row r="523" ht="15.0" customHeight="1">
      <c r="A523" s="343" t="s">
        <v>1327</v>
      </c>
      <c r="B523" s="344">
        <v>500041.0</v>
      </c>
      <c r="C523" s="343" t="s">
        <v>1328</v>
      </c>
      <c r="D523" s="343" t="s">
        <v>1203</v>
      </c>
    </row>
    <row r="524" ht="15.0" customHeight="1">
      <c r="A524" s="343" t="s">
        <v>1329</v>
      </c>
      <c r="B524" s="343" t="s">
        <v>504</v>
      </c>
      <c r="C524" s="343" t="s">
        <v>1330</v>
      </c>
      <c r="D524" s="343" t="s">
        <v>515</v>
      </c>
    </row>
    <row r="525" ht="15.0" customHeight="1">
      <c r="A525" s="343" t="s">
        <v>1331</v>
      </c>
      <c r="B525" s="344">
        <v>538546.0</v>
      </c>
      <c r="C525" s="343" t="s">
        <v>504</v>
      </c>
      <c r="D525" s="343" t="s">
        <v>827</v>
      </c>
    </row>
    <row r="526" ht="15.0" customHeight="1">
      <c r="A526" s="343" t="s">
        <v>1332</v>
      </c>
      <c r="B526" s="344">
        <v>519353.0</v>
      </c>
      <c r="C526" s="343" t="s">
        <v>504</v>
      </c>
      <c r="D526" s="343" t="s">
        <v>911</v>
      </c>
    </row>
    <row r="527" ht="15.0" customHeight="1">
      <c r="A527" s="343" t="s">
        <v>1333</v>
      </c>
      <c r="B527" s="344">
        <v>503722.0</v>
      </c>
      <c r="C527" s="343" t="s">
        <v>1334</v>
      </c>
      <c r="D527" s="343" t="s">
        <v>519</v>
      </c>
    </row>
    <row r="528" ht="15.0" customHeight="1">
      <c r="A528" s="343" t="s">
        <v>1335</v>
      </c>
      <c r="B528" s="344">
        <v>532916.0</v>
      </c>
      <c r="C528" s="343" t="s">
        <v>1336</v>
      </c>
      <c r="D528" s="343" t="s">
        <v>517</v>
      </c>
    </row>
    <row r="529" ht="15.0" customHeight="1">
      <c r="A529" s="343" t="s">
        <v>1337</v>
      </c>
      <c r="B529" s="344">
        <v>513502.0</v>
      </c>
      <c r="C529" s="343" t="s">
        <v>504</v>
      </c>
      <c r="D529" s="343" t="s">
        <v>578</v>
      </c>
    </row>
    <row r="530" ht="15.0" customHeight="1">
      <c r="A530" s="343" t="s">
        <v>1338</v>
      </c>
      <c r="B530" s="344">
        <v>532336.0</v>
      </c>
      <c r="C530" s="343" t="s">
        <v>504</v>
      </c>
      <c r="D530" s="343" t="s">
        <v>597</v>
      </c>
    </row>
    <row r="531" ht="15.0" customHeight="1">
      <c r="A531" s="343" t="s">
        <v>1339</v>
      </c>
      <c r="B531" s="344">
        <v>532694.0</v>
      </c>
      <c r="C531" s="343" t="s">
        <v>1340</v>
      </c>
      <c r="D531" s="343" t="s">
        <v>925</v>
      </c>
    </row>
    <row r="532" ht="15.0" customHeight="1">
      <c r="A532" s="343" t="s">
        <v>1341</v>
      </c>
      <c r="B532" s="344">
        <v>532694.0</v>
      </c>
      <c r="C532" s="343" t="s">
        <v>1340</v>
      </c>
      <c r="D532" s="343" t="s">
        <v>925</v>
      </c>
    </row>
    <row r="533" ht="15.0" customHeight="1">
      <c r="A533" s="343" t="s">
        <v>1342</v>
      </c>
      <c r="B533" s="344">
        <v>524687.0</v>
      </c>
      <c r="C533" s="343" t="s">
        <v>504</v>
      </c>
      <c r="D533" s="343" t="s">
        <v>1012</v>
      </c>
    </row>
    <row r="534" ht="15.0" customHeight="1">
      <c r="A534" s="343" t="s">
        <v>1343</v>
      </c>
      <c r="B534" s="344">
        <v>524687.0</v>
      </c>
      <c r="C534" s="343" t="s">
        <v>504</v>
      </c>
      <c r="D534" s="343" t="s">
        <v>1012</v>
      </c>
    </row>
    <row r="535" ht="15.0" customHeight="1">
      <c r="A535" s="343" t="s">
        <v>1344</v>
      </c>
      <c r="B535" s="344">
        <v>500042.0</v>
      </c>
      <c r="C535" s="343" t="s">
        <v>1345</v>
      </c>
      <c r="D535" s="343" t="s">
        <v>664</v>
      </c>
    </row>
    <row r="536" ht="15.0" customHeight="1">
      <c r="A536" s="343" t="s">
        <v>1346</v>
      </c>
      <c r="B536" s="344">
        <v>500042.0</v>
      </c>
      <c r="C536" s="343" t="s">
        <v>1345</v>
      </c>
      <c r="D536" s="343" t="s">
        <v>664</v>
      </c>
    </row>
    <row r="537" ht="15.0" customHeight="1">
      <c r="A537" s="343" t="s">
        <v>1347</v>
      </c>
      <c r="B537" s="344">
        <v>500043.0</v>
      </c>
      <c r="C537" s="343" t="s">
        <v>1348</v>
      </c>
      <c r="D537" s="343" t="s">
        <v>930</v>
      </c>
    </row>
    <row r="538" ht="15.0" customHeight="1">
      <c r="A538" s="343" t="s">
        <v>1349</v>
      </c>
      <c r="B538" s="344">
        <v>500043.0</v>
      </c>
      <c r="C538" s="343" t="s">
        <v>1350</v>
      </c>
      <c r="D538" s="343" t="s">
        <v>930</v>
      </c>
    </row>
    <row r="539" ht="15.0" customHeight="1">
      <c r="A539" s="343" t="s">
        <v>1351</v>
      </c>
      <c r="B539" s="344">
        <v>522004.0</v>
      </c>
      <c r="C539" s="343" t="s">
        <v>504</v>
      </c>
      <c r="D539" s="343" t="s">
        <v>512</v>
      </c>
    </row>
    <row r="540" ht="15.0" customHeight="1">
      <c r="A540" s="343" t="s">
        <v>1352</v>
      </c>
      <c r="B540" s="344">
        <v>506285.0</v>
      </c>
      <c r="C540" s="343" t="s">
        <v>1353</v>
      </c>
      <c r="D540" s="343" t="s">
        <v>648</v>
      </c>
    </row>
    <row r="541" ht="15.0" customHeight="1">
      <c r="A541" s="343" t="s">
        <v>1354</v>
      </c>
      <c r="B541" s="344">
        <v>539946.0</v>
      </c>
      <c r="C541" s="343" t="s">
        <v>504</v>
      </c>
      <c r="D541" s="343" t="s">
        <v>521</v>
      </c>
    </row>
    <row r="542" ht="15.0" customHeight="1">
      <c r="A542" s="343" t="s">
        <v>1355</v>
      </c>
      <c r="B542" s="344">
        <v>517246.0</v>
      </c>
      <c r="C542" s="343" t="s">
        <v>504</v>
      </c>
      <c r="D542" s="343" t="s">
        <v>1046</v>
      </c>
    </row>
    <row r="543" ht="15.0" customHeight="1">
      <c r="A543" s="343" t="s">
        <v>1356</v>
      </c>
      <c r="B543" s="344">
        <v>517246.0</v>
      </c>
      <c r="C543" s="343" t="s">
        <v>504</v>
      </c>
      <c r="D543" s="343" t="s">
        <v>1046</v>
      </c>
    </row>
    <row r="544" ht="15.0" customHeight="1">
      <c r="A544" s="343" t="s">
        <v>1357</v>
      </c>
      <c r="B544" s="344">
        <v>539621.0</v>
      </c>
      <c r="C544" s="343" t="s">
        <v>504</v>
      </c>
      <c r="D544" s="343" t="s">
        <v>521</v>
      </c>
    </row>
    <row r="545" ht="15.0" customHeight="1">
      <c r="A545" s="343" t="s">
        <v>1358</v>
      </c>
      <c r="B545" s="344">
        <v>524332.0</v>
      </c>
      <c r="C545" s="343" t="s">
        <v>504</v>
      </c>
      <c r="D545" s="343" t="s">
        <v>753</v>
      </c>
    </row>
    <row r="546" ht="15.0" customHeight="1">
      <c r="A546" s="343" t="s">
        <v>1359</v>
      </c>
      <c r="B546" s="344">
        <v>542057.0</v>
      </c>
      <c r="C546" s="343" t="s">
        <v>504</v>
      </c>
      <c r="D546" s="343" t="s">
        <v>902</v>
      </c>
    </row>
    <row r="547" ht="15.0" customHeight="1">
      <c r="A547" s="343" t="s">
        <v>1360</v>
      </c>
      <c r="B547" s="344">
        <v>524828.0</v>
      </c>
      <c r="C547" s="343" t="s">
        <v>504</v>
      </c>
      <c r="D547" s="343" t="s">
        <v>542</v>
      </c>
    </row>
    <row r="548" ht="15.0" customHeight="1">
      <c r="A548" s="343" t="s">
        <v>1361</v>
      </c>
      <c r="B548" s="344">
        <v>539447.0</v>
      </c>
      <c r="C548" s="343" t="s">
        <v>1362</v>
      </c>
      <c r="D548" s="343" t="s">
        <v>699</v>
      </c>
    </row>
    <row r="549" ht="15.0" customHeight="1">
      <c r="A549" s="343" t="s">
        <v>1363</v>
      </c>
      <c r="B549" s="344">
        <v>533270.0</v>
      </c>
      <c r="C549" s="343" t="s">
        <v>1364</v>
      </c>
      <c r="D549" s="343" t="s">
        <v>827</v>
      </c>
    </row>
    <row r="550" ht="15.0" customHeight="1">
      <c r="A550" s="343" t="s">
        <v>1365</v>
      </c>
      <c r="B550" s="344">
        <v>539546.0</v>
      </c>
      <c r="C550" s="343" t="s">
        <v>504</v>
      </c>
      <c r="D550" s="343" t="s">
        <v>526</v>
      </c>
    </row>
    <row r="551" ht="15.0" customHeight="1">
      <c r="A551" s="343" t="s">
        <v>1366</v>
      </c>
      <c r="B551" s="344">
        <v>539018.0</v>
      </c>
      <c r="C551" s="343" t="s">
        <v>504</v>
      </c>
      <c r="D551" s="343" t="s">
        <v>536</v>
      </c>
    </row>
    <row r="552" ht="15.0" customHeight="1">
      <c r="A552" s="343" t="s">
        <v>1367</v>
      </c>
      <c r="B552" s="344">
        <v>532645.0</v>
      </c>
      <c r="C552" s="343" t="s">
        <v>504</v>
      </c>
      <c r="D552" s="343" t="s">
        <v>526</v>
      </c>
    </row>
    <row r="553" ht="15.0" customHeight="1">
      <c r="A553" s="343" t="s">
        <v>1368</v>
      </c>
      <c r="B553" s="344">
        <v>539399.0</v>
      </c>
      <c r="C553" s="343" t="s">
        <v>504</v>
      </c>
      <c r="D553" s="343" t="s">
        <v>519</v>
      </c>
    </row>
    <row r="554" ht="15.0" customHeight="1">
      <c r="A554" s="343" t="s">
        <v>1369</v>
      </c>
      <c r="B554" s="344">
        <v>522650.0</v>
      </c>
      <c r="C554" s="343" t="s">
        <v>504</v>
      </c>
      <c r="D554" s="343" t="s">
        <v>689</v>
      </c>
    </row>
    <row r="555" ht="15.0" customHeight="1">
      <c r="A555" s="343" t="s">
        <v>1370</v>
      </c>
      <c r="B555" s="344">
        <v>500048.0</v>
      </c>
      <c r="C555" s="343" t="s">
        <v>1371</v>
      </c>
      <c r="D555" s="343" t="s">
        <v>582</v>
      </c>
    </row>
    <row r="556" ht="15.0" customHeight="1">
      <c r="A556" s="343" t="s">
        <v>1372</v>
      </c>
      <c r="B556" s="344">
        <v>541178.0</v>
      </c>
      <c r="C556" s="343" t="s">
        <v>504</v>
      </c>
      <c r="D556" s="343" t="s">
        <v>689</v>
      </c>
    </row>
    <row r="557" ht="15.0" customHeight="1">
      <c r="A557" s="343" t="s">
        <v>1373</v>
      </c>
      <c r="B557" s="344">
        <v>509438.0</v>
      </c>
      <c r="C557" s="343" t="s">
        <v>504</v>
      </c>
      <c r="D557" s="343" t="s">
        <v>705</v>
      </c>
    </row>
    <row r="558" ht="15.0" customHeight="1">
      <c r="A558" s="343" t="s">
        <v>1374</v>
      </c>
      <c r="B558" s="344">
        <v>533095.0</v>
      </c>
      <c r="C558" s="343" t="s">
        <v>504</v>
      </c>
      <c r="D558" s="343" t="s">
        <v>521</v>
      </c>
    </row>
    <row r="559" ht="15.0" customHeight="1">
      <c r="A559" s="343" t="s">
        <v>1375</v>
      </c>
      <c r="B559" s="344">
        <v>512404.0</v>
      </c>
      <c r="C559" s="343" t="s">
        <v>504</v>
      </c>
      <c r="D559" s="343" t="s">
        <v>536</v>
      </c>
    </row>
    <row r="560" ht="15.0" customHeight="1">
      <c r="A560" s="343" t="s">
        <v>1376</v>
      </c>
      <c r="B560" s="344">
        <v>532230.0</v>
      </c>
      <c r="C560" s="343" t="s">
        <v>504</v>
      </c>
      <c r="D560" s="343" t="s">
        <v>519</v>
      </c>
    </row>
    <row r="561" ht="15.0" customHeight="1">
      <c r="A561" s="343" t="s">
        <v>1377</v>
      </c>
      <c r="B561" s="344">
        <v>512195.0</v>
      </c>
      <c r="C561" s="343" t="s">
        <v>504</v>
      </c>
      <c r="D561" s="343" t="s">
        <v>925</v>
      </c>
    </row>
    <row r="562" ht="15.0" customHeight="1">
      <c r="A562" s="343" t="s">
        <v>1378</v>
      </c>
      <c r="B562" s="344">
        <v>509480.0</v>
      </c>
      <c r="C562" s="343" t="s">
        <v>1379</v>
      </c>
      <c r="D562" s="343" t="s">
        <v>781</v>
      </c>
    </row>
    <row r="563" ht="15.0" customHeight="1">
      <c r="A563" s="343" t="s">
        <v>1380</v>
      </c>
      <c r="B563" s="344">
        <v>531340.0</v>
      </c>
      <c r="C563" s="343" t="s">
        <v>504</v>
      </c>
      <c r="D563" s="343" t="s">
        <v>487</v>
      </c>
    </row>
    <row r="564" ht="15.0" customHeight="1">
      <c r="A564" s="343" t="s">
        <v>1381</v>
      </c>
      <c r="B564" s="344">
        <v>524606.0</v>
      </c>
      <c r="C564" s="343" t="s">
        <v>504</v>
      </c>
      <c r="D564" s="343" t="s">
        <v>542</v>
      </c>
    </row>
    <row r="565" ht="15.0" customHeight="1">
      <c r="A565" s="343" t="s">
        <v>1382</v>
      </c>
      <c r="B565" s="344">
        <v>531582.0</v>
      </c>
      <c r="C565" s="343" t="s">
        <v>504</v>
      </c>
      <c r="D565" s="343" t="s">
        <v>521</v>
      </c>
    </row>
    <row r="566" ht="15.0" customHeight="1">
      <c r="A566" s="343" t="s">
        <v>1383</v>
      </c>
      <c r="B566" s="344">
        <v>508664.0</v>
      </c>
      <c r="C566" s="343" t="s">
        <v>504</v>
      </c>
      <c r="D566" s="343" t="s">
        <v>705</v>
      </c>
    </row>
    <row r="567" ht="15.0" customHeight="1">
      <c r="A567" s="343" t="s">
        <v>1384</v>
      </c>
      <c r="B567" s="343" t="s">
        <v>504</v>
      </c>
      <c r="C567" s="343" t="s">
        <v>1385</v>
      </c>
      <c r="D567" s="343" t="s">
        <v>515</v>
      </c>
    </row>
    <row r="568" ht="15.0" customHeight="1">
      <c r="A568" s="343" t="s">
        <v>1386</v>
      </c>
      <c r="B568" s="344">
        <v>512477.0</v>
      </c>
      <c r="C568" s="343" t="s">
        <v>504</v>
      </c>
      <c r="D568" s="343" t="s">
        <v>519</v>
      </c>
    </row>
    <row r="569" ht="15.0" customHeight="1">
      <c r="A569" s="343" t="s">
        <v>1387</v>
      </c>
      <c r="B569" s="344">
        <v>512477.0</v>
      </c>
      <c r="C569" s="343" t="s">
        <v>504</v>
      </c>
      <c r="D569" s="343" t="s">
        <v>519</v>
      </c>
    </row>
    <row r="570" ht="15.0" customHeight="1">
      <c r="A570" s="343" t="s">
        <v>1388</v>
      </c>
      <c r="B570" s="344">
        <v>533303.0</v>
      </c>
      <c r="C570" s="343" t="s">
        <v>1389</v>
      </c>
      <c r="D570" s="343" t="s">
        <v>670</v>
      </c>
    </row>
    <row r="571" ht="15.0" customHeight="1">
      <c r="A571" s="343" t="s">
        <v>1390</v>
      </c>
      <c r="B571" s="344">
        <v>532430.0</v>
      </c>
      <c r="C571" s="343" t="s">
        <v>1391</v>
      </c>
      <c r="D571" s="343" t="s">
        <v>643</v>
      </c>
    </row>
    <row r="572" ht="15.0" customHeight="1">
      <c r="A572" s="343" t="s">
        <v>1392</v>
      </c>
      <c r="B572" s="344">
        <v>539662.0</v>
      </c>
      <c r="C572" s="343" t="s">
        <v>504</v>
      </c>
      <c r="D572" s="343" t="s">
        <v>521</v>
      </c>
    </row>
    <row r="573" ht="15.0" customHeight="1">
      <c r="A573" s="343" t="s">
        <v>1393</v>
      </c>
      <c r="B573" s="344">
        <v>511664.0</v>
      </c>
      <c r="C573" s="343" t="s">
        <v>504</v>
      </c>
      <c r="D573" s="343" t="s">
        <v>507</v>
      </c>
    </row>
    <row r="574" ht="15.0" customHeight="1">
      <c r="A574" s="343" t="s">
        <v>1394</v>
      </c>
      <c r="B574" s="344">
        <v>532930.0</v>
      </c>
      <c r="C574" s="343" t="s">
        <v>1395</v>
      </c>
      <c r="D574" s="343" t="s">
        <v>547</v>
      </c>
    </row>
    <row r="575" ht="15.0" customHeight="1">
      <c r="A575" s="343" t="s">
        <v>1396</v>
      </c>
      <c r="B575" s="344">
        <v>530803.0</v>
      </c>
      <c r="C575" s="343" t="s">
        <v>1397</v>
      </c>
      <c r="D575" s="343" t="s">
        <v>552</v>
      </c>
    </row>
    <row r="576" ht="15.0" customHeight="1">
      <c r="A576" s="343" t="s">
        <v>1398</v>
      </c>
      <c r="B576" s="344">
        <v>531719.0</v>
      </c>
      <c r="C576" s="343" t="s">
        <v>504</v>
      </c>
      <c r="D576" s="343" t="s">
        <v>648</v>
      </c>
    </row>
    <row r="577" ht="15.0" customHeight="1">
      <c r="A577" s="343" t="s">
        <v>1399</v>
      </c>
      <c r="B577" s="344">
        <v>504646.0</v>
      </c>
      <c r="C577" s="343" t="s">
        <v>504</v>
      </c>
      <c r="D577" s="343" t="s">
        <v>859</v>
      </c>
    </row>
    <row r="578" ht="15.0" customHeight="1">
      <c r="A578" s="343" t="s">
        <v>1400</v>
      </c>
      <c r="B578" s="344">
        <v>509449.0</v>
      </c>
      <c r="C578" s="343" t="s">
        <v>504</v>
      </c>
      <c r="D578" s="343" t="s">
        <v>552</v>
      </c>
    </row>
    <row r="579" ht="15.0" customHeight="1">
      <c r="A579" s="343" t="s">
        <v>1401</v>
      </c>
      <c r="B579" s="344">
        <v>512296.0</v>
      </c>
      <c r="C579" s="343" t="s">
        <v>1402</v>
      </c>
      <c r="D579" s="343" t="s">
        <v>578</v>
      </c>
    </row>
    <row r="580" ht="15.0" customHeight="1">
      <c r="A580" s="343" t="s">
        <v>1403</v>
      </c>
      <c r="B580" s="344">
        <v>512296.0</v>
      </c>
      <c r="C580" s="343" t="s">
        <v>1402</v>
      </c>
      <c r="D580" s="343" t="s">
        <v>578</v>
      </c>
    </row>
    <row r="581" ht="15.0" customHeight="1">
      <c r="A581" s="343" t="s">
        <v>1404</v>
      </c>
      <c r="B581" s="344">
        <v>540621.0</v>
      </c>
      <c r="C581" s="343" t="s">
        <v>1405</v>
      </c>
      <c r="D581" s="343" t="s">
        <v>590</v>
      </c>
    </row>
    <row r="582" ht="15.0" customHeight="1">
      <c r="A582" s="343" t="s">
        <v>1406</v>
      </c>
      <c r="B582" s="344">
        <v>540545.0</v>
      </c>
      <c r="C582" s="343" t="s">
        <v>504</v>
      </c>
      <c r="D582" s="343" t="s">
        <v>618</v>
      </c>
    </row>
    <row r="583" ht="15.0" customHeight="1">
      <c r="A583" s="343" t="s">
        <v>1407</v>
      </c>
      <c r="B583" s="344">
        <v>512608.0</v>
      </c>
      <c r="C583" s="343" t="s">
        <v>1408</v>
      </c>
      <c r="D583" s="343" t="s">
        <v>618</v>
      </c>
    </row>
    <row r="584" ht="15.0" customHeight="1">
      <c r="A584" s="343" t="s">
        <v>1409</v>
      </c>
      <c r="B584" s="344">
        <v>538576.0</v>
      </c>
      <c r="C584" s="343" t="s">
        <v>504</v>
      </c>
      <c r="D584" s="343" t="s">
        <v>590</v>
      </c>
    </row>
    <row r="585" ht="15.0" customHeight="1">
      <c r="A585" s="343" t="s">
        <v>1410</v>
      </c>
      <c r="B585" s="344">
        <v>500052.0</v>
      </c>
      <c r="C585" s="343" t="s">
        <v>1411</v>
      </c>
      <c r="D585" s="343" t="s">
        <v>664</v>
      </c>
    </row>
    <row r="586" ht="15.0" customHeight="1">
      <c r="A586" s="343" t="s">
        <v>1412</v>
      </c>
      <c r="B586" s="344">
        <v>531862.0</v>
      </c>
      <c r="C586" s="343" t="s">
        <v>504</v>
      </c>
      <c r="D586" s="343" t="s">
        <v>1012</v>
      </c>
    </row>
    <row r="587" ht="15.0" customHeight="1">
      <c r="A587" s="343" t="s">
        <v>1413</v>
      </c>
      <c r="B587" s="344">
        <v>511501.0</v>
      </c>
      <c r="C587" s="343" t="s">
        <v>504</v>
      </c>
      <c r="D587" s="343" t="s">
        <v>487</v>
      </c>
    </row>
    <row r="588" ht="15.0" customHeight="1">
      <c r="A588" s="343" t="s">
        <v>1414</v>
      </c>
      <c r="B588" s="344">
        <v>503960.0</v>
      </c>
      <c r="C588" s="343" t="s">
        <v>1415</v>
      </c>
      <c r="D588" s="343" t="s">
        <v>802</v>
      </c>
    </row>
    <row r="589" ht="15.0" customHeight="1">
      <c r="A589" s="343" t="s">
        <v>1416</v>
      </c>
      <c r="B589" s="344">
        <v>541143.0</v>
      </c>
      <c r="C589" s="343" t="s">
        <v>1417</v>
      </c>
      <c r="D589" s="343" t="s">
        <v>977</v>
      </c>
    </row>
    <row r="590" ht="15.0" customHeight="1">
      <c r="A590" s="343" t="s">
        <v>1418</v>
      </c>
      <c r="B590" s="344">
        <v>500049.0</v>
      </c>
      <c r="C590" s="343" t="s">
        <v>1419</v>
      </c>
      <c r="D590" s="343" t="s">
        <v>977</v>
      </c>
    </row>
    <row r="591" ht="15.0" customHeight="1">
      <c r="A591" s="343" t="s">
        <v>1420</v>
      </c>
      <c r="B591" s="344">
        <v>533228.0</v>
      </c>
      <c r="C591" s="343" t="s">
        <v>1421</v>
      </c>
      <c r="D591" s="343" t="s">
        <v>521</v>
      </c>
    </row>
    <row r="592" ht="15.0" customHeight="1">
      <c r="A592" s="343" t="s">
        <v>1422</v>
      </c>
      <c r="B592" s="344">
        <v>500493.0</v>
      </c>
      <c r="C592" s="343" t="s">
        <v>1423</v>
      </c>
      <c r="D592" s="343" t="s">
        <v>1424</v>
      </c>
    </row>
    <row r="593" ht="15.0" customHeight="1">
      <c r="A593" s="343" t="s">
        <v>1425</v>
      </c>
      <c r="B593" s="344">
        <v>505688.0</v>
      </c>
      <c r="C593" s="343" t="s">
        <v>1426</v>
      </c>
      <c r="D593" s="343" t="s">
        <v>859</v>
      </c>
    </row>
    <row r="594" ht="15.0" customHeight="1">
      <c r="A594" s="343" t="s">
        <v>1427</v>
      </c>
      <c r="B594" s="344">
        <v>500103.0</v>
      </c>
      <c r="C594" s="343" t="s">
        <v>1428</v>
      </c>
      <c r="D594" s="343" t="s">
        <v>547</v>
      </c>
    </row>
    <row r="595" ht="15.0" customHeight="1">
      <c r="A595" s="343" t="s">
        <v>1429</v>
      </c>
      <c r="B595" s="344">
        <v>524663.0</v>
      </c>
      <c r="C595" s="343" t="s">
        <v>504</v>
      </c>
      <c r="D595" s="343" t="s">
        <v>542</v>
      </c>
    </row>
    <row r="596" ht="15.0" customHeight="1">
      <c r="A596" s="343" t="s">
        <v>1430</v>
      </c>
      <c r="B596" s="344">
        <v>541096.0</v>
      </c>
      <c r="C596" s="343" t="s">
        <v>504</v>
      </c>
      <c r="D596" s="343" t="s">
        <v>542</v>
      </c>
    </row>
    <row r="597" ht="15.0" customHeight="1">
      <c r="A597" s="343" t="s">
        <v>1431</v>
      </c>
      <c r="B597" s="344">
        <v>500547.0</v>
      </c>
      <c r="C597" s="343" t="s">
        <v>1432</v>
      </c>
      <c r="D597" s="343" t="s">
        <v>1433</v>
      </c>
    </row>
    <row r="598" ht="15.0" customHeight="1">
      <c r="A598" s="343" t="s">
        <v>1434</v>
      </c>
      <c r="B598" s="344">
        <v>590021.0</v>
      </c>
      <c r="C598" s="343" t="s">
        <v>1435</v>
      </c>
      <c r="D598" s="343" t="s">
        <v>648</v>
      </c>
    </row>
    <row r="599" ht="15.0" customHeight="1">
      <c r="A599" s="343" t="s">
        <v>1436</v>
      </c>
      <c r="B599" s="344">
        <v>540700.0</v>
      </c>
      <c r="C599" s="343" t="s">
        <v>1437</v>
      </c>
      <c r="D599" s="343" t="s">
        <v>1099</v>
      </c>
    </row>
    <row r="600" ht="15.0" customHeight="1">
      <c r="A600" s="343" t="s">
        <v>1438</v>
      </c>
      <c r="B600" s="344">
        <v>523229.0</v>
      </c>
      <c r="C600" s="343" t="s">
        <v>504</v>
      </c>
      <c r="D600" s="343" t="s">
        <v>859</v>
      </c>
    </row>
    <row r="601" ht="15.0" customHeight="1">
      <c r="A601" s="343" t="s">
        <v>1439</v>
      </c>
      <c r="B601" s="344">
        <v>531029.0</v>
      </c>
      <c r="C601" s="343" t="s">
        <v>504</v>
      </c>
      <c r="D601" s="343" t="s">
        <v>526</v>
      </c>
    </row>
    <row r="602" ht="15.0" customHeight="1">
      <c r="A602" s="343" t="s">
        <v>1440</v>
      </c>
      <c r="B602" s="344">
        <v>539799.0</v>
      </c>
      <c r="C602" s="343" t="s">
        <v>1441</v>
      </c>
      <c r="D602" s="343" t="s">
        <v>827</v>
      </c>
    </row>
    <row r="603" ht="15.0" customHeight="1">
      <c r="A603" s="343" t="s">
        <v>1442</v>
      </c>
      <c r="B603" s="344">
        <v>532609.0</v>
      </c>
      <c r="C603" s="343" t="s">
        <v>1443</v>
      </c>
      <c r="D603" s="343" t="s">
        <v>582</v>
      </c>
    </row>
    <row r="604" ht="15.0" customHeight="1">
      <c r="A604" s="343" t="s">
        <v>1444</v>
      </c>
      <c r="B604" s="344">
        <v>533499.0</v>
      </c>
      <c r="C604" s="343" t="s">
        <v>1445</v>
      </c>
      <c r="D604" s="343" t="s">
        <v>490</v>
      </c>
    </row>
    <row r="605" ht="15.0" customHeight="1">
      <c r="A605" s="343" t="s">
        <v>1446</v>
      </c>
      <c r="B605" s="344">
        <v>532454.0</v>
      </c>
      <c r="C605" s="343" t="s">
        <v>1447</v>
      </c>
      <c r="D605" s="343" t="s">
        <v>1448</v>
      </c>
    </row>
    <row r="606" ht="15.0" customHeight="1">
      <c r="A606" s="343" t="s">
        <v>1449</v>
      </c>
      <c r="B606" s="344">
        <v>534816.0</v>
      </c>
      <c r="C606" s="343" t="s">
        <v>1450</v>
      </c>
      <c r="D606" s="343" t="s">
        <v>1451</v>
      </c>
    </row>
    <row r="607" ht="15.0" customHeight="1">
      <c r="A607" s="343" t="s">
        <v>1452</v>
      </c>
      <c r="B607" s="344">
        <v>526666.0</v>
      </c>
      <c r="C607" s="343" t="s">
        <v>1453</v>
      </c>
      <c r="D607" s="343" t="s">
        <v>618</v>
      </c>
    </row>
    <row r="608" ht="15.0" customHeight="1">
      <c r="A608" s="343" t="s">
        <v>1454</v>
      </c>
      <c r="B608" s="344">
        <v>524534.0</v>
      </c>
      <c r="C608" s="343" t="s">
        <v>504</v>
      </c>
      <c r="D608" s="343" t="s">
        <v>648</v>
      </c>
    </row>
    <row r="609" ht="15.0" customHeight="1">
      <c r="A609" s="343" t="s">
        <v>1455</v>
      </c>
      <c r="B609" s="344">
        <v>540956.0</v>
      </c>
      <c r="C609" s="343" t="s">
        <v>504</v>
      </c>
      <c r="D609" s="343" t="s">
        <v>505</v>
      </c>
    </row>
    <row r="610" ht="15.0" customHeight="1">
      <c r="A610" s="343" t="s">
        <v>1456</v>
      </c>
      <c r="B610" s="344">
        <v>540956.0</v>
      </c>
      <c r="C610" s="343" t="s">
        <v>504</v>
      </c>
      <c r="D610" s="343" t="s">
        <v>505</v>
      </c>
    </row>
    <row r="611" ht="15.0" customHeight="1">
      <c r="A611" s="343" t="s">
        <v>1457</v>
      </c>
      <c r="B611" s="344">
        <v>514272.0</v>
      </c>
      <c r="C611" s="343" t="s">
        <v>504</v>
      </c>
      <c r="D611" s="343" t="s">
        <v>519</v>
      </c>
    </row>
    <row r="612" ht="15.0" customHeight="1">
      <c r="A612" s="343" t="s">
        <v>1458</v>
      </c>
      <c r="B612" s="344">
        <v>533108.0</v>
      </c>
      <c r="C612" s="343" t="s">
        <v>504</v>
      </c>
      <c r="D612" s="343" t="s">
        <v>519</v>
      </c>
    </row>
    <row r="613" ht="15.0" customHeight="1">
      <c r="A613" s="343" t="s">
        <v>1459</v>
      </c>
      <c r="B613" s="344">
        <v>506027.0</v>
      </c>
      <c r="C613" s="343" t="s">
        <v>504</v>
      </c>
      <c r="D613" s="343" t="s">
        <v>809</v>
      </c>
    </row>
    <row r="614" ht="15.0" customHeight="1">
      <c r="A614" s="343" t="s">
        <v>1460</v>
      </c>
      <c r="B614" s="344">
        <v>500055.0</v>
      </c>
      <c r="C614" s="343" t="s">
        <v>1461</v>
      </c>
      <c r="D614" s="343" t="s">
        <v>536</v>
      </c>
    </row>
    <row r="615" ht="15.0" customHeight="1">
      <c r="A615" s="343" t="s">
        <v>1462</v>
      </c>
      <c r="B615" s="344">
        <v>540061.0</v>
      </c>
      <c r="C615" s="343" t="s">
        <v>1463</v>
      </c>
      <c r="D615" s="343" t="s">
        <v>517</v>
      </c>
    </row>
    <row r="616" ht="15.0" customHeight="1">
      <c r="A616" s="343" t="s">
        <v>1464</v>
      </c>
      <c r="B616" s="344">
        <v>500058.0</v>
      </c>
      <c r="C616" s="343" t="s">
        <v>504</v>
      </c>
      <c r="D616" s="343" t="s">
        <v>536</v>
      </c>
    </row>
    <row r="617" ht="15.0" customHeight="1">
      <c r="A617" s="343" t="s">
        <v>1465</v>
      </c>
      <c r="B617" s="344">
        <v>524723.0</v>
      </c>
      <c r="C617" s="343" t="s">
        <v>504</v>
      </c>
      <c r="D617" s="343" t="s">
        <v>526</v>
      </c>
    </row>
    <row r="618" ht="15.0" customHeight="1">
      <c r="A618" s="343" t="s">
        <v>1466</v>
      </c>
      <c r="B618" s="344">
        <v>533321.0</v>
      </c>
      <c r="C618" s="343" t="s">
        <v>1467</v>
      </c>
      <c r="D618" s="343" t="s">
        <v>802</v>
      </c>
    </row>
    <row r="619" ht="15.0" customHeight="1">
      <c r="A619" s="343" t="s">
        <v>1468</v>
      </c>
      <c r="B619" s="344">
        <v>526853.0</v>
      </c>
      <c r="C619" s="343" t="s">
        <v>504</v>
      </c>
      <c r="D619" s="343" t="s">
        <v>1469</v>
      </c>
    </row>
    <row r="620" ht="15.0" customHeight="1">
      <c r="A620" s="343" t="s">
        <v>1470</v>
      </c>
      <c r="B620" s="344">
        <v>505681.0</v>
      </c>
      <c r="C620" s="343" t="s">
        <v>504</v>
      </c>
      <c r="D620" s="343" t="s">
        <v>859</v>
      </c>
    </row>
    <row r="621" ht="15.0" customHeight="1">
      <c r="A621" s="343" t="s">
        <v>1471</v>
      </c>
      <c r="B621" s="344">
        <v>500059.0</v>
      </c>
      <c r="C621" s="343" t="s">
        <v>1472</v>
      </c>
      <c r="D621" s="343" t="s">
        <v>670</v>
      </c>
    </row>
    <row r="622" ht="15.0" customHeight="1">
      <c r="A622" s="343" t="s">
        <v>1473</v>
      </c>
      <c r="B622" s="344">
        <v>523054.0</v>
      </c>
      <c r="C622" s="343" t="s">
        <v>504</v>
      </c>
      <c r="D622" s="343" t="s">
        <v>519</v>
      </c>
    </row>
    <row r="623" ht="15.0" customHeight="1">
      <c r="A623" s="343" t="s">
        <v>1474</v>
      </c>
      <c r="B623" s="344">
        <v>540148.0</v>
      </c>
      <c r="C623" s="343" t="s">
        <v>504</v>
      </c>
      <c r="D623" s="343" t="s">
        <v>618</v>
      </c>
    </row>
    <row r="624" ht="15.0" customHeight="1">
      <c r="A624" s="343" t="s">
        <v>1475</v>
      </c>
      <c r="B624" s="344">
        <v>514215.0</v>
      </c>
      <c r="C624" s="343" t="s">
        <v>504</v>
      </c>
      <c r="D624" s="343" t="s">
        <v>519</v>
      </c>
    </row>
    <row r="625" ht="15.0" customHeight="1">
      <c r="A625" s="343" t="s">
        <v>1476</v>
      </c>
      <c r="B625" s="344">
        <v>535620.0</v>
      </c>
      <c r="C625" s="343" t="s">
        <v>504</v>
      </c>
      <c r="D625" s="343" t="s">
        <v>526</v>
      </c>
    </row>
    <row r="626" ht="15.0" customHeight="1">
      <c r="A626" s="343" t="s">
        <v>1477</v>
      </c>
      <c r="B626" s="344">
        <v>534535.0</v>
      </c>
      <c r="C626" s="343" t="s">
        <v>504</v>
      </c>
      <c r="D626" s="343" t="s">
        <v>498</v>
      </c>
    </row>
    <row r="627" ht="15.0" customHeight="1">
      <c r="A627" s="343" t="s">
        <v>1478</v>
      </c>
      <c r="B627" s="344">
        <v>532523.0</v>
      </c>
      <c r="C627" s="343" t="s">
        <v>1479</v>
      </c>
      <c r="D627" s="343" t="s">
        <v>842</v>
      </c>
    </row>
    <row r="628" ht="15.0" customHeight="1">
      <c r="A628" s="343" t="s">
        <v>1480</v>
      </c>
      <c r="B628" s="344">
        <v>524396.0</v>
      </c>
      <c r="C628" s="343" t="s">
        <v>1481</v>
      </c>
      <c r="D628" s="343" t="s">
        <v>542</v>
      </c>
    </row>
    <row r="629" ht="15.0" customHeight="1">
      <c r="A629" s="343" t="s">
        <v>1482</v>
      </c>
      <c r="B629" s="344">
        <v>532330.0</v>
      </c>
      <c r="C629" s="343" t="s">
        <v>504</v>
      </c>
      <c r="D629" s="343" t="s">
        <v>624</v>
      </c>
    </row>
    <row r="630" ht="15.0" customHeight="1">
      <c r="A630" s="343" t="s">
        <v>1483</v>
      </c>
      <c r="B630" s="344">
        <v>538364.0</v>
      </c>
      <c r="C630" s="343" t="s">
        <v>504</v>
      </c>
      <c r="D630" s="343" t="s">
        <v>519</v>
      </c>
    </row>
    <row r="631" ht="15.0" customHeight="1">
      <c r="A631" s="343" t="s">
        <v>1484</v>
      </c>
      <c r="B631" s="344">
        <v>500060.0</v>
      </c>
      <c r="C631" s="343" t="s">
        <v>1485</v>
      </c>
      <c r="D631" s="343" t="s">
        <v>802</v>
      </c>
    </row>
    <row r="632" ht="15.0" customHeight="1">
      <c r="A632" s="343" t="s">
        <v>1486</v>
      </c>
      <c r="B632" s="344">
        <v>500335.0</v>
      </c>
      <c r="C632" s="343" t="s">
        <v>1487</v>
      </c>
      <c r="D632" s="343" t="s">
        <v>517</v>
      </c>
    </row>
    <row r="633" ht="15.0" customHeight="1">
      <c r="A633" s="343" t="s">
        <v>1488</v>
      </c>
      <c r="B633" s="344">
        <v>533006.0</v>
      </c>
      <c r="C633" s="343" t="s">
        <v>504</v>
      </c>
      <c r="D633" s="343" t="s">
        <v>519</v>
      </c>
    </row>
    <row r="634" ht="15.0" customHeight="1">
      <c r="A634" s="343" t="s">
        <v>1489</v>
      </c>
      <c r="B634" s="344">
        <v>533006.0</v>
      </c>
      <c r="C634" s="343" t="s">
        <v>504</v>
      </c>
      <c r="D634" s="343" t="s">
        <v>519</v>
      </c>
    </row>
    <row r="635" ht="15.0" customHeight="1">
      <c r="A635" s="343" t="s">
        <v>1490</v>
      </c>
      <c r="B635" s="344">
        <v>522105.0</v>
      </c>
      <c r="C635" s="343" t="s">
        <v>504</v>
      </c>
      <c r="D635" s="343" t="s">
        <v>512</v>
      </c>
    </row>
    <row r="636" ht="15.0" customHeight="1">
      <c r="A636" s="343" t="s">
        <v>1491</v>
      </c>
      <c r="B636" s="344">
        <v>533408.0</v>
      </c>
      <c r="C636" s="343" t="s">
        <v>1492</v>
      </c>
      <c r="D636" s="343" t="s">
        <v>487</v>
      </c>
    </row>
    <row r="637" ht="15.0" customHeight="1">
      <c r="A637" s="343" t="s">
        <v>1493</v>
      </c>
      <c r="B637" s="343" t="s">
        <v>504</v>
      </c>
      <c r="C637" s="343" t="s">
        <v>1494</v>
      </c>
      <c r="D637" s="343" t="s">
        <v>490</v>
      </c>
    </row>
    <row r="638" ht="15.0" customHeight="1">
      <c r="A638" s="343" t="s">
        <v>1495</v>
      </c>
      <c r="B638" s="344">
        <v>539043.0</v>
      </c>
      <c r="C638" s="343" t="s">
        <v>1496</v>
      </c>
      <c r="D638" s="343" t="s">
        <v>699</v>
      </c>
    </row>
    <row r="639" ht="15.0" customHeight="1">
      <c r="A639" s="343" t="s">
        <v>1497</v>
      </c>
      <c r="B639" s="344">
        <v>514183.0</v>
      </c>
      <c r="C639" s="343" t="s">
        <v>504</v>
      </c>
      <c r="D639" s="343" t="s">
        <v>664</v>
      </c>
    </row>
    <row r="640" ht="15.0" customHeight="1">
      <c r="A640" s="343" t="s">
        <v>1498</v>
      </c>
      <c r="B640" s="344">
        <v>532290.0</v>
      </c>
      <c r="C640" s="343" t="s">
        <v>1499</v>
      </c>
      <c r="D640" s="343" t="s">
        <v>487</v>
      </c>
    </row>
    <row r="641" ht="15.0" customHeight="1">
      <c r="A641" s="343" t="s">
        <v>1500</v>
      </c>
      <c r="B641" s="344">
        <v>506197.0</v>
      </c>
      <c r="C641" s="343" t="s">
        <v>1501</v>
      </c>
      <c r="D641" s="343" t="s">
        <v>542</v>
      </c>
    </row>
    <row r="642" ht="15.0" customHeight="1">
      <c r="A642" s="343" t="s">
        <v>1502</v>
      </c>
      <c r="B642" s="344">
        <v>526225.0</v>
      </c>
      <c r="C642" s="343" t="s">
        <v>504</v>
      </c>
      <c r="D642" s="343" t="s">
        <v>624</v>
      </c>
    </row>
    <row r="643" ht="15.0" customHeight="1">
      <c r="A643" s="343" t="s">
        <v>1503</v>
      </c>
      <c r="B643" s="344">
        <v>513422.0</v>
      </c>
      <c r="C643" s="343" t="s">
        <v>504</v>
      </c>
      <c r="D643" s="343" t="s">
        <v>536</v>
      </c>
    </row>
    <row r="644" ht="15.0" customHeight="1">
      <c r="A644" s="343" t="s">
        <v>1504</v>
      </c>
      <c r="B644" s="344">
        <v>531175.0</v>
      </c>
      <c r="C644" s="343" t="s">
        <v>504</v>
      </c>
      <c r="D644" s="343" t="s">
        <v>597</v>
      </c>
    </row>
    <row r="645" ht="15.0" customHeight="1">
      <c r="A645" s="343" t="s">
        <v>1505</v>
      </c>
      <c r="B645" s="344">
        <v>540073.0</v>
      </c>
      <c r="C645" s="343" t="s">
        <v>1506</v>
      </c>
      <c r="D645" s="343" t="s">
        <v>1507</v>
      </c>
    </row>
    <row r="646" ht="15.0" customHeight="1">
      <c r="A646" s="343" t="s">
        <v>1508</v>
      </c>
      <c r="B646" s="344">
        <v>502761.0</v>
      </c>
      <c r="C646" s="343" t="s">
        <v>504</v>
      </c>
      <c r="D646" s="343" t="s">
        <v>519</v>
      </c>
    </row>
    <row r="647" ht="15.0" customHeight="1">
      <c r="A647" s="343" t="s">
        <v>1509</v>
      </c>
      <c r="B647" s="343" t="s">
        <v>504</v>
      </c>
      <c r="C647" s="343" t="s">
        <v>1510</v>
      </c>
      <c r="D647" s="343" t="s">
        <v>595</v>
      </c>
    </row>
    <row r="648" ht="15.0" customHeight="1">
      <c r="A648" s="343" t="s">
        <v>1511</v>
      </c>
      <c r="B648" s="344">
        <v>502761.0</v>
      </c>
      <c r="C648" s="343" t="s">
        <v>504</v>
      </c>
      <c r="D648" s="343" t="s">
        <v>519</v>
      </c>
    </row>
    <row r="649" ht="15.0" customHeight="1">
      <c r="A649" s="343" t="s">
        <v>1512</v>
      </c>
      <c r="B649" s="344">
        <v>506981.0</v>
      </c>
      <c r="C649" s="343" t="s">
        <v>504</v>
      </c>
      <c r="D649" s="343" t="s">
        <v>519</v>
      </c>
    </row>
    <row r="650" ht="15.0" customHeight="1">
      <c r="A650" s="343" t="s">
        <v>1513</v>
      </c>
      <c r="B650" s="344">
        <v>508939.0</v>
      </c>
      <c r="C650" s="343" t="s">
        <v>504</v>
      </c>
      <c r="D650" s="343" t="s">
        <v>521</v>
      </c>
    </row>
    <row r="651" ht="15.0" customHeight="1">
      <c r="A651" s="343" t="s">
        <v>1514</v>
      </c>
      <c r="B651" s="344">
        <v>539607.0</v>
      </c>
      <c r="C651" s="343" t="s">
        <v>504</v>
      </c>
      <c r="D651" s="343" t="s">
        <v>597</v>
      </c>
    </row>
    <row r="652" ht="15.0" customHeight="1">
      <c r="A652" s="343" t="s">
        <v>1515</v>
      </c>
      <c r="B652" s="344">
        <v>531495.0</v>
      </c>
      <c r="C652" s="343" t="s">
        <v>1516</v>
      </c>
      <c r="D652" s="343" t="s">
        <v>705</v>
      </c>
    </row>
    <row r="653" ht="15.0" customHeight="1">
      <c r="A653" s="343" t="s">
        <v>1517</v>
      </c>
      <c r="B653" s="344">
        <v>526612.0</v>
      </c>
      <c r="C653" s="343" t="s">
        <v>1518</v>
      </c>
      <c r="D653" s="343" t="s">
        <v>825</v>
      </c>
    </row>
    <row r="654" ht="15.0" customHeight="1">
      <c r="A654" s="343" t="s">
        <v>1519</v>
      </c>
      <c r="B654" s="344">
        <v>514440.0</v>
      </c>
      <c r="C654" s="343" t="s">
        <v>504</v>
      </c>
      <c r="D654" s="343" t="s">
        <v>552</v>
      </c>
    </row>
    <row r="655" ht="15.0" customHeight="1">
      <c r="A655" s="343" t="s">
        <v>1520</v>
      </c>
      <c r="B655" s="344">
        <v>500067.0</v>
      </c>
      <c r="C655" s="343" t="s">
        <v>1521</v>
      </c>
      <c r="D655" s="343" t="s">
        <v>873</v>
      </c>
    </row>
    <row r="656" ht="15.0" customHeight="1">
      <c r="A656" s="343" t="s">
        <v>1522</v>
      </c>
      <c r="B656" s="344">
        <v>539637.0</v>
      </c>
      <c r="C656" s="343" t="s">
        <v>504</v>
      </c>
      <c r="D656" s="343" t="s">
        <v>487</v>
      </c>
    </row>
    <row r="657" ht="15.0" customHeight="1">
      <c r="A657" s="343" t="s">
        <v>1523</v>
      </c>
      <c r="B657" s="344">
        <v>531713.0</v>
      </c>
      <c r="C657" s="343" t="s">
        <v>504</v>
      </c>
      <c r="D657" s="343" t="s">
        <v>925</v>
      </c>
    </row>
    <row r="658" ht="15.0" customHeight="1">
      <c r="A658" s="343" t="s">
        <v>1524</v>
      </c>
      <c r="B658" s="344">
        <v>531420.0</v>
      </c>
      <c r="C658" s="343" t="s">
        <v>504</v>
      </c>
      <c r="D658" s="343" t="s">
        <v>507</v>
      </c>
    </row>
    <row r="659" ht="15.0" customHeight="1">
      <c r="A659" s="343" t="s">
        <v>1525</v>
      </c>
      <c r="B659" s="344">
        <v>542669.0</v>
      </c>
      <c r="C659" s="343" t="s">
        <v>1526</v>
      </c>
      <c r="D659" s="343" t="s">
        <v>622</v>
      </c>
    </row>
    <row r="660" ht="15.0" customHeight="1">
      <c r="A660" s="343" t="s">
        <v>1527</v>
      </c>
      <c r="B660" s="344">
        <v>500069.0</v>
      </c>
      <c r="C660" s="343" t="s">
        <v>504</v>
      </c>
      <c r="D660" s="343" t="s">
        <v>487</v>
      </c>
    </row>
    <row r="661" ht="15.0" customHeight="1">
      <c r="A661" s="343" t="s">
        <v>1528</v>
      </c>
      <c r="B661" s="344">
        <v>530809.0</v>
      </c>
      <c r="C661" s="343" t="s">
        <v>504</v>
      </c>
      <c r="D661" s="343" t="s">
        <v>834</v>
      </c>
    </row>
    <row r="662" ht="15.0" customHeight="1">
      <c r="A662" s="343" t="s">
        <v>1529</v>
      </c>
      <c r="B662" s="344">
        <v>524370.0</v>
      </c>
      <c r="C662" s="343" t="s">
        <v>1530</v>
      </c>
      <c r="D662" s="343" t="s">
        <v>664</v>
      </c>
    </row>
    <row r="663" ht="15.0" customHeight="1">
      <c r="A663" s="343" t="s">
        <v>1531</v>
      </c>
      <c r="B663" s="344">
        <v>539122.0</v>
      </c>
      <c r="C663" s="343" t="s">
        <v>504</v>
      </c>
      <c r="D663" s="343" t="s">
        <v>490</v>
      </c>
    </row>
    <row r="664" ht="15.0" customHeight="1">
      <c r="A664" s="343" t="s">
        <v>1532</v>
      </c>
      <c r="B664" s="343" t="s">
        <v>504</v>
      </c>
      <c r="C664" s="343" t="s">
        <v>1533</v>
      </c>
      <c r="D664" s="343" t="s">
        <v>515</v>
      </c>
    </row>
    <row r="665" ht="15.0" customHeight="1">
      <c r="A665" s="343" t="s">
        <v>1534</v>
      </c>
      <c r="B665" s="344">
        <v>501425.0</v>
      </c>
      <c r="C665" s="343" t="s">
        <v>1535</v>
      </c>
      <c r="D665" s="343" t="s">
        <v>911</v>
      </c>
    </row>
    <row r="666" ht="15.0" customHeight="1">
      <c r="A666" s="343" t="s">
        <v>1536</v>
      </c>
      <c r="B666" s="344">
        <v>501430.0</v>
      </c>
      <c r="C666" s="343" t="s">
        <v>504</v>
      </c>
      <c r="D666" s="343" t="s">
        <v>526</v>
      </c>
    </row>
    <row r="667" ht="15.0" customHeight="1">
      <c r="A667" s="343" t="s">
        <v>1537</v>
      </c>
      <c r="B667" s="344">
        <v>500020.0</v>
      </c>
      <c r="C667" s="343" t="s">
        <v>1538</v>
      </c>
      <c r="D667" s="343" t="s">
        <v>519</v>
      </c>
    </row>
    <row r="668" ht="15.0" customHeight="1">
      <c r="A668" s="343" t="s">
        <v>1539</v>
      </c>
      <c r="B668" s="344">
        <v>509470.0</v>
      </c>
      <c r="C668" s="343" t="s">
        <v>504</v>
      </c>
      <c r="D668" s="343" t="s">
        <v>1540</v>
      </c>
    </row>
    <row r="669" ht="15.0" customHeight="1">
      <c r="A669" s="343" t="s">
        <v>1541</v>
      </c>
      <c r="B669" s="344">
        <v>502216.0</v>
      </c>
      <c r="C669" s="343" t="s">
        <v>504</v>
      </c>
      <c r="D669" s="343" t="s">
        <v>590</v>
      </c>
    </row>
    <row r="670" ht="15.0" customHeight="1">
      <c r="A670" s="343" t="s">
        <v>1542</v>
      </c>
      <c r="B670" s="344">
        <v>532678.0</v>
      </c>
      <c r="C670" s="343" t="s">
        <v>1543</v>
      </c>
      <c r="D670" s="343" t="s">
        <v>519</v>
      </c>
    </row>
    <row r="671" ht="15.0" customHeight="1">
      <c r="A671" s="343" t="s">
        <v>1544</v>
      </c>
      <c r="B671" s="343" t="s">
        <v>504</v>
      </c>
      <c r="C671" s="343" t="s">
        <v>1545</v>
      </c>
      <c r="D671" s="343" t="s">
        <v>515</v>
      </c>
    </row>
    <row r="672" ht="15.0" customHeight="1">
      <c r="A672" s="343" t="s">
        <v>1546</v>
      </c>
      <c r="B672" s="344">
        <v>504648.0</v>
      </c>
      <c r="C672" s="343" t="s">
        <v>504</v>
      </c>
      <c r="D672" s="343" t="s">
        <v>827</v>
      </c>
    </row>
    <row r="673" ht="15.0" customHeight="1">
      <c r="A673" s="343" t="s">
        <v>1547</v>
      </c>
      <c r="B673" s="344">
        <v>523133.0</v>
      </c>
      <c r="C673" s="343" t="s">
        <v>504</v>
      </c>
      <c r="D673" s="343" t="s">
        <v>519</v>
      </c>
    </row>
    <row r="674" ht="15.0" customHeight="1">
      <c r="A674" s="343" t="s">
        <v>1548</v>
      </c>
      <c r="B674" s="344">
        <v>502219.0</v>
      </c>
      <c r="C674" s="343" t="s">
        <v>1549</v>
      </c>
      <c r="D674" s="343" t="s">
        <v>1550</v>
      </c>
    </row>
    <row r="675" ht="15.0" customHeight="1">
      <c r="A675" s="343" t="s">
        <v>1551</v>
      </c>
      <c r="B675" s="344">
        <v>500530.0</v>
      </c>
      <c r="C675" s="343" t="s">
        <v>1552</v>
      </c>
      <c r="D675" s="343" t="s">
        <v>859</v>
      </c>
    </row>
    <row r="676" ht="15.0" customHeight="1">
      <c r="A676" s="343" t="s">
        <v>1553</v>
      </c>
      <c r="B676" s="344">
        <v>536820.0</v>
      </c>
      <c r="C676" s="343" t="s">
        <v>504</v>
      </c>
      <c r="D676" s="343" t="s">
        <v>597</v>
      </c>
    </row>
    <row r="677" ht="15.0" customHeight="1">
      <c r="A677" s="343" t="s">
        <v>1554</v>
      </c>
      <c r="B677" s="344">
        <v>536820.0</v>
      </c>
      <c r="C677" s="343" t="s">
        <v>504</v>
      </c>
      <c r="D677" s="343" t="s">
        <v>597</v>
      </c>
    </row>
    <row r="678" ht="15.0" customHeight="1">
      <c r="A678" s="343" t="s">
        <v>1555</v>
      </c>
      <c r="B678" s="344">
        <v>535279.0</v>
      </c>
      <c r="C678" s="343" t="s">
        <v>504</v>
      </c>
      <c r="D678" s="343" t="s">
        <v>809</v>
      </c>
    </row>
    <row r="679" ht="15.0" customHeight="1">
      <c r="A679" s="343" t="s">
        <v>1556</v>
      </c>
      <c r="B679" s="344">
        <v>500074.0</v>
      </c>
      <c r="C679" s="343" t="s">
        <v>1557</v>
      </c>
      <c r="D679" s="343" t="s">
        <v>873</v>
      </c>
    </row>
    <row r="680" ht="15.0" customHeight="1">
      <c r="A680" s="343" t="s">
        <v>1558</v>
      </c>
      <c r="B680" s="344">
        <v>505690.0</v>
      </c>
      <c r="C680" s="343" t="s">
        <v>504</v>
      </c>
      <c r="D680" s="343" t="s">
        <v>582</v>
      </c>
    </row>
    <row r="681" ht="15.0" customHeight="1">
      <c r="A681" s="343" t="s">
        <v>1559</v>
      </c>
      <c r="B681" s="344">
        <v>535693.0</v>
      </c>
      <c r="C681" s="343" t="s">
        <v>504</v>
      </c>
      <c r="D681" s="343" t="s">
        <v>902</v>
      </c>
    </row>
    <row r="682" ht="15.0" customHeight="1">
      <c r="A682" s="343" t="s">
        <v>1560</v>
      </c>
      <c r="B682" s="343" t="s">
        <v>504</v>
      </c>
      <c r="C682" s="343" t="s">
        <v>1561</v>
      </c>
      <c r="D682" s="343" t="s">
        <v>515</v>
      </c>
    </row>
    <row r="683" ht="15.0" customHeight="1">
      <c r="A683" s="343" t="s">
        <v>1562</v>
      </c>
      <c r="B683" s="344">
        <v>531203.0</v>
      </c>
      <c r="C683" s="343" t="s">
        <v>504</v>
      </c>
      <c r="D683" s="343" t="s">
        <v>588</v>
      </c>
    </row>
    <row r="684" ht="15.0" customHeight="1">
      <c r="A684" s="343" t="s">
        <v>1563</v>
      </c>
      <c r="B684" s="344">
        <v>530207.0</v>
      </c>
      <c r="C684" s="343" t="s">
        <v>504</v>
      </c>
      <c r="D684" s="343" t="s">
        <v>542</v>
      </c>
    </row>
    <row r="685" ht="15.0" customHeight="1">
      <c r="A685" s="343" t="s">
        <v>1564</v>
      </c>
      <c r="B685" s="344">
        <v>530249.0</v>
      </c>
      <c r="C685" s="343" t="s">
        <v>504</v>
      </c>
      <c r="D685" s="343" t="s">
        <v>487</v>
      </c>
    </row>
    <row r="686" ht="15.0" customHeight="1">
      <c r="A686" s="343" t="s">
        <v>1565</v>
      </c>
      <c r="B686" s="344">
        <v>532929.0</v>
      </c>
      <c r="C686" s="343" t="s">
        <v>1566</v>
      </c>
      <c r="D686" s="343" t="s">
        <v>590</v>
      </c>
    </row>
    <row r="687" ht="15.0" customHeight="1">
      <c r="A687" s="343" t="s">
        <v>1567</v>
      </c>
      <c r="B687" s="344">
        <v>526731.0</v>
      </c>
      <c r="C687" s="343" t="s">
        <v>504</v>
      </c>
      <c r="D687" s="343" t="s">
        <v>699</v>
      </c>
    </row>
    <row r="688" ht="15.0" customHeight="1">
      <c r="A688" s="343" t="s">
        <v>1568</v>
      </c>
      <c r="B688" s="343" t="s">
        <v>504</v>
      </c>
      <c r="C688" s="343" t="s">
        <v>1569</v>
      </c>
      <c r="D688" s="343" t="s">
        <v>515</v>
      </c>
    </row>
    <row r="689" ht="15.0" customHeight="1">
      <c r="A689" s="343" t="s">
        <v>1570</v>
      </c>
      <c r="B689" s="344">
        <v>532368.0</v>
      </c>
      <c r="C689" s="343" t="s">
        <v>1571</v>
      </c>
      <c r="D689" s="343" t="s">
        <v>597</v>
      </c>
    </row>
    <row r="690" ht="15.0" customHeight="1">
      <c r="A690" s="343" t="s">
        <v>1572</v>
      </c>
      <c r="B690" s="344">
        <v>532113.0</v>
      </c>
      <c r="C690" s="343" t="s">
        <v>1573</v>
      </c>
      <c r="D690" s="343" t="s">
        <v>521</v>
      </c>
    </row>
    <row r="691" ht="15.0" customHeight="1">
      <c r="A691" s="343" t="s">
        <v>1574</v>
      </c>
      <c r="B691" s="344">
        <v>539434.0</v>
      </c>
      <c r="C691" s="343" t="s">
        <v>504</v>
      </c>
      <c r="D691" s="343" t="s">
        <v>521</v>
      </c>
    </row>
    <row r="692" ht="15.0" customHeight="1">
      <c r="A692" s="343" t="s">
        <v>1575</v>
      </c>
      <c r="B692" s="344">
        <v>500825.0</v>
      </c>
      <c r="C692" s="343" t="s">
        <v>1576</v>
      </c>
      <c r="D692" s="343" t="s">
        <v>564</v>
      </c>
    </row>
    <row r="693" ht="15.0" customHeight="1">
      <c r="A693" s="343" t="s">
        <v>1577</v>
      </c>
      <c r="B693" s="344">
        <v>534731.0</v>
      </c>
      <c r="C693" s="343" t="s">
        <v>504</v>
      </c>
      <c r="D693" s="343" t="s">
        <v>902</v>
      </c>
    </row>
    <row r="694" ht="15.0" customHeight="1">
      <c r="A694" s="343" t="s">
        <v>1578</v>
      </c>
      <c r="B694" s="344">
        <v>533543.0</v>
      </c>
      <c r="C694" s="343" t="s">
        <v>1579</v>
      </c>
      <c r="D694" s="343" t="s">
        <v>542</v>
      </c>
    </row>
    <row r="695" ht="15.0" customHeight="1">
      <c r="A695" s="343" t="s">
        <v>1580</v>
      </c>
      <c r="B695" s="343" t="s">
        <v>504</v>
      </c>
      <c r="C695" s="343" t="s">
        <v>479</v>
      </c>
      <c r="D695" s="343" t="s">
        <v>595</v>
      </c>
    </row>
    <row r="696" ht="15.0" customHeight="1">
      <c r="A696" s="343" t="s">
        <v>1581</v>
      </c>
      <c r="B696" s="344">
        <v>532123.0</v>
      </c>
      <c r="C696" s="343" t="s">
        <v>1582</v>
      </c>
      <c r="D696" s="343" t="s">
        <v>590</v>
      </c>
    </row>
    <row r="697" ht="15.0" customHeight="1">
      <c r="A697" s="343" t="s">
        <v>1583</v>
      </c>
      <c r="B697" s="344">
        <v>514045.0</v>
      </c>
      <c r="C697" s="343" t="s">
        <v>1584</v>
      </c>
      <c r="D697" s="343" t="s">
        <v>519</v>
      </c>
    </row>
    <row r="698" ht="15.0" customHeight="1">
      <c r="A698" s="343" t="s">
        <v>1585</v>
      </c>
      <c r="B698" s="344">
        <v>538789.0</v>
      </c>
      <c r="C698" s="343" t="s">
        <v>504</v>
      </c>
      <c r="D698" s="343" t="s">
        <v>741</v>
      </c>
    </row>
    <row r="699" ht="15.0" customHeight="1">
      <c r="A699" s="343" t="s">
        <v>1586</v>
      </c>
      <c r="B699" s="344">
        <v>540006.0</v>
      </c>
      <c r="C699" s="343" t="s">
        <v>504</v>
      </c>
      <c r="D699" s="343" t="s">
        <v>487</v>
      </c>
    </row>
    <row r="700" ht="15.0" customHeight="1">
      <c r="A700" s="343" t="s">
        <v>1587</v>
      </c>
      <c r="B700" s="344">
        <v>532931.0</v>
      </c>
      <c r="C700" s="343" t="s">
        <v>1588</v>
      </c>
      <c r="D700" s="343" t="s">
        <v>517</v>
      </c>
    </row>
    <row r="701" ht="15.0" customHeight="1">
      <c r="A701" s="343" t="s">
        <v>1589</v>
      </c>
      <c r="B701" s="344">
        <v>517421.0</v>
      </c>
      <c r="C701" s="343" t="s">
        <v>1590</v>
      </c>
      <c r="D701" s="343" t="s">
        <v>1269</v>
      </c>
    </row>
    <row r="702" ht="15.0" customHeight="1">
      <c r="A702" s="343" t="s">
        <v>1591</v>
      </c>
      <c r="B702" s="344">
        <v>504643.0</v>
      </c>
      <c r="C702" s="343" t="s">
        <v>504</v>
      </c>
      <c r="D702" s="343" t="s">
        <v>827</v>
      </c>
    </row>
    <row r="703" ht="15.0" customHeight="1">
      <c r="A703" s="343" t="s">
        <v>1592</v>
      </c>
      <c r="B703" s="344">
        <v>532813.0</v>
      </c>
      <c r="C703" s="343" t="s">
        <v>1593</v>
      </c>
      <c r="D703" s="343" t="s">
        <v>902</v>
      </c>
    </row>
    <row r="704" ht="15.0" customHeight="1">
      <c r="A704" s="343" t="s">
        <v>1594</v>
      </c>
      <c r="B704" s="344">
        <v>507515.0</v>
      </c>
      <c r="C704" s="343" t="s">
        <v>504</v>
      </c>
      <c r="D704" s="343" t="s">
        <v>664</v>
      </c>
    </row>
    <row r="705" ht="15.0" customHeight="1">
      <c r="A705" s="343" t="s">
        <v>1595</v>
      </c>
      <c r="B705" s="344">
        <v>532321.0</v>
      </c>
      <c r="C705" s="343" t="s">
        <v>1596</v>
      </c>
      <c r="D705" s="343" t="s">
        <v>542</v>
      </c>
    </row>
    <row r="706" ht="15.0" customHeight="1">
      <c r="A706" s="343" t="s">
        <v>1597</v>
      </c>
      <c r="B706" s="343" t="s">
        <v>504</v>
      </c>
      <c r="C706" s="343" t="s">
        <v>1598</v>
      </c>
      <c r="D706" s="343" t="s">
        <v>515</v>
      </c>
    </row>
    <row r="707" ht="15.0" customHeight="1">
      <c r="A707" s="343" t="s">
        <v>1599</v>
      </c>
      <c r="B707" s="343" t="s">
        <v>504</v>
      </c>
      <c r="C707" s="343" t="s">
        <v>1598</v>
      </c>
      <c r="D707" s="343" t="s">
        <v>515</v>
      </c>
    </row>
    <row r="708" ht="15.0" customHeight="1">
      <c r="A708" s="343" t="s">
        <v>1600</v>
      </c>
      <c r="B708" s="344">
        <v>517236.0</v>
      </c>
      <c r="C708" s="343" t="s">
        <v>504</v>
      </c>
      <c r="D708" s="343" t="s">
        <v>873</v>
      </c>
    </row>
    <row r="709" ht="15.0" customHeight="1">
      <c r="A709" s="343" t="s">
        <v>1601</v>
      </c>
      <c r="B709" s="344">
        <v>532386.0</v>
      </c>
      <c r="C709" s="343" t="s">
        <v>1602</v>
      </c>
      <c r="D709" s="343" t="s">
        <v>597</v>
      </c>
    </row>
    <row r="710" ht="15.0" customHeight="1">
      <c r="A710" s="343" t="s">
        <v>1603</v>
      </c>
      <c r="B710" s="344">
        <v>532801.0</v>
      </c>
      <c r="C710" s="343" t="s">
        <v>1604</v>
      </c>
      <c r="D710" s="343" t="s">
        <v>597</v>
      </c>
    </row>
    <row r="711" ht="15.0" customHeight="1">
      <c r="A711" s="343" t="s">
        <v>1605</v>
      </c>
      <c r="B711" s="344">
        <v>524440.0</v>
      </c>
      <c r="C711" s="343" t="s">
        <v>504</v>
      </c>
      <c r="D711" s="343" t="s">
        <v>552</v>
      </c>
    </row>
    <row r="712" ht="15.0" customHeight="1">
      <c r="A712" s="343" t="s">
        <v>1606</v>
      </c>
      <c r="B712" s="344">
        <v>532834.0</v>
      </c>
      <c r="C712" s="343" t="s">
        <v>1607</v>
      </c>
      <c r="D712" s="343" t="s">
        <v>664</v>
      </c>
    </row>
    <row r="713" ht="15.0" customHeight="1">
      <c r="A713" s="343" t="s">
        <v>1608</v>
      </c>
      <c r="B713" s="344">
        <v>538858.0</v>
      </c>
      <c r="C713" s="343" t="s">
        <v>504</v>
      </c>
      <c r="D713" s="343" t="s">
        <v>842</v>
      </c>
    </row>
    <row r="714" ht="15.0" customHeight="1">
      <c r="A714" s="343" t="s">
        <v>1609</v>
      </c>
      <c r="B714" s="344">
        <v>540071.0</v>
      </c>
      <c r="C714" s="343" t="s">
        <v>504</v>
      </c>
      <c r="D714" s="343" t="s">
        <v>702</v>
      </c>
    </row>
    <row r="715" ht="15.0" customHeight="1">
      <c r="A715" s="343" t="s">
        <v>1610</v>
      </c>
      <c r="B715" s="344">
        <v>511196.0</v>
      </c>
      <c r="C715" s="343" t="s">
        <v>1611</v>
      </c>
      <c r="D715" s="343" t="s">
        <v>562</v>
      </c>
    </row>
    <row r="716" ht="15.0" customHeight="1">
      <c r="A716" s="343" t="s">
        <v>1612</v>
      </c>
      <c r="B716" s="344">
        <v>532483.0</v>
      </c>
      <c r="C716" s="343" t="s">
        <v>1613</v>
      </c>
      <c r="D716" s="343" t="s">
        <v>822</v>
      </c>
    </row>
    <row r="717" ht="15.0" customHeight="1">
      <c r="A717" s="343" t="s">
        <v>1614</v>
      </c>
      <c r="B717" s="344">
        <v>539304.0</v>
      </c>
      <c r="C717" s="343" t="s">
        <v>504</v>
      </c>
      <c r="D717" s="343" t="s">
        <v>487</v>
      </c>
    </row>
    <row r="718" ht="15.0" customHeight="1">
      <c r="A718" s="343" t="s">
        <v>1615</v>
      </c>
      <c r="B718" s="344">
        <v>533267.0</v>
      </c>
      <c r="C718" s="343" t="s">
        <v>1616</v>
      </c>
      <c r="D718" s="343" t="s">
        <v>618</v>
      </c>
    </row>
    <row r="719" ht="15.0" customHeight="1">
      <c r="A719" s="343" t="s">
        <v>1617</v>
      </c>
      <c r="B719" s="344">
        <v>533267.0</v>
      </c>
      <c r="C719" s="343" t="s">
        <v>1616</v>
      </c>
      <c r="D719" s="343" t="s">
        <v>618</v>
      </c>
    </row>
    <row r="720" ht="15.0" customHeight="1">
      <c r="A720" s="343" t="s">
        <v>1618</v>
      </c>
      <c r="B720" s="344">
        <v>540710.0</v>
      </c>
      <c r="C720" s="343" t="s">
        <v>1619</v>
      </c>
      <c r="D720" s="343" t="s">
        <v>590</v>
      </c>
    </row>
    <row r="721" ht="15.0" customHeight="1">
      <c r="A721" s="343" t="s">
        <v>1620</v>
      </c>
      <c r="B721" s="344">
        <v>539198.0</v>
      </c>
      <c r="C721" s="343" t="s">
        <v>504</v>
      </c>
      <c r="D721" s="343" t="s">
        <v>487</v>
      </c>
    </row>
    <row r="722" ht="15.0" customHeight="1">
      <c r="A722" s="343" t="s">
        <v>1621</v>
      </c>
      <c r="B722" s="344">
        <v>539198.0</v>
      </c>
      <c r="C722" s="343" t="s">
        <v>504</v>
      </c>
      <c r="D722" s="343" t="s">
        <v>487</v>
      </c>
    </row>
    <row r="723" ht="15.0" customHeight="1">
      <c r="A723" s="343" t="s">
        <v>1622</v>
      </c>
      <c r="B723" s="344">
        <v>532938.0</v>
      </c>
      <c r="C723" s="343" t="s">
        <v>1623</v>
      </c>
      <c r="D723" s="343" t="s">
        <v>487</v>
      </c>
    </row>
    <row r="724" ht="15.0" customHeight="1">
      <c r="A724" s="343" t="s">
        <v>1624</v>
      </c>
      <c r="B724" s="344">
        <v>530879.0</v>
      </c>
      <c r="C724" s="343" t="s">
        <v>504</v>
      </c>
      <c r="D724" s="343" t="s">
        <v>487</v>
      </c>
    </row>
    <row r="725" ht="15.0" customHeight="1">
      <c r="A725" s="343" t="s">
        <v>1625</v>
      </c>
      <c r="B725" s="344">
        <v>538476.0</v>
      </c>
      <c r="C725" s="343" t="s">
        <v>504</v>
      </c>
      <c r="D725" s="343" t="s">
        <v>521</v>
      </c>
    </row>
    <row r="726" ht="15.0" customHeight="1">
      <c r="A726" s="343" t="s">
        <v>1626</v>
      </c>
      <c r="B726" s="344">
        <v>511505.0</v>
      </c>
      <c r="C726" s="343" t="s">
        <v>1627</v>
      </c>
      <c r="D726" s="343" t="s">
        <v>521</v>
      </c>
    </row>
    <row r="727" ht="15.0" customHeight="1">
      <c r="A727" s="343" t="s">
        <v>1628</v>
      </c>
      <c r="B727" s="344">
        <v>524742.0</v>
      </c>
      <c r="C727" s="343" t="s">
        <v>1629</v>
      </c>
      <c r="D727" s="343" t="s">
        <v>542</v>
      </c>
    </row>
    <row r="728" ht="15.0" customHeight="1">
      <c r="A728" s="343" t="s">
        <v>1630</v>
      </c>
      <c r="B728" s="344">
        <v>531595.0</v>
      </c>
      <c r="C728" s="343" t="s">
        <v>1631</v>
      </c>
      <c r="D728" s="343" t="s">
        <v>521</v>
      </c>
    </row>
    <row r="729" ht="15.0" customHeight="1">
      <c r="A729" s="343" t="s">
        <v>1632</v>
      </c>
      <c r="B729" s="344">
        <v>512169.0</v>
      </c>
      <c r="C729" s="343" t="s">
        <v>504</v>
      </c>
      <c r="D729" s="343" t="s">
        <v>925</v>
      </c>
    </row>
    <row r="730" ht="15.0" customHeight="1">
      <c r="A730" s="343" t="s">
        <v>1633</v>
      </c>
      <c r="B730" s="344">
        <v>509486.0</v>
      </c>
      <c r="C730" s="343" t="s">
        <v>504</v>
      </c>
      <c r="D730" s="343" t="s">
        <v>624</v>
      </c>
    </row>
    <row r="731" ht="15.0" customHeight="1">
      <c r="A731" s="343" t="s">
        <v>1634</v>
      </c>
      <c r="B731" s="344">
        <v>509486.0</v>
      </c>
      <c r="C731" s="343" t="s">
        <v>504</v>
      </c>
      <c r="D731" s="343" t="s">
        <v>624</v>
      </c>
    </row>
    <row r="732" ht="15.0" customHeight="1">
      <c r="A732" s="343" t="s">
        <v>1635</v>
      </c>
      <c r="B732" s="344">
        <v>507486.0</v>
      </c>
      <c r="C732" s="343" t="s">
        <v>504</v>
      </c>
      <c r="D732" s="343" t="s">
        <v>552</v>
      </c>
    </row>
    <row r="733" ht="15.0" customHeight="1">
      <c r="A733" s="343" t="s">
        <v>1636</v>
      </c>
      <c r="B733" s="344">
        <v>538817.0</v>
      </c>
      <c r="C733" s="343" t="s">
        <v>504</v>
      </c>
      <c r="D733" s="343" t="s">
        <v>624</v>
      </c>
    </row>
    <row r="734" ht="15.0" customHeight="1">
      <c r="A734" s="343" t="s">
        <v>1637</v>
      </c>
      <c r="B734" s="344">
        <v>536974.0</v>
      </c>
      <c r="C734" s="343" t="s">
        <v>504</v>
      </c>
      <c r="D734" s="343" t="s">
        <v>624</v>
      </c>
    </row>
    <row r="735" ht="15.0" customHeight="1">
      <c r="A735" s="343" t="s">
        <v>1638</v>
      </c>
      <c r="B735" s="344">
        <v>540652.0</v>
      </c>
      <c r="C735" s="343" t="s">
        <v>504</v>
      </c>
      <c r="D735" s="343" t="s">
        <v>689</v>
      </c>
    </row>
    <row r="736" ht="15.0" customHeight="1">
      <c r="A736" s="343" t="s">
        <v>1639</v>
      </c>
      <c r="B736" s="344">
        <v>513375.0</v>
      </c>
      <c r="C736" s="343" t="s">
        <v>1640</v>
      </c>
      <c r="D736" s="343" t="s">
        <v>1424</v>
      </c>
    </row>
    <row r="737" ht="15.0" customHeight="1">
      <c r="A737" s="343" t="s">
        <v>1641</v>
      </c>
      <c r="B737" s="344">
        <v>534804.0</v>
      </c>
      <c r="C737" s="343" t="s">
        <v>1642</v>
      </c>
      <c r="D737" s="343" t="s">
        <v>487</v>
      </c>
    </row>
    <row r="738" ht="15.0" customHeight="1">
      <c r="A738" s="343" t="s">
        <v>1643</v>
      </c>
      <c r="B738" s="344">
        <v>533260.0</v>
      </c>
      <c r="C738" s="343" t="s">
        <v>1644</v>
      </c>
      <c r="D738" s="343" t="s">
        <v>609</v>
      </c>
    </row>
    <row r="739" ht="15.0" customHeight="1">
      <c r="A739" s="343" t="s">
        <v>1645</v>
      </c>
      <c r="B739" s="344">
        <v>530609.0</v>
      </c>
      <c r="C739" s="343" t="s">
        <v>504</v>
      </c>
      <c r="D739" s="343" t="s">
        <v>1424</v>
      </c>
    </row>
    <row r="740" ht="15.0" customHeight="1">
      <c r="A740" s="343" t="s">
        <v>1646</v>
      </c>
      <c r="B740" s="344">
        <v>532282.0</v>
      </c>
      <c r="C740" s="343" t="s">
        <v>1647</v>
      </c>
      <c r="D740" s="343" t="s">
        <v>859</v>
      </c>
    </row>
    <row r="741" ht="15.0" customHeight="1">
      <c r="A741" s="343" t="s">
        <v>1648</v>
      </c>
      <c r="B741" s="344">
        <v>500870.0</v>
      </c>
      <c r="C741" s="343" t="s">
        <v>1649</v>
      </c>
      <c r="D741" s="343" t="s">
        <v>714</v>
      </c>
    </row>
    <row r="742" ht="15.0" customHeight="1">
      <c r="A742" s="343" t="s">
        <v>1650</v>
      </c>
      <c r="B742" s="344">
        <v>500870.0</v>
      </c>
      <c r="C742" s="343" t="s">
        <v>1649</v>
      </c>
      <c r="D742" s="343" t="s">
        <v>714</v>
      </c>
    </row>
    <row r="743" ht="15.0" customHeight="1">
      <c r="A743" s="343" t="s">
        <v>1651</v>
      </c>
      <c r="B743" s="344">
        <v>531682.0</v>
      </c>
      <c r="C743" s="343" t="s">
        <v>504</v>
      </c>
      <c r="D743" s="343" t="s">
        <v>490</v>
      </c>
    </row>
    <row r="744" ht="15.0" customHeight="1">
      <c r="A744" s="343" t="s">
        <v>1652</v>
      </c>
      <c r="B744" s="344">
        <v>531158.0</v>
      </c>
      <c r="C744" s="343" t="s">
        <v>504</v>
      </c>
      <c r="D744" s="343" t="s">
        <v>526</v>
      </c>
    </row>
    <row r="745" ht="15.0" customHeight="1">
      <c r="A745" s="343" t="s">
        <v>1653</v>
      </c>
      <c r="B745" s="344">
        <v>531900.0</v>
      </c>
      <c r="C745" s="343" t="s">
        <v>504</v>
      </c>
      <c r="D745" s="343" t="s">
        <v>526</v>
      </c>
    </row>
    <row r="746" ht="15.0" customHeight="1">
      <c r="A746" s="343" t="s">
        <v>1654</v>
      </c>
      <c r="B746" s="344">
        <v>519600.0</v>
      </c>
      <c r="C746" s="343" t="s">
        <v>1655</v>
      </c>
      <c r="D746" s="343" t="s">
        <v>911</v>
      </c>
    </row>
    <row r="747" ht="15.0" customHeight="1">
      <c r="A747" s="343" t="s">
        <v>1656</v>
      </c>
      <c r="B747" s="344">
        <v>519600.0</v>
      </c>
      <c r="C747" s="343" t="s">
        <v>1655</v>
      </c>
      <c r="D747" s="343" t="s">
        <v>911</v>
      </c>
    </row>
    <row r="748" ht="15.0" customHeight="1">
      <c r="A748" s="343" t="s">
        <v>1657</v>
      </c>
      <c r="B748" s="344">
        <v>500878.0</v>
      </c>
      <c r="C748" s="343" t="s">
        <v>1658</v>
      </c>
      <c r="D748" s="343" t="s">
        <v>984</v>
      </c>
    </row>
    <row r="749" ht="15.0" customHeight="1">
      <c r="A749" s="343" t="s">
        <v>1659</v>
      </c>
      <c r="B749" s="344">
        <v>530789.0</v>
      </c>
      <c r="C749" s="343" t="s">
        <v>504</v>
      </c>
      <c r="D749" s="343" t="s">
        <v>624</v>
      </c>
    </row>
    <row r="750" ht="15.0" customHeight="1">
      <c r="A750" s="343" t="s">
        <v>1660</v>
      </c>
      <c r="B750" s="344">
        <v>531119.0</v>
      </c>
      <c r="C750" s="343" t="s">
        <v>504</v>
      </c>
      <c r="D750" s="343" t="s">
        <v>618</v>
      </c>
    </row>
    <row r="751" ht="15.0" customHeight="1">
      <c r="A751" s="343" t="s">
        <v>1661</v>
      </c>
      <c r="B751" s="344">
        <v>531119.0</v>
      </c>
      <c r="C751" s="343" t="s">
        <v>504</v>
      </c>
      <c r="D751" s="343" t="s">
        <v>618</v>
      </c>
    </row>
    <row r="752" ht="15.0" customHeight="1">
      <c r="A752" s="343" t="s">
        <v>1662</v>
      </c>
      <c r="B752" s="344">
        <v>514171.0</v>
      </c>
      <c r="C752" s="343" t="s">
        <v>504</v>
      </c>
      <c r="D752" s="343" t="s">
        <v>1032</v>
      </c>
    </row>
    <row r="753" ht="15.0" customHeight="1">
      <c r="A753" s="343" t="s">
        <v>1663</v>
      </c>
      <c r="B753" s="344">
        <v>538734.0</v>
      </c>
      <c r="C753" s="343" t="s">
        <v>504</v>
      </c>
      <c r="D753" s="343" t="s">
        <v>490</v>
      </c>
    </row>
    <row r="754" ht="15.0" customHeight="1">
      <c r="A754" s="343" t="s">
        <v>1664</v>
      </c>
      <c r="B754" s="344">
        <v>532695.0</v>
      </c>
      <c r="C754" s="343" t="s">
        <v>1665</v>
      </c>
      <c r="D754" s="343" t="s">
        <v>618</v>
      </c>
    </row>
    <row r="755" ht="15.0" customHeight="1">
      <c r="A755" s="343" t="s">
        <v>1666</v>
      </c>
      <c r="B755" s="344">
        <v>532871.0</v>
      </c>
      <c r="C755" s="343" t="s">
        <v>1667</v>
      </c>
      <c r="D755" s="343" t="s">
        <v>842</v>
      </c>
    </row>
    <row r="756" ht="15.0" customHeight="1">
      <c r="A756" s="343" t="s">
        <v>1668</v>
      </c>
      <c r="B756" s="344">
        <v>532701.0</v>
      </c>
      <c r="C756" s="343" t="s">
        <v>504</v>
      </c>
      <c r="D756" s="343" t="s">
        <v>498</v>
      </c>
    </row>
    <row r="757" ht="15.0" customHeight="1">
      <c r="A757" s="343" t="s">
        <v>1669</v>
      </c>
      <c r="B757" s="344">
        <v>522251.0</v>
      </c>
      <c r="C757" s="343" t="s">
        <v>504</v>
      </c>
      <c r="D757" s="343" t="s">
        <v>512</v>
      </c>
    </row>
    <row r="758" ht="15.0" customHeight="1">
      <c r="A758" s="343" t="s">
        <v>1670</v>
      </c>
      <c r="B758" s="344">
        <v>531380.0</v>
      </c>
      <c r="C758" s="343" t="s">
        <v>504</v>
      </c>
      <c r="D758" s="343" t="s">
        <v>1671</v>
      </c>
    </row>
    <row r="759" ht="15.0" customHeight="1">
      <c r="A759" s="343" t="s">
        <v>1672</v>
      </c>
      <c r="B759" s="344">
        <v>532885.0</v>
      </c>
      <c r="C759" s="343" t="s">
        <v>1673</v>
      </c>
      <c r="D759" s="343" t="s">
        <v>822</v>
      </c>
    </row>
    <row r="760" ht="15.0" customHeight="1">
      <c r="A760" s="343" t="s">
        <v>1674</v>
      </c>
      <c r="B760" s="343" t="s">
        <v>504</v>
      </c>
      <c r="C760" s="343" t="s">
        <v>1675</v>
      </c>
      <c r="D760" s="343" t="s">
        <v>595</v>
      </c>
    </row>
    <row r="761" ht="15.0" customHeight="1">
      <c r="A761" s="343" t="s">
        <v>1676</v>
      </c>
      <c r="B761" s="343" t="s">
        <v>504</v>
      </c>
      <c r="C761" s="343" t="s">
        <v>1675</v>
      </c>
      <c r="D761" s="343" t="s">
        <v>595</v>
      </c>
    </row>
    <row r="762" ht="15.0" customHeight="1">
      <c r="A762" s="343" t="s">
        <v>1677</v>
      </c>
      <c r="B762" s="344">
        <v>501827.0</v>
      </c>
      <c r="C762" s="343" t="s">
        <v>504</v>
      </c>
      <c r="D762" s="343" t="s">
        <v>576</v>
      </c>
    </row>
    <row r="763" ht="15.0" customHeight="1">
      <c r="A763" s="343" t="s">
        <v>1678</v>
      </c>
      <c r="B763" s="344">
        <v>501150.0</v>
      </c>
      <c r="C763" s="343" t="s">
        <v>1679</v>
      </c>
      <c r="D763" s="343" t="s">
        <v>487</v>
      </c>
    </row>
    <row r="764" ht="15.0" customHeight="1">
      <c r="A764" s="343" t="s">
        <v>1680</v>
      </c>
      <c r="B764" s="344">
        <v>517544.0</v>
      </c>
      <c r="C764" s="343" t="s">
        <v>1681</v>
      </c>
      <c r="D764" s="343" t="s">
        <v>925</v>
      </c>
    </row>
    <row r="765" ht="15.0" customHeight="1">
      <c r="A765" s="343" t="s">
        <v>1682</v>
      </c>
      <c r="B765" s="344">
        <v>500280.0</v>
      </c>
      <c r="C765" s="343" t="s">
        <v>1683</v>
      </c>
      <c r="D765" s="343" t="s">
        <v>519</v>
      </c>
    </row>
    <row r="766" ht="15.0" customHeight="1">
      <c r="A766" s="343" t="s">
        <v>1684</v>
      </c>
      <c r="B766" s="344">
        <v>500083.0</v>
      </c>
      <c r="C766" s="343" t="s">
        <v>1685</v>
      </c>
      <c r="D766" s="343" t="s">
        <v>809</v>
      </c>
    </row>
    <row r="767" ht="15.0" customHeight="1">
      <c r="A767" s="343" t="s">
        <v>1686</v>
      </c>
      <c r="B767" s="344">
        <v>532548.0</v>
      </c>
      <c r="C767" s="343" t="s">
        <v>1687</v>
      </c>
      <c r="D767" s="343" t="s">
        <v>999</v>
      </c>
    </row>
    <row r="768" ht="15.0" customHeight="1">
      <c r="A768" s="343" t="s">
        <v>1688</v>
      </c>
      <c r="B768" s="344">
        <v>532548.0</v>
      </c>
      <c r="C768" s="343" t="s">
        <v>1687</v>
      </c>
      <c r="D768" s="343" t="s">
        <v>999</v>
      </c>
    </row>
    <row r="769" ht="15.0" customHeight="1">
      <c r="A769" s="343" t="s">
        <v>1689</v>
      </c>
      <c r="B769" s="344">
        <v>500040.0</v>
      </c>
      <c r="C769" s="343" t="s">
        <v>1690</v>
      </c>
      <c r="D769" s="343" t="s">
        <v>517</v>
      </c>
    </row>
    <row r="770" ht="15.0" customHeight="1">
      <c r="A770" s="343" t="s">
        <v>1691</v>
      </c>
      <c r="B770" s="344">
        <v>530881.0</v>
      </c>
      <c r="C770" s="343" t="s">
        <v>504</v>
      </c>
      <c r="D770" s="343" t="s">
        <v>487</v>
      </c>
    </row>
    <row r="771" ht="15.0" customHeight="1">
      <c r="A771" s="343" t="s">
        <v>1692</v>
      </c>
      <c r="B771" s="344">
        <v>532443.0</v>
      </c>
      <c r="C771" s="343" t="s">
        <v>1693</v>
      </c>
      <c r="D771" s="343" t="s">
        <v>781</v>
      </c>
    </row>
    <row r="772" ht="15.0" customHeight="1">
      <c r="A772" s="343" t="s">
        <v>1694</v>
      </c>
      <c r="B772" s="344">
        <v>532413.0</v>
      </c>
      <c r="C772" s="343" t="s">
        <v>1695</v>
      </c>
      <c r="D772" s="343" t="s">
        <v>829</v>
      </c>
    </row>
    <row r="773" ht="15.0" customHeight="1">
      <c r="A773" s="343" t="s">
        <v>1696</v>
      </c>
      <c r="B773" s="344">
        <v>512341.0</v>
      </c>
      <c r="C773" s="343" t="s">
        <v>504</v>
      </c>
      <c r="D773" s="343" t="s">
        <v>834</v>
      </c>
    </row>
    <row r="774" ht="15.0" customHeight="1">
      <c r="A774" s="343" t="s">
        <v>1697</v>
      </c>
      <c r="B774" s="344">
        <v>500084.0</v>
      </c>
      <c r="C774" s="343" t="s">
        <v>1698</v>
      </c>
      <c r="D774" s="343" t="s">
        <v>643</v>
      </c>
    </row>
    <row r="775" ht="15.0" customHeight="1">
      <c r="A775" s="343" t="s">
        <v>1699</v>
      </c>
      <c r="B775" s="343" t="s">
        <v>504</v>
      </c>
      <c r="C775" s="343" t="s">
        <v>1700</v>
      </c>
      <c r="D775" s="343" t="s">
        <v>1701</v>
      </c>
    </row>
    <row r="776" ht="15.0" customHeight="1">
      <c r="A776" s="343" t="s">
        <v>1702</v>
      </c>
      <c r="B776" s="344">
        <v>542333.0</v>
      </c>
      <c r="C776" s="343" t="s">
        <v>1703</v>
      </c>
      <c r="D776" s="343" t="s">
        <v>1701</v>
      </c>
    </row>
    <row r="777" ht="15.0" customHeight="1">
      <c r="A777" s="343" t="s">
        <v>1704</v>
      </c>
      <c r="B777" s="344">
        <v>500093.0</v>
      </c>
      <c r="C777" s="343" t="s">
        <v>1705</v>
      </c>
      <c r="D777" s="343" t="s">
        <v>547</v>
      </c>
    </row>
    <row r="778" ht="15.0" customHeight="1">
      <c r="A778" s="343" t="s">
        <v>1706</v>
      </c>
      <c r="B778" s="344">
        <v>531489.0</v>
      </c>
      <c r="C778" s="343" t="s">
        <v>504</v>
      </c>
      <c r="D778" s="343" t="s">
        <v>597</v>
      </c>
    </row>
    <row r="779" ht="15.0" customHeight="1">
      <c r="A779" s="343" t="s">
        <v>1707</v>
      </c>
      <c r="B779" s="344">
        <v>531946.0</v>
      </c>
      <c r="C779" s="343" t="s">
        <v>504</v>
      </c>
      <c r="D779" s="343" t="s">
        <v>498</v>
      </c>
    </row>
    <row r="780" ht="15.0" customHeight="1">
      <c r="A780" s="343" t="s">
        <v>1708</v>
      </c>
      <c r="B780" s="344">
        <v>542399.0</v>
      </c>
      <c r="C780" s="343" t="s">
        <v>1709</v>
      </c>
      <c r="D780" s="343" t="s">
        <v>705</v>
      </c>
    </row>
    <row r="781" ht="15.0" customHeight="1">
      <c r="A781" s="343" t="s">
        <v>1710</v>
      </c>
      <c r="B781" s="344">
        <v>539600.0</v>
      </c>
      <c r="C781" s="343" t="s">
        <v>504</v>
      </c>
      <c r="D781" s="343" t="s">
        <v>526</v>
      </c>
    </row>
    <row r="782" ht="15.0" customHeight="1">
      <c r="A782" s="343" t="s">
        <v>1711</v>
      </c>
      <c r="B782" s="344">
        <v>530307.0</v>
      </c>
      <c r="C782" s="343" t="s">
        <v>504</v>
      </c>
      <c r="D782" s="343" t="s">
        <v>702</v>
      </c>
    </row>
    <row r="783" ht="15.0" customHeight="1">
      <c r="A783" s="343" t="s">
        <v>1712</v>
      </c>
      <c r="B783" s="344">
        <v>512301.0</v>
      </c>
      <c r="C783" s="343" t="s">
        <v>504</v>
      </c>
      <c r="D783" s="343" t="s">
        <v>526</v>
      </c>
    </row>
    <row r="784" ht="15.0" customHeight="1">
      <c r="A784" s="343" t="s">
        <v>1713</v>
      </c>
      <c r="B784" s="344">
        <v>500085.0</v>
      </c>
      <c r="C784" s="343" t="s">
        <v>1714</v>
      </c>
      <c r="D784" s="343" t="s">
        <v>1012</v>
      </c>
    </row>
    <row r="785" ht="15.0" customHeight="1">
      <c r="A785" s="343" t="s">
        <v>1715</v>
      </c>
      <c r="B785" s="344">
        <v>542627.0</v>
      </c>
      <c r="C785" s="343" t="s">
        <v>1716</v>
      </c>
      <c r="D785" s="345" t="s">
        <v>870</v>
      </c>
    </row>
    <row r="786" ht="15.0" customHeight="1">
      <c r="A786" s="343" t="s">
        <v>1717</v>
      </c>
      <c r="B786" s="344">
        <v>522292.0</v>
      </c>
      <c r="C786" s="343" t="s">
        <v>504</v>
      </c>
      <c r="D786" s="343" t="s">
        <v>519</v>
      </c>
    </row>
    <row r="787" ht="15.0" customHeight="1">
      <c r="A787" s="343" t="s">
        <v>1718</v>
      </c>
      <c r="B787" s="344">
        <v>530309.0</v>
      </c>
      <c r="C787" s="343" t="s">
        <v>504</v>
      </c>
      <c r="D787" s="343" t="s">
        <v>526</v>
      </c>
    </row>
    <row r="788" ht="15.0" customHeight="1">
      <c r="A788" s="343" t="s">
        <v>1719</v>
      </c>
      <c r="B788" s="344">
        <v>540829.0</v>
      </c>
      <c r="C788" s="343" t="s">
        <v>504</v>
      </c>
      <c r="D788" s="343" t="s">
        <v>526</v>
      </c>
    </row>
    <row r="789" ht="15.0" customHeight="1">
      <c r="A789" s="343" t="s">
        <v>1720</v>
      </c>
      <c r="B789" s="344">
        <v>535142.0</v>
      </c>
      <c r="C789" s="343" t="s">
        <v>504</v>
      </c>
      <c r="D789" s="343" t="s">
        <v>507</v>
      </c>
    </row>
    <row r="790" ht="15.0" customHeight="1">
      <c r="A790" s="343" t="s">
        <v>1721</v>
      </c>
      <c r="B790" s="344">
        <v>531327.0</v>
      </c>
      <c r="C790" s="343" t="s">
        <v>504</v>
      </c>
      <c r="D790" s="343" t="s">
        <v>487</v>
      </c>
    </row>
    <row r="791" ht="15.0" customHeight="1">
      <c r="A791" s="343" t="s">
        <v>1722</v>
      </c>
      <c r="B791" s="344">
        <v>511696.0</v>
      </c>
      <c r="C791" s="343" t="s">
        <v>504</v>
      </c>
      <c r="D791" s="343" t="s">
        <v>487</v>
      </c>
    </row>
    <row r="792" ht="15.0" customHeight="1">
      <c r="A792" s="343" t="s">
        <v>1723</v>
      </c>
      <c r="B792" s="344">
        <v>531977.0</v>
      </c>
      <c r="C792" s="343" t="s">
        <v>504</v>
      </c>
      <c r="D792" s="343" t="s">
        <v>576</v>
      </c>
    </row>
    <row r="793" ht="15.0" customHeight="1">
      <c r="A793" s="343" t="s">
        <v>1724</v>
      </c>
      <c r="B793" s="344">
        <v>504671.0</v>
      </c>
      <c r="C793" s="343" t="s">
        <v>504</v>
      </c>
      <c r="D793" s="343" t="s">
        <v>536</v>
      </c>
    </row>
    <row r="794" ht="15.0" customHeight="1">
      <c r="A794" s="343" t="s">
        <v>1725</v>
      </c>
      <c r="B794" s="344">
        <v>539800.0</v>
      </c>
      <c r="C794" s="343" t="s">
        <v>504</v>
      </c>
      <c r="D794" s="343" t="s">
        <v>526</v>
      </c>
    </row>
    <row r="795" ht="15.0" customHeight="1">
      <c r="A795" s="343" t="s">
        <v>1726</v>
      </c>
      <c r="B795" s="344">
        <v>526917.0</v>
      </c>
      <c r="C795" s="343" t="s">
        <v>504</v>
      </c>
      <c r="D795" s="343" t="s">
        <v>590</v>
      </c>
    </row>
    <row r="796" ht="15.0" customHeight="1">
      <c r="A796" s="343" t="s">
        <v>1727</v>
      </c>
      <c r="B796" s="344">
        <v>530871.0</v>
      </c>
      <c r="C796" s="343" t="s">
        <v>504</v>
      </c>
      <c r="D796" s="343" t="s">
        <v>664</v>
      </c>
    </row>
    <row r="797" ht="15.0" customHeight="1">
      <c r="A797" s="343" t="s">
        <v>1728</v>
      </c>
      <c r="B797" s="344">
        <v>540395.0</v>
      </c>
      <c r="C797" s="343" t="s">
        <v>504</v>
      </c>
      <c r="D797" s="343" t="s">
        <v>664</v>
      </c>
    </row>
    <row r="798" ht="15.0" customHeight="1">
      <c r="A798" s="343" t="s">
        <v>1729</v>
      </c>
      <c r="B798" s="344">
        <v>541269.0</v>
      </c>
      <c r="C798" s="343" t="s">
        <v>1730</v>
      </c>
      <c r="D798" s="343" t="s">
        <v>552</v>
      </c>
    </row>
    <row r="799" ht="15.0" customHeight="1">
      <c r="A799" s="343" t="s">
        <v>1731</v>
      </c>
      <c r="B799" s="344">
        <v>539230.0</v>
      </c>
      <c r="C799" s="343" t="s">
        <v>504</v>
      </c>
      <c r="D799" s="343" t="s">
        <v>664</v>
      </c>
    </row>
    <row r="800" ht="15.0" customHeight="1">
      <c r="A800" s="343" t="s">
        <v>1732</v>
      </c>
      <c r="B800" s="344">
        <v>506365.0</v>
      </c>
      <c r="C800" s="343" t="s">
        <v>504</v>
      </c>
      <c r="D800" s="343" t="s">
        <v>542</v>
      </c>
    </row>
    <row r="801" ht="15.0" customHeight="1">
      <c r="A801" s="343" t="s">
        <v>1733</v>
      </c>
      <c r="B801" s="344">
        <v>537326.0</v>
      </c>
      <c r="C801" s="343" t="s">
        <v>504</v>
      </c>
      <c r="D801" s="343" t="s">
        <v>512</v>
      </c>
    </row>
    <row r="802" ht="15.0" customHeight="1">
      <c r="A802" s="343" t="s">
        <v>1734</v>
      </c>
      <c r="B802" s="344">
        <v>539011.0</v>
      </c>
      <c r="C802" s="343" t="s">
        <v>504</v>
      </c>
      <c r="D802" s="343" t="s">
        <v>536</v>
      </c>
    </row>
    <row r="803" ht="15.0" customHeight="1">
      <c r="A803" s="343" t="s">
        <v>1735</v>
      </c>
      <c r="B803" s="344">
        <v>523489.0</v>
      </c>
      <c r="C803" s="343" t="s">
        <v>504</v>
      </c>
      <c r="D803" s="343" t="s">
        <v>693</v>
      </c>
    </row>
    <row r="804" ht="15.0" customHeight="1">
      <c r="A804" s="343" t="s">
        <v>1736</v>
      </c>
      <c r="B804" s="344">
        <v>500110.0</v>
      </c>
      <c r="C804" s="343" t="s">
        <v>1737</v>
      </c>
      <c r="D804" s="343" t="s">
        <v>1433</v>
      </c>
    </row>
    <row r="805" ht="15.0" customHeight="1">
      <c r="A805" s="343" t="s">
        <v>1738</v>
      </c>
      <c r="B805" s="344">
        <v>526817.0</v>
      </c>
      <c r="C805" s="343" t="s">
        <v>504</v>
      </c>
      <c r="D805" s="343" t="s">
        <v>741</v>
      </c>
    </row>
    <row r="806" ht="15.0" customHeight="1">
      <c r="A806" s="343" t="s">
        <v>1739</v>
      </c>
      <c r="B806" s="344">
        <v>521244.0</v>
      </c>
      <c r="C806" s="343" t="s">
        <v>504</v>
      </c>
      <c r="D806" s="343" t="s">
        <v>519</v>
      </c>
    </row>
    <row r="807" ht="15.0" customHeight="1">
      <c r="A807" s="343" t="s">
        <v>1740</v>
      </c>
      <c r="B807" s="344">
        <v>532992.0</v>
      </c>
      <c r="C807" s="343" t="s">
        <v>504</v>
      </c>
      <c r="D807" s="343" t="s">
        <v>705</v>
      </c>
    </row>
    <row r="808" ht="15.0" customHeight="1">
      <c r="A808" s="343" t="s">
        <v>1741</v>
      </c>
      <c r="B808" s="344">
        <v>531358.0</v>
      </c>
      <c r="C808" s="343" t="s">
        <v>504</v>
      </c>
      <c r="D808" s="343" t="s">
        <v>521</v>
      </c>
    </row>
    <row r="809" ht="15.0" customHeight="1">
      <c r="A809" s="343" t="s">
        <v>1742</v>
      </c>
      <c r="B809" s="344">
        <v>530427.0</v>
      </c>
      <c r="C809" s="343" t="s">
        <v>504</v>
      </c>
      <c r="D809" s="343" t="s">
        <v>1743</v>
      </c>
    </row>
    <row r="810" ht="15.0" customHeight="1">
      <c r="A810" s="343" t="s">
        <v>1744</v>
      </c>
      <c r="B810" s="344">
        <v>526546.0</v>
      </c>
      <c r="C810" s="343" t="s">
        <v>504</v>
      </c>
      <c r="D810" s="343" t="s">
        <v>693</v>
      </c>
    </row>
    <row r="811" ht="15.0" customHeight="1">
      <c r="A811" s="343" t="s">
        <v>1745</v>
      </c>
      <c r="B811" s="344">
        <v>511243.0</v>
      </c>
      <c r="C811" s="343" t="s">
        <v>1746</v>
      </c>
      <c r="D811" s="343" t="s">
        <v>521</v>
      </c>
    </row>
    <row r="812" ht="15.0" customHeight="1">
      <c r="A812" s="343" t="s">
        <v>1747</v>
      </c>
      <c r="B812" s="344">
        <v>511243.0</v>
      </c>
      <c r="C812" s="343" t="s">
        <v>1748</v>
      </c>
      <c r="D812" s="343" t="s">
        <v>521</v>
      </c>
    </row>
    <row r="813" ht="15.0" customHeight="1">
      <c r="A813" s="343" t="s">
        <v>1749</v>
      </c>
      <c r="B813" s="344">
        <v>519475.0</v>
      </c>
      <c r="C813" s="343" t="s">
        <v>504</v>
      </c>
      <c r="D813" s="343" t="s">
        <v>584</v>
      </c>
    </row>
    <row r="814" ht="15.0" customHeight="1">
      <c r="A814" s="343" t="s">
        <v>1750</v>
      </c>
      <c r="B814" s="344">
        <v>540681.0</v>
      </c>
      <c r="C814" s="343" t="s">
        <v>504</v>
      </c>
      <c r="D814" s="343" t="s">
        <v>564</v>
      </c>
    </row>
    <row r="815" ht="15.0" customHeight="1">
      <c r="A815" s="343" t="s">
        <v>1751</v>
      </c>
      <c r="B815" s="344">
        <v>501833.0</v>
      </c>
      <c r="C815" s="343" t="s">
        <v>504</v>
      </c>
      <c r="D815" s="343" t="s">
        <v>1752</v>
      </c>
    </row>
    <row r="816" ht="15.0" customHeight="1">
      <c r="A816" s="343" t="s">
        <v>1753</v>
      </c>
      <c r="B816" s="344">
        <v>539335.0</v>
      </c>
      <c r="C816" s="343" t="s">
        <v>504</v>
      </c>
      <c r="D816" s="343" t="s">
        <v>526</v>
      </c>
    </row>
    <row r="817" ht="15.0" customHeight="1">
      <c r="A817" s="343" t="s">
        <v>1754</v>
      </c>
      <c r="B817" s="344">
        <v>530191.0</v>
      </c>
      <c r="C817" s="343" t="s">
        <v>1755</v>
      </c>
      <c r="D817" s="343" t="s">
        <v>664</v>
      </c>
    </row>
    <row r="818" ht="15.0" customHeight="1">
      <c r="A818" s="343" t="s">
        <v>1756</v>
      </c>
      <c r="B818" s="344">
        <v>530191.0</v>
      </c>
      <c r="C818" s="343" t="s">
        <v>1755</v>
      </c>
      <c r="D818" s="343" t="s">
        <v>664</v>
      </c>
    </row>
    <row r="819" ht="15.0" customHeight="1">
      <c r="A819" s="343" t="s">
        <v>1757</v>
      </c>
      <c r="B819" s="344">
        <v>519477.0</v>
      </c>
      <c r="C819" s="343" t="s">
        <v>504</v>
      </c>
      <c r="D819" s="343" t="s">
        <v>753</v>
      </c>
    </row>
    <row r="820" ht="15.0" customHeight="1">
      <c r="A820" s="343" t="s">
        <v>1758</v>
      </c>
      <c r="B820" s="344">
        <v>542678.0</v>
      </c>
      <c r="C820" s="343" t="s">
        <v>1759</v>
      </c>
      <c r="D820" s="343" t="s">
        <v>542</v>
      </c>
    </row>
    <row r="821" ht="15.0" customHeight="1">
      <c r="A821" s="343" t="s">
        <v>1760</v>
      </c>
      <c r="B821" s="344">
        <v>534758.0</v>
      </c>
      <c r="C821" s="343" t="s">
        <v>1761</v>
      </c>
      <c r="D821" s="343" t="s">
        <v>490</v>
      </c>
    </row>
    <row r="822" ht="15.0" customHeight="1">
      <c r="A822" s="343" t="s">
        <v>1762</v>
      </c>
      <c r="B822" s="344">
        <v>533407.0</v>
      </c>
      <c r="C822" s="343" t="s">
        <v>1763</v>
      </c>
      <c r="D822" s="343" t="s">
        <v>519</v>
      </c>
    </row>
    <row r="823" ht="15.0" customHeight="1">
      <c r="A823" s="343" t="s">
        <v>1764</v>
      </c>
      <c r="B823" s="344">
        <v>530829.0</v>
      </c>
      <c r="C823" s="343" t="s">
        <v>504</v>
      </c>
      <c r="D823" s="343" t="s">
        <v>521</v>
      </c>
    </row>
    <row r="824" ht="15.0" customHeight="1">
      <c r="A824" s="343" t="s">
        <v>1765</v>
      </c>
      <c r="B824" s="344">
        <v>505230.0</v>
      </c>
      <c r="C824" s="343" t="s">
        <v>1766</v>
      </c>
      <c r="D824" s="343" t="s">
        <v>493</v>
      </c>
    </row>
    <row r="825" ht="15.0" customHeight="1">
      <c r="A825" s="343" t="s">
        <v>1767</v>
      </c>
      <c r="B825" s="344">
        <v>531283.0</v>
      </c>
      <c r="C825" s="343" t="s">
        <v>504</v>
      </c>
      <c r="D825" s="343" t="s">
        <v>521</v>
      </c>
    </row>
    <row r="826" ht="15.0" customHeight="1">
      <c r="A826" s="343" t="s">
        <v>1768</v>
      </c>
      <c r="B826" s="344">
        <v>526373.0</v>
      </c>
      <c r="C826" s="343" t="s">
        <v>504</v>
      </c>
      <c r="D826" s="343" t="s">
        <v>705</v>
      </c>
    </row>
    <row r="827" ht="15.0" customHeight="1">
      <c r="A827" s="343" t="s">
        <v>1769</v>
      </c>
      <c r="B827" s="344">
        <v>532807.0</v>
      </c>
      <c r="C827" s="343" t="s">
        <v>1770</v>
      </c>
      <c r="D827" s="343" t="s">
        <v>505</v>
      </c>
    </row>
    <row r="828" ht="15.0" customHeight="1">
      <c r="A828" s="343" t="s">
        <v>1771</v>
      </c>
      <c r="B828" s="344">
        <v>532807.0</v>
      </c>
      <c r="C828" s="343" t="s">
        <v>1770</v>
      </c>
      <c r="D828" s="343" t="s">
        <v>505</v>
      </c>
    </row>
    <row r="829" ht="15.0" customHeight="1">
      <c r="A829" s="343" t="s">
        <v>1772</v>
      </c>
      <c r="B829" s="344">
        <v>530457.0</v>
      </c>
      <c r="C829" s="343" t="s">
        <v>504</v>
      </c>
      <c r="D829" s="343" t="s">
        <v>507</v>
      </c>
    </row>
    <row r="830" ht="15.0" customHeight="1">
      <c r="A830" s="343" t="s">
        <v>1773</v>
      </c>
      <c r="B830" s="344">
        <v>532324.0</v>
      </c>
      <c r="C830" s="343" t="s">
        <v>1774</v>
      </c>
      <c r="D830" s="343" t="s">
        <v>507</v>
      </c>
    </row>
    <row r="831" ht="15.0" customHeight="1">
      <c r="A831" s="343" t="s">
        <v>1775</v>
      </c>
      <c r="B831" s="344">
        <v>500087.0</v>
      </c>
      <c r="C831" s="343" t="s">
        <v>1776</v>
      </c>
      <c r="D831" s="343" t="s">
        <v>542</v>
      </c>
    </row>
    <row r="832" ht="15.0" customHeight="1">
      <c r="A832" s="343" t="s">
        <v>1777</v>
      </c>
      <c r="B832" s="344">
        <v>531775.0</v>
      </c>
      <c r="C832" s="343" t="s">
        <v>504</v>
      </c>
      <c r="D832" s="343" t="s">
        <v>526</v>
      </c>
    </row>
    <row r="833" ht="15.0" customHeight="1">
      <c r="A833" s="343" t="s">
        <v>1778</v>
      </c>
      <c r="B833" s="344">
        <v>502445.0</v>
      </c>
      <c r="C833" s="343" t="s">
        <v>504</v>
      </c>
      <c r="D833" s="343" t="s">
        <v>590</v>
      </c>
    </row>
    <row r="834" ht="15.0" customHeight="1">
      <c r="A834" s="343" t="s">
        <v>1779</v>
      </c>
      <c r="B834" s="344">
        <v>531235.0</v>
      </c>
      <c r="C834" s="343" t="s">
        <v>504</v>
      </c>
      <c r="D834" s="343" t="s">
        <v>521</v>
      </c>
    </row>
    <row r="835" ht="15.0" customHeight="1">
      <c r="A835" s="343" t="s">
        <v>1780</v>
      </c>
      <c r="B835" s="344">
        <v>538786.0</v>
      </c>
      <c r="C835" s="343" t="s">
        <v>504</v>
      </c>
      <c r="D835" s="343" t="s">
        <v>1028</v>
      </c>
    </row>
    <row r="836" ht="15.0" customHeight="1">
      <c r="A836" s="343" t="s">
        <v>1781</v>
      </c>
      <c r="B836" s="344">
        <v>538674.0</v>
      </c>
      <c r="C836" s="343" t="s">
        <v>504</v>
      </c>
      <c r="D836" s="343" t="s">
        <v>1448</v>
      </c>
    </row>
    <row r="837" ht="15.0" customHeight="1">
      <c r="A837" s="343" t="s">
        <v>1782</v>
      </c>
      <c r="B837" s="344">
        <v>532210.0</v>
      </c>
      <c r="C837" s="343" t="s">
        <v>1783</v>
      </c>
      <c r="D837" s="343" t="s">
        <v>822</v>
      </c>
    </row>
    <row r="838" ht="15.0" customHeight="1">
      <c r="A838" s="343" t="s">
        <v>1784</v>
      </c>
      <c r="B838" s="344">
        <v>521210.0</v>
      </c>
      <c r="C838" s="343" t="s">
        <v>504</v>
      </c>
      <c r="D838" s="343" t="s">
        <v>618</v>
      </c>
    </row>
    <row r="839" ht="15.0" customHeight="1">
      <c r="A839" s="343" t="s">
        <v>1785</v>
      </c>
      <c r="B839" s="344">
        <v>780013.0</v>
      </c>
      <c r="C839" s="343" t="s">
        <v>504</v>
      </c>
      <c r="D839" s="343" t="s">
        <v>595</v>
      </c>
    </row>
    <row r="840" ht="15.0" customHeight="1">
      <c r="A840" s="343" t="s">
        <v>1786</v>
      </c>
      <c r="B840" s="344">
        <v>780013.0</v>
      </c>
      <c r="C840" s="343" t="s">
        <v>504</v>
      </c>
      <c r="D840" s="343" t="s">
        <v>595</v>
      </c>
    </row>
    <row r="841" ht="15.0" customHeight="1">
      <c r="A841" s="343" t="s">
        <v>1787</v>
      </c>
      <c r="B841" s="343" t="s">
        <v>504</v>
      </c>
      <c r="C841" s="343" t="s">
        <v>1788</v>
      </c>
      <c r="D841" s="343" t="s">
        <v>515</v>
      </c>
    </row>
    <row r="842" ht="15.0" customHeight="1">
      <c r="A842" s="343" t="s">
        <v>1789</v>
      </c>
      <c r="B842" s="343" t="s">
        <v>504</v>
      </c>
      <c r="C842" s="343" t="s">
        <v>1790</v>
      </c>
      <c r="D842" s="343" t="s">
        <v>515</v>
      </c>
    </row>
    <row r="843" ht="15.0" customHeight="1">
      <c r="A843" s="343" t="s">
        <v>1791</v>
      </c>
      <c r="B843" s="344">
        <v>540403.0</v>
      </c>
      <c r="C843" s="343" t="s">
        <v>1792</v>
      </c>
      <c r="D843" s="343" t="s">
        <v>609</v>
      </c>
    </row>
    <row r="844" ht="15.0" customHeight="1">
      <c r="A844" s="343" t="s">
        <v>1793</v>
      </c>
      <c r="B844" s="344">
        <v>506390.0</v>
      </c>
      <c r="C844" s="343" t="s">
        <v>1794</v>
      </c>
      <c r="D844" s="343" t="s">
        <v>664</v>
      </c>
    </row>
    <row r="845" ht="15.0" customHeight="1">
      <c r="A845" s="343" t="s">
        <v>1795</v>
      </c>
      <c r="B845" s="344">
        <v>506390.0</v>
      </c>
      <c r="C845" s="343" t="s">
        <v>1796</v>
      </c>
      <c r="D845" s="343" t="s">
        <v>664</v>
      </c>
    </row>
    <row r="846" ht="15.0" customHeight="1">
      <c r="A846" s="343" t="s">
        <v>1797</v>
      </c>
      <c r="B846" s="344">
        <v>512213.0</v>
      </c>
      <c r="C846" s="343" t="s">
        <v>504</v>
      </c>
      <c r="D846" s="343" t="s">
        <v>526</v>
      </c>
    </row>
    <row r="847" ht="15.0" customHeight="1">
      <c r="A847" s="343" t="s">
        <v>1798</v>
      </c>
      <c r="B847" s="344">
        <v>540310.0</v>
      </c>
      <c r="C847" s="343" t="s">
        <v>504</v>
      </c>
      <c r="D847" s="343" t="s">
        <v>519</v>
      </c>
    </row>
    <row r="848" ht="15.0" customHeight="1">
      <c r="A848" s="343" t="s">
        <v>1799</v>
      </c>
      <c r="B848" s="344">
        <v>538433.0</v>
      </c>
      <c r="C848" s="343" t="s">
        <v>504</v>
      </c>
      <c r="D848" s="343" t="s">
        <v>487</v>
      </c>
    </row>
    <row r="849" ht="15.0" customHeight="1">
      <c r="A849" s="343" t="s">
        <v>1800</v>
      </c>
      <c r="B849" s="344">
        <v>540481.0</v>
      </c>
      <c r="C849" s="343" t="s">
        <v>504</v>
      </c>
      <c r="D849" s="343" t="s">
        <v>487</v>
      </c>
    </row>
    <row r="850" ht="15.0" customHeight="1">
      <c r="A850" s="343" t="s">
        <v>1801</v>
      </c>
      <c r="B850" s="344">
        <v>530839.0</v>
      </c>
      <c r="C850" s="343" t="s">
        <v>504</v>
      </c>
      <c r="D850" s="343" t="s">
        <v>597</v>
      </c>
    </row>
    <row r="851" ht="15.0" customHeight="1">
      <c r="A851" s="343" t="s">
        <v>1802</v>
      </c>
      <c r="B851" s="344">
        <v>500147.0</v>
      </c>
      <c r="C851" s="343" t="s">
        <v>504</v>
      </c>
      <c r="D851" s="343" t="s">
        <v>512</v>
      </c>
    </row>
    <row r="852" ht="15.0" customHeight="1">
      <c r="A852" s="343" t="s">
        <v>1803</v>
      </c>
      <c r="B852" s="344">
        <v>517330.0</v>
      </c>
      <c r="C852" s="343" t="s">
        <v>1804</v>
      </c>
      <c r="D852" s="343" t="s">
        <v>802</v>
      </c>
    </row>
    <row r="853" ht="15.0" customHeight="1">
      <c r="A853" s="343" t="s">
        <v>1805</v>
      </c>
      <c r="B853" s="343" t="s">
        <v>504</v>
      </c>
      <c r="C853" s="343" t="s">
        <v>1806</v>
      </c>
      <c r="D853" s="343" t="s">
        <v>515</v>
      </c>
    </row>
    <row r="854" ht="15.0" customHeight="1">
      <c r="A854" s="343" t="s">
        <v>1807</v>
      </c>
      <c r="B854" s="344">
        <v>512018.0</v>
      </c>
      <c r="C854" s="343" t="s">
        <v>504</v>
      </c>
      <c r="D854" s="343" t="s">
        <v>510</v>
      </c>
    </row>
    <row r="855" ht="15.0" customHeight="1">
      <c r="A855" s="343" t="s">
        <v>1808</v>
      </c>
      <c r="B855" s="344">
        <v>533278.0</v>
      </c>
      <c r="C855" s="343" t="s">
        <v>1809</v>
      </c>
      <c r="D855" s="343" t="s">
        <v>1182</v>
      </c>
    </row>
    <row r="856" ht="15.0" customHeight="1">
      <c r="A856" s="343" t="s">
        <v>1810</v>
      </c>
      <c r="B856" s="344">
        <v>533278.0</v>
      </c>
      <c r="C856" s="343" t="s">
        <v>1811</v>
      </c>
      <c r="D856" s="343" t="s">
        <v>1182</v>
      </c>
    </row>
    <row r="857" ht="15.0" customHeight="1">
      <c r="A857" s="343" t="s">
        <v>1812</v>
      </c>
      <c r="B857" s="344">
        <v>501831.0</v>
      </c>
      <c r="C857" s="343" t="s">
        <v>504</v>
      </c>
      <c r="D857" s="343" t="s">
        <v>564</v>
      </c>
    </row>
    <row r="858" ht="15.0" customHeight="1">
      <c r="A858" s="343" t="s">
        <v>1813</v>
      </c>
      <c r="B858" s="344">
        <v>520131.0</v>
      </c>
      <c r="C858" s="343" t="s">
        <v>504</v>
      </c>
      <c r="D858" s="343" t="s">
        <v>576</v>
      </c>
    </row>
    <row r="859" ht="15.0" customHeight="1">
      <c r="A859" s="343" t="s">
        <v>1814</v>
      </c>
      <c r="B859" s="344">
        <v>508571.0</v>
      </c>
      <c r="C859" s="343" t="s">
        <v>504</v>
      </c>
      <c r="D859" s="343" t="s">
        <v>984</v>
      </c>
    </row>
    <row r="860" ht="15.0" customHeight="1">
      <c r="A860" s="343" t="s">
        <v>1815</v>
      </c>
      <c r="B860" s="344">
        <v>513353.0</v>
      </c>
      <c r="C860" s="343" t="s">
        <v>504</v>
      </c>
      <c r="D860" s="343" t="s">
        <v>664</v>
      </c>
    </row>
    <row r="861" ht="15.0" customHeight="1">
      <c r="A861" s="343" t="s">
        <v>1816</v>
      </c>
      <c r="B861" s="344">
        <v>540678.0</v>
      </c>
      <c r="C861" s="343" t="s">
        <v>1817</v>
      </c>
      <c r="D861" s="343" t="s">
        <v>1752</v>
      </c>
    </row>
    <row r="862" ht="15.0" customHeight="1">
      <c r="A862" s="343" t="s">
        <v>1818</v>
      </c>
      <c r="B862" s="344">
        <v>539436.0</v>
      </c>
      <c r="C862" s="343" t="s">
        <v>1819</v>
      </c>
      <c r="D862" s="343" t="s">
        <v>993</v>
      </c>
    </row>
    <row r="863" ht="15.0" customHeight="1">
      <c r="A863" s="343" t="s">
        <v>1820</v>
      </c>
      <c r="B863" s="344">
        <v>500830.0</v>
      </c>
      <c r="C863" s="343" t="s">
        <v>1821</v>
      </c>
      <c r="D863" s="343" t="s">
        <v>686</v>
      </c>
    </row>
    <row r="864" ht="15.0" customHeight="1">
      <c r="A864" s="343" t="s">
        <v>1822</v>
      </c>
      <c r="B864" s="344">
        <v>500830.0</v>
      </c>
      <c r="C864" s="343" t="s">
        <v>1821</v>
      </c>
      <c r="D864" s="343" t="s">
        <v>686</v>
      </c>
    </row>
    <row r="865" ht="15.0" customHeight="1">
      <c r="A865" s="343" t="s">
        <v>1823</v>
      </c>
      <c r="B865" s="344">
        <v>531210.0</v>
      </c>
      <c r="C865" s="343" t="s">
        <v>504</v>
      </c>
      <c r="D865" s="343" t="s">
        <v>542</v>
      </c>
    </row>
    <row r="866" ht="15.0" customHeight="1">
      <c r="A866" s="343" t="s">
        <v>1824</v>
      </c>
      <c r="B866" s="344">
        <v>540023.0</v>
      </c>
      <c r="C866" s="343" t="s">
        <v>504</v>
      </c>
      <c r="D866" s="343" t="s">
        <v>1243</v>
      </c>
    </row>
    <row r="867" ht="15.0" customHeight="1">
      <c r="A867" s="343" t="s">
        <v>1825</v>
      </c>
      <c r="B867" s="344">
        <v>524752.0</v>
      </c>
      <c r="C867" s="343" t="s">
        <v>504</v>
      </c>
      <c r="D867" s="343" t="s">
        <v>542</v>
      </c>
    </row>
    <row r="868" ht="15.0" customHeight="1">
      <c r="A868" s="343" t="s">
        <v>1826</v>
      </c>
      <c r="B868" s="344">
        <v>534691.0</v>
      </c>
      <c r="C868" s="343" t="s">
        <v>504</v>
      </c>
      <c r="D868" s="343" t="s">
        <v>487</v>
      </c>
    </row>
    <row r="869" ht="15.0" customHeight="1">
      <c r="A869" s="343" t="s">
        <v>1827</v>
      </c>
      <c r="B869" s="344">
        <v>535267.0</v>
      </c>
      <c r="C869" s="343" t="s">
        <v>504</v>
      </c>
      <c r="D869" s="343" t="s">
        <v>521</v>
      </c>
    </row>
    <row r="870" ht="15.0" customHeight="1">
      <c r="A870" s="343" t="s">
        <v>1828</v>
      </c>
      <c r="B870" s="344">
        <v>531216.0</v>
      </c>
      <c r="C870" s="343" t="s">
        <v>504</v>
      </c>
      <c r="D870" s="343" t="s">
        <v>521</v>
      </c>
    </row>
    <row r="871" ht="15.0" customHeight="1">
      <c r="A871" s="343" t="s">
        <v>1829</v>
      </c>
      <c r="B871" s="344">
        <v>533272.0</v>
      </c>
      <c r="C871" s="343" t="s">
        <v>1830</v>
      </c>
      <c r="D871" s="343" t="s">
        <v>582</v>
      </c>
    </row>
    <row r="872" ht="15.0" customHeight="1">
      <c r="A872" s="343" t="s">
        <v>1831</v>
      </c>
      <c r="B872" s="344">
        <v>539986.0</v>
      </c>
      <c r="C872" s="343" t="s">
        <v>504</v>
      </c>
      <c r="D872" s="343" t="s">
        <v>699</v>
      </c>
    </row>
    <row r="873" ht="15.0" customHeight="1">
      <c r="A873" s="343" t="s">
        <v>1832</v>
      </c>
      <c r="B873" s="344">
        <v>532342.0</v>
      </c>
      <c r="C873" s="343" t="s">
        <v>504</v>
      </c>
      <c r="D873" s="343" t="s">
        <v>490</v>
      </c>
    </row>
    <row r="874" ht="15.0" customHeight="1">
      <c r="A874" s="343" t="s">
        <v>1833</v>
      </c>
      <c r="B874" s="344">
        <v>531041.0</v>
      </c>
      <c r="C874" s="343" t="s">
        <v>504</v>
      </c>
      <c r="D874" s="343" t="s">
        <v>526</v>
      </c>
    </row>
    <row r="875" ht="15.0" customHeight="1">
      <c r="A875" s="343" t="s">
        <v>1834</v>
      </c>
      <c r="B875" s="344">
        <v>532456.0</v>
      </c>
      <c r="C875" s="343" t="s">
        <v>1835</v>
      </c>
      <c r="D875" s="343" t="s">
        <v>601</v>
      </c>
    </row>
    <row r="876" ht="15.0" customHeight="1">
      <c r="A876" s="343" t="s">
        <v>1836</v>
      </c>
      <c r="B876" s="344">
        <v>532339.0</v>
      </c>
      <c r="C876" s="343" t="s">
        <v>1837</v>
      </c>
      <c r="D876" s="343" t="s">
        <v>989</v>
      </c>
    </row>
    <row r="877" ht="15.0" customHeight="1">
      <c r="A877" s="343" t="s">
        <v>1838</v>
      </c>
      <c r="B877" s="344">
        <v>507833.0</v>
      </c>
      <c r="C877" s="343" t="s">
        <v>504</v>
      </c>
      <c r="D877" s="343" t="s">
        <v>829</v>
      </c>
    </row>
    <row r="878" ht="15.0" customHeight="1">
      <c r="A878" s="343" t="s">
        <v>1839</v>
      </c>
      <c r="B878" s="344">
        <v>522231.0</v>
      </c>
      <c r="C878" s="343" t="s">
        <v>504</v>
      </c>
      <c r="D878" s="343" t="s">
        <v>902</v>
      </c>
    </row>
    <row r="879" ht="15.0" customHeight="1">
      <c r="A879" s="343" t="s">
        <v>1840</v>
      </c>
      <c r="B879" s="344">
        <v>538965.0</v>
      </c>
      <c r="C879" s="343" t="s">
        <v>504</v>
      </c>
      <c r="D879" s="343" t="s">
        <v>542</v>
      </c>
    </row>
    <row r="880" ht="15.0" customHeight="1">
      <c r="A880" s="343" t="s">
        <v>1841</v>
      </c>
      <c r="B880" s="344">
        <v>539266.0</v>
      </c>
      <c r="C880" s="343" t="s">
        <v>504</v>
      </c>
      <c r="D880" s="343" t="s">
        <v>524</v>
      </c>
    </row>
    <row r="881" ht="15.0" customHeight="1">
      <c r="A881" s="343" t="s">
        <v>1842</v>
      </c>
      <c r="B881" s="344">
        <v>504340.0</v>
      </c>
      <c r="C881" s="343" t="s">
        <v>504</v>
      </c>
      <c r="D881" s="343" t="s">
        <v>487</v>
      </c>
    </row>
    <row r="882" ht="15.0" customHeight="1">
      <c r="A882" s="343" t="s">
        <v>1843</v>
      </c>
      <c r="B882" s="344">
        <v>539991.0</v>
      </c>
      <c r="C882" s="343" t="s">
        <v>1844</v>
      </c>
      <c r="D882" s="345" t="s">
        <v>870</v>
      </c>
    </row>
    <row r="883" ht="15.0" customHeight="1">
      <c r="A883" s="343" t="s">
        <v>1845</v>
      </c>
      <c r="B883" s="344">
        <v>526829.0</v>
      </c>
      <c r="C883" s="343" t="s">
        <v>504</v>
      </c>
      <c r="D883" s="343" t="s">
        <v>714</v>
      </c>
    </row>
    <row r="884" ht="15.0" customHeight="1">
      <c r="A884" s="343" t="s">
        <v>1846</v>
      </c>
      <c r="B884" s="344">
        <v>526829.0</v>
      </c>
      <c r="C884" s="343" t="s">
        <v>1847</v>
      </c>
      <c r="D884" s="343" t="s">
        <v>714</v>
      </c>
    </row>
    <row r="885" ht="15.0" customHeight="1">
      <c r="A885" s="343" t="s">
        <v>1848</v>
      </c>
      <c r="B885" s="344">
        <v>526829.0</v>
      </c>
      <c r="C885" s="343" t="s">
        <v>504</v>
      </c>
      <c r="D885" s="343" t="s">
        <v>714</v>
      </c>
    </row>
    <row r="886" ht="15.0" customHeight="1">
      <c r="A886" s="343" t="s">
        <v>1849</v>
      </c>
      <c r="B886" s="344">
        <v>539091.0</v>
      </c>
      <c r="C886" s="343" t="s">
        <v>504</v>
      </c>
      <c r="D886" s="343" t="s">
        <v>524</v>
      </c>
    </row>
    <row r="887" ht="15.0" customHeight="1">
      <c r="A887" s="343" t="s">
        <v>1850</v>
      </c>
      <c r="B887" s="344">
        <v>532902.0</v>
      </c>
      <c r="C887" s="343" t="s">
        <v>1851</v>
      </c>
      <c r="D887" s="343" t="s">
        <v>590</v>
      </c>
    </row>
    <row r="888" ht="15.0" customHeight="1">
      <c r="A888" s="343" t="s">
        <v>1852</v>
      </c>
      <c r="B888" s="343" t="s">
        <v>504</v>
      </c>
      <c r="C888" s="343" t="s">
        <v>1853</v>
      </c>
      <c r="D888" s="343" t="s">
        <v>595</v>
      </c>
    </row>
    <row r="889" ht="15.0" customHeight="1">
      <c r="A889" s="343" t="s">
        <v>1854</v>
      </c>
      <c r="B889" s="344">
        <v>531344.0</v>
      </c>
      <c r="C889" s="343" t="s">
        <v>1855</v>
      </c>
      <c r="D889" s="343" t="s">
        <v>627</v>
      </c>
    </row>
    <row r="890" ht="15.0" customHeight="1">
      <c r="A890" s="343" t="s">
        <v>1856</v>
      </c>
      <c r="B890" s="344">
        <v>531344.0</v>
      </c>
      <c r="C890" s="343" t="s">
        <v>1855</v>
      </c>
      <c r="D890" s="343" t="s">
        <v>627</v>
      </c>
    </row>
    <row r="891" ht="15.0" customHeight="1">
      <c r="A891" s="343" t="s">
        <v>1857</v>
      </c>
      <c r="B891" s="344">
        <v>540597.0</v>
      </c>
      <c r="C891" s="343" t="s">
        <v>504</v>
      </c>
      <c r="D891" s="343" t="s">
        <v>825</v>
      </c>
    </row>
    <row r="892" ht="15.0" customHeight="1">
      <c r="A892" s="343" t="s">
        <v>1858</v>
      </c>
      <c r="B892" s="344">
        <v>531067.0</v>
      </c>
      <c r="C892" s="343" t="s">
        <v>504</v>
      </c>
      <c r="D892" s="343" t="s">
        <v>521</v>
      </c>
    </row>
    <row r="893" ht="15.0" customHeight="1">
      <c r="A893" s="343" t="s">
        <v>1859</v>
      </c>
      <c r="B893" s="344">
        <v>531067.0</v>
      </c>
      <c r="C893" s="343" t="s">
        <v>504</v>
      </c>
      <c r="D893" s="343" t="s">
        <v>521</v>
      </c>
    </row>
    <row r="894" ht="15.0" customHeight="1">
      <c r="A894" s="343" t="s">
        <v>1860</v>
      </c>
      <c r="B894" s="344">
        <v>506935.0</v>
      </c>
      <c r="C894" s="343" t="s">
        <v>504</v>
      </c>
      <c r="D894" s="343" t="s">
        <v>597</v>
      </c>
    </row>
    <row r="895" ht="15.0" customHeight="1">
      <c r="A895" s="343" t="s">
        <v>1861</v>
      </c>
      <c r="B895" s="344">
        <v>531460.0</v>
      </c>
      <c r="C895" s="343" t="s">
        <v>504</v>
      </c>
      <c r="D895" s="343" t="s">
        <v>802</v>
      </c>
    </row>
    <row r="896" ht="15.0" customHeight="1">
      <c r="A896" s="343" t="s">
        <v>1862</v>
      </c>
      <c r="B896" s="344">
        <v>523232.0</v>
      </c>
      <c r="C896" s="343" t="s">
        <v>504</v>
      </c>
      <c r="D896" s="343" t="s">
        <v>714</v>
      </c>
    </row>
    <row r="897" ht="15.0" customHeight="1">
      <c r="A897" s="343" t="s">
        <v>1863</v>
      </c>
      <c r="B897" s="344">
        <v>538868.0</v>
      </c>
      <c r="C897" s="343" t="s">
        <v>504</v>
      </c>
      <c r="D897" s="343" t="s">
        <v>521</v>
      </c>
    </row>
    <row r="898" ht="15.0" customHeight="1">
      <c r="A898" s="343" t="s">
        <v>1864</v>
      </c>
      <c r="B898" s="343" t="s">
        <v>504</v>
      </c>
      <c r="C898" s="343" t="s">
        <v>1865</v>
      </c>
      <c r="D898" s="343" t="s">
        <v>515</v>
      </c>
    </row>
    <row r="899" ht="15.0" customHeight="1">
      <c r="A899" s="343" t="s">
        <v>1866</v>
      </c>
      <c r="B899" s="344">
        <v>522295.0</v>
      </c>
      <c r="C899" s="343" t="s">
        <v>1867</v>
      </c>
      <c r="D899" s="343" t="s">
        <v>699</v>
      </c>
    </row>
    <row r="900" ht="15.0" customHeight="1">
      <c r="A900" s="343" t="s">
        <v>1868</v>
      </c>
      <c r="B900" s="344">
        <v>531556.0</v>
      </c>
      <c r="C900" s="343" t="s">
        <v>1869</v>
      </c>
      <c r="D900" s="343" t="s">
        <v>562</v>
      </c>
    </row>
    <row r="901" ht="15.0" customHeight="1">
      <c r="A901" s="343" t="s">
        <v>1870</v>
      </c>
      <c r="B901" s="344">
        <v>524506.0</v>
      </c>
      <c r="C901" s="343" t="s">
        <v>504</v>
      </c>
      <c r="D901" s="343" t="s">
        <v>542</v>
      </c>
    </row>
    <row r="902" ht="15.0" customHeight="1">
      <c r="A902" s="343" t="s">
        <v>1871</v>
      </c>
      <c r="B902" s="344">
        <v>530755.0</v>
      </c>
      <c r="C902" s="343" t="s">
        <v>1872</v>
      </c>
      <c r="D902" s="343" t="s">
        <v>1873</v>
      </c>
    </row>
    <row r="903" ht="15.0" customHeight="1">
      <c r="A903" s="343" t="s">
        <v>1874</v>
      </c>
      <c r="B903" s="344">
        <v>532941.0</v>
      </c>
      <c r="C903" s="343" t="s">
        <v>1875</v>
      </c>
      <c r="D903" s="343" t="s">
        <v>802</v>
      </c>
    </row>
    <row r="904" ht="15.0" customHeight="1">
      <c r="A904" s="343" t="s">
        <v>1876</v>
      </c>
      <c r="B904" s="344">
        <v>507543.0</v>
      </c>
      <c r="C904" s="343" t="s">
        <v>504</v>
      </c>
      <c r="D904" s="343" t="s">
        <v>753</v>
      </c>
    </row>
    <row r="905" ht="15.0" customHeight="1">
      <c r="A905" s="343" t="s">
        <v>1877</v>
      </c>
      <c r="B905" s="344">
        <v>533167.0</v>
      </c>
      <c r="C905" s="343" t="s">
        <v>504</v>
      </c>
      <c r="D905" s="343" t="s">
        <v>902</v>
      </c>
    </row>
    <row r="906" ht="15.0" customHeight="1">
      <c r="A906" s="343" t="s">
        <v>1878</v>
      </c>
      <c r="B906" s="344">
        <v>506395.0</v>
      </c>
      <c r="C906" s="343" t="s">
        <v>1879</v>
      </c>
      <c r="D906" s="343" t="s">
        <v>1012</v>
      </c>
    </row>
    <row r="907" ht="15.0" customHeight="1">
      <c r="A907" s="343" t="s">
        <v>1880</v>
      </c>
      <c r="B907" s="344">
        <v>526737.0</v>
      </c>
      <c r="C907" s="343" t="s">
        <v>504</v>
      </c>
      <c r="D907" s="343" t="s">
        <v>825</v>
      </c>
    </row>
    <row r="908" ht="15.0" customHeight="1">
      <c r="A908" s="343" t="s">
        <v>1881</v>
      </c>
      <c r="B908" s="344">
        <v>540199.0</v>
      </c>
      <c r="C908" s="343" t="s">
        <v>504</v>
      </c>
      <c r="D908" s="343" t="s">
        <v>487</v>
      </c>
    </row>
    <row r="909" ht="15.0" customHeight="1">
      <c r="A909" s="343" t="s">
        <v>1882</v>
      </c>
      <c r="B909" s="344">
        <v>532179.0</v>
      </c>
      <c r="C909" s="343" t="s">
        <v>1883</v>
      </c>
      <c r="D909" s="343" t="s">
        <v>822</v>
      </c>
    </row>
    <row r="910" ht="15.0" customHeight="1">
      <c r="A910" s="343" t="s">
        <v>1884</v>
      </c>
      <c r="B910" s="344">
        <v>530859.0</v>
      </c>
      <c r="C910" s="343" t="s">
        <v>504</v>
      </c>
      <c r="D910" s="343" t="s">
        <v>498</v>
      </c>
    </row>
    <row r="911" ht="15.0" customHeight="1">
      <c r="A911" s="343" t="s">
        <v>1885</v>
      </c>
      <c r="B911" s="344">
        <v>530545.0</v>
      </c>
      <c r="C911" s="343" t="s">
        <v>504</v>
      </c>
      <c r="D911" s="343" t="s">
        <v>493</v>
      </c>
    </row>
    <row r="912" ht="15.0" customHeight="1">
      <c r="A912" s="343" t="s">
        <v>1886</v>
      </c>
      <c r="B912" s="344">
        <v>530545.0</v>
      </c>
      <c r="C912" s="343" t="s">
        <v>504</v>
      </c>
      <c r="D912" s="343" t="s">
        <v>493</v>
      </c>
    </row>
    <row r="913" ht="15.0" customHeight="1">
      <c r="A913" s="343" t="s">
        <v>1887</v>
      </c>
      <c r="B913" s="344">
        <v>523100.0</v>
      </c>
      <c r="C913" s="343" t="s">
        <v>504</v>
      </c>
      <c r="D913" s="343" t="s">
        <v>536</v>
      </c>
    </row>
    <row r="914" ht="15.0" customHeight="1">
      <c r="A914" s="343" t="s">
        <v>1888</v>
      </c>
      <c r="B914" s="344">
        <v>508814.0</v>
      </c>
      <c r="C914" s="343" t="s">
        <v>1889</v>
      </c>
      <c r="D914" s="343" t="s">
        <v>552</v>
      </c>
    </row>
    <row r="915" ht="15.0" customHeight="1">
      <c r="A915" s="343" t="s">
        <v>1890</v>
      </c>
      <c r="B915" s="344">
        <v>538922.0</v>
      </c>
      <c r="C915" s="343" t="s">
        <v>504</v>
      </c>
      <c r="D915" s="343" t="s">
        <v>597</v>
      </c>
    </row>
    <row r="916" ht="15.0" customHeight="1">
      <c r="A916" s="343" t="s">
        <v>1891</v>
      </c>
      <c r="B916" s="344">
        <v>526550.0</v>
      </c>
      <c r="C916" s="343" t="s">
        <v>1892</v>
      </c>
      <c r="D916" s="343" t="s">
        <v>705</v>
      </c>
    </row>
    <row r="917" ht="15.0" customHeight="1">
      <c r="A917" s="343" t="s">
        <v>1893</v>
      </c>
      <c r="B917" s="344">
        <v>531624.0</v>
      </c>
      <c r="C917" s="343" t="s">
        <v>1894</v>
      </c>
      <c r="D917" s="343" t="s">
        <v>590</v>
      </c>
    </row>
    <row r="918" ht="15.0" customHeight="1">
      <c r="A918" s="343" t="s">
        <v>1895</v>
      </c>
      <c r="B918" s="344">
        <v>523415.0</v>
      </c>
      <c r="C918" s="343" t="s">
        <v>504</v>
      </c>
      <c r="D918" s="343" t="s">
        <v>536</v>
      </c>
    </row>
    <row r="919" ht="15.0" customHeight="1">
      <c r="A919" s="343" t="s">
        <v>1896</v>
      </c>
      <c r="B919" s="344">
        <v>534920.0</v>
      </c>
      <c r="C919" s="343" t="s">
        <v>504</v>
      </c>
      <c r="D919" s="343" t="s">
        <v>490</v>
      </c>
    </row>
    <row r="920" ht="15.0" customHeight="1">
      <c r="A920" s="343" t="s">
        <v>1897</v>
      </c>
      <c r="B920" s="344">
        <v>533144.0</v>
      </c>
      <c r="C920" s="343" t="s">
        <v>1898</v>
      </c>
      <c r="D920" s="343" t="s">
        <v>1507</v>
      </c>
    </row>
    <row r="921" ht="15.0" customHeight="1">
      <c r="A921" s="343" t="s">
        <v>1899</v>
      </c>
      <c r="B921" s="344">
        <v>542641.0</v>
      </c>
      <c r="C921" s="343" t="s">
        <v>1900</v>
      </c>
      <c r="D921" s="343" t="s">
        <v>521</v>
      </c>
    </row>
    <row r="922" ht="15.0" customHeight="1">
      <c r="A922" s="343" t="s">
        <v>1901</v>
      </c>
      <c r="B922" s="344">
        <v>538770.0</v>
      </c>
      <c r="C922" s="343" t="s">
        <v>504</v>
      </c>
      <c r="D922" s="343" t="s">
        <v>590</v>
      </c>
    </row>
    <row r="923" ht="15.0" customHeight="1">
      <c r="A923" s="343" t="s">
        <v>1902</v>
      </c>
      <c r="B923" s="344">
        <v>512093.0</v>
      </c>
      <c r="C923" s="343" t="s">
        <v>504</v>
      </c>
      <c r="D923" s="343" t="s">
        <v>597</v>
      </c>
    </row>
    <row r="924" ht="15.0" customHeight="1">
      <c r="A924" s="343" t="s">
        <v>1903</v>
      </c>
      <c r="B924" s="344">
        <v>522001.0</v>
      </c>
      <c r="C924" s="343" t="s">
        <v>504</v>
      </c>
      <c r="D924" s="343" t="s">
        <v>582</v>
      </c>
    </row>
    <row r="925" ht="15.0" customHeight="1">
      <c r="A925" s="343" t="s">
        <v>1904</v>
      </c>
      <c r="B925" s="344">
        <v>509472.0</v>
      </c>
      <c r="C925" s="343" t="s">
        <v>504</v>
      </c>
      <c r="D925" s="343" t="s">
        <v>526</v>
      </c>
    </row>
    <row r="926" ht="15.0" customHeight="1">
      <c r="A926" s="343" t="s">
        <v>1905</v>
      </c>
      <c r="B926" s="344">
        <v>524388.0</v>
      </c>
      <c r="C926" s="343" t="s">
        <v>504</v>
      </c>
      <c r="D926" s="343" t="s">
        <v>829</v>
      </c>
    </row>
    <row r="927" ht="15.0" customHeight="1">
      <c r="A927" s="343" t="s">
        <v>1906</v>
      </c>
      <c r="B927" s="344">
        <v>539527.0</v>
      </c>
      <c r="C927" s="343" t="s">
        <v>504</v>
      </c>
      <c r="D927" s="343" t="s">
        <v>1424</v>
      </c>
    </row>
    <row r="928" ht="15.0" customHeight="1">
      <c r="A928" s="343" t="s">
        <v>1907</v>
      </c>
      <c r="B928" s="344">
        <v>532392.0</v>
      </c>
      <c r="C928" s="343" t="s">
        <v>1908</v>
      </c>
      <c r="D928" s="343" t="s">
        <v>507</v>
      </c>
    </row>
    <row r="929" ht="15.0" customHeight="1">
      <c r="A929" s="343" t="s">
        <v>1909</v>
      </c>
      <c r="B929" s="343" t="s">
        <v>504</v>
      </c>
      <c r="C929" s="343" t="s">
        <v>1910</v>
      </c>
      <c r="D929" s="343" t="s">
        <v>515</v>
      </c>
    </row>
    <row r="930" ht="15.0" customHeight="1">
      <c r="A930" s="343" t="s">
        <v>1911</v>
      </c>
      <c r="B930" s="344">
        <v>541770.0</v>
      </c>
      <c r="C930" s="343" t="s">
        <v>1912</v>
      </c>
      <c r="D930" s="343" t="s">
        <v>521</v>
      </c>
    </row>
    <row r="931" ht="15.0" customHeight="1">
      <c r="A931" s="343" t="s">
        <v>1913</v>
      </c>
      <c r="B931" s="344">
        <v>539131.0</v>
      </c>
      <c r="C931" s="343" t="s">
        <v>504</v>
      </c>
      <c r="D931" s="343" t="s">
        <v>524</v>
      </c>
    </row>
    <row r="932" ht="15.0" customHeight="1">
      <c r="A932" s="343" t="s">
        <v>1914</v>
      </c>
      <c r="B932" s="344">
        <v>512379.0</v>
      </c>
      <c r="C932" s="343" t="s">
        <v>504</v>
      </c>
      <c r="D932" s="343" t="s">
        <v>597</v>
      </c>
    </row>
    <row r="933" ht="15.0" customHeight="1">
      <c r="A933" s="343" t="s">
        <v>1915</v>
      </c>
      <c r="B933" s="344">
        <v>511413.0</v>
      </c>
      <c r="C933" s="343" t="s">
        <v>1916</v>
      </c>
      <c r="D933" s="343" t="s">
        <v>521</v>
      </c>
    </row>
    <row r="934" ht="15.0" customHeight="1">
      <c r="A934" s="343" t="s">
        <v>1917</v>
      </c>
      <c r="B934" s="344">
        <v>526269.0</v>
      </c>
      <c r="C934" s="343" t="s">
        <v>504</v>
      </c>
      <c r="D934" s="343" t="s">
        <v>664</v>
      </c>
    </row>
    <row r="935" ht="15.0" customHeight="1">
      <c r="A935" s="343" t="s">
        <v>1918</v>
      </c>
      <c r="B935" s="344">
        <v>526977.0</v>
      </c>
      <c r="C935" s="343" t="s">
        <v>504</v>
      </c>
      <c r="D935" s="343" t="s">
        <v>827</v>
      </c>
    </row>
    <row r="936" ht="15.0" customHeight="1">
      <c r="A936" s="343" t="s">
        <v>1919</v>
      </c>
      <c r="B936" s="344">
        <v>500092.0</v>
      </c>
      <c r="C936" s="343" t="s">
        <v>1920</v>
      </c>
      <c r="D936" s="343" t="s">
        <v>487</v>
      </c>
    </row>
    <row r="937" ht="15.0" customHeight="1">
      <c r="A937" s="343" t="s">
        <v>1921</v>
      </c>
      <c r="B937" s="344">
        <v>539876.0</v>
      </c>
      <c r="C937" s="343" t="s">
        <v>1922</v>
      </c>
      <c r="D937" s="343" t="s">
        <v>1269</v>
      </c>
    </row>
    <row r="938" ht="15.0" customHeight="1">
      <c r="A938" s="343" t="s">
        <v>1923</v>
      </c>
      <c r="B938" s="343" t="s">
        <v>504</v>
      </c>
      <c r="C938" s="343" t="s">
        <v>1924</v>
      </c>
      <c r="D938" s="343" t="s">
        <v>515</v>
      </c>
    </row>
    <row r="939" ht="15.0" customHeight="1">
      <c r="A939" s="343" t="s">
        <v>1925</v>
      </c>
      <c r="B939" s="344">
        <v>538521.0</v>
      </c>
      <c r="C939" s="343" t="s">
        <v>504</v>
      </c>
      <c r="D939" s="343" t="s">
        <v>1507</v>
      </c>
    </row>
    <row r="940" ht="15.0" customHeight="1">
      <c r="A940" s="343" t="s">
        <v>1926</v>
      </c>
      <c r="B940" s="344">
        <v>540903.0</v>
      </c>
      <c r="C940" s="343" t="s">
        <v>504</v>
      </c>
      <c r="D940" s="343" t="s">
        <v>588</v>
      </c>
    </row>
    <row r="941" ht="15.0" customHeight="1">
      <c r="A941" s="343" t="s">
        <v>1927</v>
      </c>
      <c r="B941" s="344">
        <v>530067.0</v>
      </c>
      <c r="C941" s="343" t="s">
        <v>504</v>
      </c>
      <c r="D941" s="343" t="s">
        <v>521</v>
      </c>
    </row>
    <row r="942" ht="15.0" customHeight="1">
      <c r="A942" s="343" t="s">
        <v>1928</v>
      </c>
      <c r="B942" s="344">
        <v>526027.0</v>
      </c>
      <c r="C942" s="343" t="s">
        <v>1929</v>
      </c>
      <c r="D942" s="343" t="s">
        <v>578</v>
      </c>
    </row>
    <row r="943" ht="15.0" customHeight="1">
      <c r="A943" s="343" t="s">
        <v>1930</v>
      </c>
      <c r="B943" s="344">
        <v>511710.0</v>
      </c>
      <c r="C943" s="343" t="s">
        <v>504</v>
      </c>
      <c r="D943" s="343" t="s">
        <v>521</v>
      </c>
    </row>
    <row r="944" ht="15.0" customHeight="1">
      <c r="A944" s="343" t="s">
        <v>1931</v>
      </c>
      <c r="B944" s="344">
        <v>500480.0</v>
      </c>
      <c r="C944" s="343" t="s">
        <v>1932</v>
      </c>
      <c r="D944" s="343" t="s">
        <v>512</v>
      </c>
    </row>
    <row r="945" ht="15.0" customHeight="1">
      <c r="A945" s="343" t="s">
        <v>1933</v>
      </c>
      <c r="B945" s="344">
        <v>500480.0</v>
      </c>
      <c r="C945" s="343" t="s">
        <v>1932</v>
      </c>
      <c r="D945" s="343" t="s">
        <v>512</v>
      </c>
    </row>
    <row r="946" ht="15.0" customHeight="1">
      <c r="A946" s="343" t="s">
        <v>1934</v>
      </c>
      <c r="B946" s="344">
        <v>530843.0</v>
      </c>
      <c r="C946" s="343" t="s">
        <v>1935</v>
      </c>
      <c r="D946" s="343" t="s">
        <v>686</v>
      </c>
    </row>
    <row r="947" ht="15.0" customHeight="1">
      <c r="A947" s="343" t="s">
        <v>1936</v>
      </c>
      <c r="B947" s="344">
        <v>532332.0</v>
      </c>
      <c r="C947" s="343" t="s">
        <v>1937</v>
      </c>
      <c r="D947" s="343" t="s">
        <v>597</v>
      </c>
    </row>
    <row r="948" ht="15.0" customHeight="1">
      <c r="A948" s="343" t="s">
        <v>1938</v>
      </c>
      <c r="B948" s="344">
        <v>531472.0</v>
      </c>
      <c r="C948" s="343" t="s">
        <v>504</v>
      </c>
      <c r="D948" s="343" t="s">
        <v>802</v>
      </c>
    </row>
    <row r="949" ht="15.0" customHeight="1">
      <c r="A949" s="343" t="s">
        <v>1939</v>
      </c>
      <c r="B949" s="344">
        <v>532640.0</v>
      </c>
      <c r="C949" s="343" t="s">
        <v>1940</v>
      </c>
      <c r="D949" s="343" t="s">
        <v>1028</v>
      </c>
    </row>
    <row r="950" ht="15.0" customHeight="1">
      <c r="A950" s="343" t="s">
        <v>1941</v>
      </c>
      <c r="B950" s="344">
        <v>532640.0</v>
      </c>
      <c r="C950" s="343" t="s">
        <v>1940</v>
      </c>
      <c r="D950" s="343" t="s">
        <v>1028</v>
      </c>
    </row>
    <row r="951" ht="15.0" customHeight="1">
      <c r="A951" s="343" t="s">
        <v>1942</v>
      </c>
      <c r="B951" s="344">
        <v>532271.0</v>
      </c>
      <c r="C951" s="343" t="s">
        <v>504</v>
      </c>
      <c r="D951" s="343" t="s">
        <v>597</v>
      </c>
    </row>
    <row r="952" ht="15.0" customHeight="1">
      <c r="A952" s="343" t="s">
        <v>1943</v>
      </c>
      <c r="B952" s="344">
        <v>532173.0</v>
      </c>
      <c r="C952" s="343" t="s">
        <v>1944</v>
      </c>
      <c r="D952" s="343" t="s">
        <v>597</v>
      </c>
    </row>
    <row r="953" ht="15.0" customHeight="1">
      <c r="A953" s="343" t="s">
        <v>1945</v>
      </c>
      <c r="B953" s="344">
        <v>532175.0</v>
      </c>
      <c r="C953" s="343" t="s">
        <v>1946</v>
      </c>
      <c r="D953" s="343" t="s">
        <v>490</v>
      </c>
    </row>
    <row r="954" ht="15.0" customHeight="1">
      <c r="A954" s="343" t="s">
        <v>1947</v>
      </c>
      <c r="B954" s="344">
        <v>533151.0</v>
      </c>
      <c r="C954" s="343" t="s">
        <v>1948</v>
      </c>
      <c r="D954" s="343" t="s">
        <v>1028</v>
      </c>
    </row>
    <row r="955" ht="15.0" customHeight="1">
      <c r="A955" s="343" t="s">
        <v>1949</v>
      </c>
      <c r="B955" s="344">
        <v>533160.0</v>
      </c>
      <c r="C955" s="343" t="s">
        <v>1950</v>
      </c>
      <c r="D955" s="343" t="s">
        <v>590</v>
      </c>
    </row>
    <row r="956" ht="15.0" customHeight="1">
      <c r="A956" s="343" t="s">
        <v>1951</v>
      </c>
      <c r="B956" s="343" t="s">
        <v>504</v>
      </c>
      <c r="C956" s="343" t="s">
        <v>1952</v>
      </c>
      <c r="D956" s="343" t="s">
        <v>515</v>
      </c>
    </row>
    <row r="957" ht="15.0" customHeight="1">
      <c r="A957" s="343" t="s">
        <v>1953</v>
      </c>
      <c r="B957" s="343" t="s">
        <v>504</v>
      </c>
      <c r="C957" s="343" t="s">
        <v>1954</v>
      </c>
      <c r="D957" s="343" t="s">
        <v>515</v>
      </c>
    </row>
    <row r="958" ht="15.0" customHeight="1">
      <c r="A958" s="343" t="s">
        <v>1955</v>
      </c>
      <c r="B958" s="344">
        <v>517514.0</v>
      </c>
      <c r="C958" s="343" t="s">
        <v>504</v>
      </c>
      <c r="D958" s="343" t="s">
        <v>689</v>
      </c>
    </row>
    <row r="959" ht="15.0" customHeight="1">
      <c r="A959" s="343" t="s">
        <v>1956</v>
      </c>
      <c r="B959" s="344">
        <v>517514.0</v>
      </c>
      <c r="C959" s="343" t="s">
        <v>504</v>
      </c>
      <c r="D959" s="343" t="s">
        <v>689</v>
      </c>
    </row>
    <row r="960" ht="15.0" customHeight="1">
      <c r="A960" s="343" t="s">
        <v>1957</v>
      </c>
      <c r="B960" s="344">
        <v>500096.0</v>
      </c>
      <c r="C960" s="343" t="s">
        <v>1958</v>
      </c>
      <c r="D960" s="343" t="s">
        <v>686</v>
      </c>
    </row>
    <row r="961" ht="15.0" customHeight="1">
      <c r="A961" s="343" t="s">
        <v>1959</v>
      </c>
      <c r="B961" s="344">
        <v>500096.0</v>
      </c>
      <c r="C961" s="343" t="s">
        <v>1958</v>
      </c>
      <c r="D961" s="343" t="s">
        <v>686</v>
      </c>
    </row>
    <row r="962" ht="15.0" customHeight="1">
      <c r="A962" s="343" t="s">
        <v>1960</v>
      </c>
      <c r="B962" s="344">
        <v>526821.0</v>
      </c>
      <c r="C962" s="343" t="s">
        <v>504</v>
      </c>
      <c r="D962" s="343" t="s">
        <v>664</v>
      </c>
    </row>
    <row r="963" ht="15.0" customHeight="1">
      <c r="A963" s="343" t="s">
        <v>1961</v>
      </c>
      <c r="B963" s="344">
        <v>530825.0</v>
      </c>
      <c r="C963" s="343" t="s">
        <v>504</v>
      </c>
      <c r="D963" s="343" t="s">
        <v>664</v>
      </c>
    </row>
    <row r="964" ht="15.0" customHeight="1">
      <c r="A964" s="343" t="s">
        <v>1962</v>
      </c>
      <c r="B964" s="344">
        <v>530825.0</v>
      </c>
      <c r="C964" s="343" t="s">
        <v>504</v>
      </c>
      <c r="D964" s="343" t="s">
        <v>664</v>
      </c>
    </row>
    <row r="965" ht="15.0" customHeight="1">
      <c r="A965" s="343" t="s">
        <v>1963</v>
      </c>
      <c r="B965" s="344">
        <v>501148.0</v>
      </c>
      <c r="C965" s="343" t="s">
        <v>504</v>
      </c>
      <c r="D965" s="343" t="s">
        <v>524</v>
      </c>
    </row>
    <row r="966" ht="15.0" customHeight="1">
      <c r="A966" s="343" t="s">
        <v>1964</v>
      </c>
      <c r="B966" s="344">
        <v>542216.0</v>
      </c>
      <c r="C966" s="343" t="s">
        <v>1965</v>
      </c>
      <c r="D966" s="345" t="s">
        <v>1966</v>
      </c>
    </row>
    <row r="967" ht="15.0" customHeight="1">
      <c r="A967" s="343" t="s">
        <v>1967</v>
      </c>
      <c r="B967" s="344">
        <v>500097.0</v>
      </c>
      <c r="C967" s="343" t="s">
        <v>1968</v>
      </c>
      <c r="D967" s="343" t="s">
        <v>1203</v>
      </c>
    </row>
    <row r="968" ht="15.0" customHeight="1">
      <c r="A968" s="343" t="s">
        <v>1969</v>
      </c>
      <c r="B968" s="344">
        <v>539900.0</v>
      </c>
      <c r="C968" s="343" t="s">
        <v>504</v>
      </c>
      <c r="D968" s="343" t="s">
        <v>526</v>
      </c>
    </row>
    <row r="969" ht="15.0" customHeight="1">
      <c r="A969" s="343" t="s">
        <v>1970</v>
      </c>
      <c r="B969" s="344">
        <v>521220.0</v>
      </c>
      <c r="C969" s="343" t="s">
        <v>1971</v>
      </c>
      <c r="D969" s="343" t="s">
        <v>519</v>
      </c>
    </row>
    <row r="970" ht="15.0" customHeight="1">
      <c r="A970" s="343" t="s">
        <v>1972</v>
      </c>
      <c r="B970" s="343" t="s">
        <v>504</v>
      </c>
      <c r="C970" s="343" t="s">
        <v>1973</v>
      </c>
      <c r="D970" s="343" t="s">
        <v>515</v>
      </c>
    </row>
    <row r="971" ht="15.0" customHeight="1">
      <c r="A971" s="343" t="s">
        <v>1974</v>
      </c>
      <c r="B971" s="344">
        <v>532329.0</v>
      </c>
      <c r="C971" s="343" t="s">
        <v>504</v>
      </c>
      <c r="D971" s="343" t="s">
        <v>597</v>
      </c>
    </row>
    <row r="972" ht="15.0" customHeight="1">
      <c r="A972" s="343" t="s">
        <v>1975</v>
      </c>
      <c r="B972" s="344">
        <v>532329.0</v>
      </c>
      <c r="C972" s="343" t="s">
        <v>504</v>
      </c>
      <c r="D972" s="343" t="s">
        <v>597</v>
      </c>
    </row>
    <row r="973" ht="15.0" customHeight="1">
      <c r="A973" s="343" t="s">
        <v>1976</v>
      </c>
      <c r="B973" s="344">
        <v>540361.0</v>
      </c>
      <c r="C973" s="343" t="s">
        <v>504</v>
      </c>
      <c r="D973" s="343" t="s">
        <v>526</v>
      </c>
    </row>
    <row r="974" ht="15.0" customHeight="1">
      <c r="A974" s="343" t="s">
        <v>1977</v>
      </c>
      <c r="B974" s="344">
        <v>539770.0</v>
      </c>
      <c r="C974" s="343" t="s">
        <v>504</v>
      </c>
      <c r="D974" s="343" t="s">
        <v>487</v>
      </c>
    </row>
    <row r="975" ht="15.0" customHeight="1">
      <c r="A975" s="343" t="s">
        <v>1978</v>
      </c>
      <c r="B975" s="344">
        <v>539884.0</v>
      </c>
      <c r="C975" s="343" t="s">
        <v>504</v>
      </c>
      <c r="D975" s="343" t="s">
        <v>618</v>
      </c>
    </row>
    <row r="976" ht="15.0" customHeight="1">
      <c r="A976" s="343" t="s">
        <v>1979</v>
      </c>
      <c r="B976" s="344">
        <v>532528.0</v>
      </c>
      <c r="C976" s="343" t="s">
        <v>1980</v>
      </c>
      <c r="D976" s="343" t="s">
        <v>597</v>
      </c>
    </row>
    <row r="977" ht="15.0" customHeight="1">
      <c r="A977" s="343" t="s">
        <v>1981</v>
      </c>
      <c r="B977" s="344">
        <v>530171.0</v>
      </c>
      <c r="C977" s="343" t="s">
        <v>504</v>
      </c>
      <c r="D977" s="343" t="s">
        <v>487</v>
      </c>
    </row>
    <row r="978" ht="15.0" customHeight="1">
      <c r="A978" s="343" t="s">
        <v>1982</v>
      </c>
      <c r="B978" s="344">
        <v>530393.0</v>
      </c>
      <c r="C978" s="343" t="s">
        <v>1983</v>
      </c>
      <c r="D978" s="343" t="s">
        <v>487</v>
      </c>
    </row>
    <row r="979" ht="15.0" customHeight="1">
      <c r="A979" s="343" t="s">
        <v>1984</v>
      </c>
      <c r="B979" s="344">
        <v>532772.0</v>
      </c>
      <c r="C979" s="343" t="s">
        <v>1985</v>
      </c>
      <c r="D979" s="343" t="s">
        <v>822</v>
      </c>
    </row>
    <row r="980" ht="15.0" customHeight="1">
      <c r="A980" s="343" t="s">
        <v>1986</v>
      </c>
      <c r="B980" s="344">
        <v>511611.0</v>
      </c>
      <c r="C980" s="343" t="s">
        <v>1987</v>
      </c>
      <c r="D980" s="343" t="s">
        <v>521</v>
      </c>
    </row>
    <row r="981" ht="15.0" customHeight="1">
      <c r="A981" s="343" t="s">
        <v>1988</v>
      </c>
      <c r="B981" s="344">
        <v>502820.0</v>
      </c>
      <c r="C981" s="343" t="s">
        <v>1989</v>
      </c>
      <c r="D981" s="343" t="s">
        <v>519</v>
      </c>
    </row>
    <row r="982" ht="15.0" customHeight="1">
      <c r="A982" s="343" t="s">
        <v>1990</v>
      </c>
      <c r="B982" s="344">
        <v>523369.0</v>
      </c>
      <c r="C982" s="343" t="s">
        <v>504</v>
      </c>
      <c r="D982" s="343" t="s">
        <v>1203</v>
      </c>
    </row>
    <row r="983" ht="15.0" customHeight="1">
      <c r="A983" s="343" t="s">
        <v>1991</v>
      </c>
      <c r="B983" s="344">
        <v>523367.0</v>
      </c>
      <c r="C983" s="343" t="s">
        <v>1992</v>
      </c>
      <c r="D983" s="343" t="s">
        <v>493</v>
      </c>
    </row>
    <row r="984" ht="15.0" customHeight="1">
      <c r="A984" s="343" t="s">
        <v>1993</v>
      </c>
      <c r="B984" s="344">
        <v>500117.0</v>
      </c>
      <c r="C984" s="343" t="s">
        <v>1994</v>
      </c>
      <c r="D984" s="343" t="s">
        <v>718</v>
      </c>
    </row>
    <row r="985" ht="15.0" customHeight="1">
      <c r="A985" s="343" t="s">
        <v>1995</v>
      </c>
      <c r="B985" s="344">
        <v>590031.0</v>
      </c>
      <c r="C985" s="343" t="s">
        <v>1996</v>
      </c>
      <c r="D985" s="343" t="s">
        <v>689</v>
      </c>
    </row>
    <row r="986" ht="15.0" customHeight="1">
      <c r="A986" s="343" t="s">
        <v>1997</v>
      </c>
      <c r="B986" s="344">
        <v>590031.0</v>
      </c>
      <c r="C986" s="343" t="s">
        <v>1996</v>
      </c>
      <c r="D986" s="343" t="s">
        <v>689</v>
      </c>
    </row>
    <row r="987" ht="15.0" customHeight="1">
      <c r="A987" s="343" t="s">
        <v>1998</v>
      </c>
      <c r="B987" s="343" t="s">
        <v>504</v>
      </c>
      <c r="C987" s="343" t="s">
        <v>1999</v>
      </c>
      <c r="D987" s="343" t="s">
        <v>515</v>
      </c>
    </row>
    <row r="988" ht="15.0" customHeight="1">
      <c r="A988" s="343" t="s">
        <v>2000</v>
      </c>
      <c r="B988" s="344">
        <v>505703.0</v>
      </c>
      <c r="C988" s="343" t="s">
        <v>504</v>
      </c>
      <c r="D988" s="343" t="s">
        <v>512</v>
      </c>
    </row>
    <row r="989" ht="15.0" customHeight="1">
      <c r="A989" s="343" t="s">
        <v>2001</v>
      </c>
      <c r="B989" s="344">
        <v>502137.0</v>
      </c>
      <c r="C989" s="343" t="s">
        <v>2002</v>
      </c>
      <c r="D989" s="343" t="s">
        <v>517</v>
      </c>
    </row>
    <row r="990" ht="15.0" customHeight="1">
      <c r="A990" s="343" t="s">
        <v>2003</v>
      </c>
      <c r="B990" s="344">
        <v>512068.0</v>
      </c>
      <c r="C990" s="343" t="s">
        <v>504</v>
      </c>
      <c r="D990" s="343" t="s">
        <v>484</v>
      </c>
    </row>
    <row r="991" ht="15.0" customHeight="1">
      <c r="A991" s="343" t="s">
        <v>2004</v>
      </c>
      <c r="B991" s="344">
        <v>542248.0</v>
      </c>
      <c r="C991" s="343" t="s">
        <v>2005</v>
      </c>
      <c r="D991" s="343" t="s">
        <v>693</v>
      </c>
    </row>
    <row r="992" ht="15.0" customHeight="1">
      <c r="A992" s="343" t="s">
        <v>2006</v>
      </c>
      <c r="B992" s="344">
        <v>531989.0</v>
      </c>
      <c r="C992" s="343" t="s">
        <v>504</v>
      </c>
      <c r="D992" s="343" t="s">
        <v>699</v>
      </c>
    </row>
    <row r="993" ht="15.0" customHeight="1">
      <c r="A993" s="343" t="s">
        <v>2007</v>
      </c>
      <c r="B993" s="344">
        <v>539190.0</v>
      </c>
      <c r="C993" s="343" t="s">
        <v>504</v>
      </c>
      <c r="D993" s="343" t="s">
        <v>521</v>
      </c>
    </row>
    <row r="994" ht="15.0" customHeight="1">
      <c r="A994" s="343" t="s">
        <v>2008</v>
      </c>
      <c r="B994" s="344">
        <v>531227.0</v>
      </c>
      <c r="C994" s="343" t="s">
        <v>504</v>
      </c>
      <c r="D994" s="343" t="s">
        <v>552</v>
      </c>
    </row>
    <row r="995" ht="15.0" customHeight="1">
      <c r="A995" s="343" t="s">
        <v>2009</v>
      </c>
      <c r="B995" s="344">
        <v>539405.0</v>
      </c>
      <c r="C995" s="343" t="s">
        <v>504</v>
      </c>
      <c r="D995" s="343" t="s">
        <v>618</v>
      </c>
    </row>
    <row r="996" ht="15.0" customHeight="1">
      <c r="A996" s="343" t="s">
        <v>2010</v>
      </c>
      <c r="B996" s="344">
        <v>539559.0</v>
      </c>
      <c r="C996" s="343" t="s">
        <v>504</v>
      </c>
      <c r="D996" s="343" t="s">
        <v>618</v>
      </c>
    </row>
    <row r="997" ht="15.0" customHeight="1">
      <c r="A997" s="343" t="s">
        <v>2011</v>
      </c>
      <c r="B997" s="344">
        <v>539559.0</v>
      </c>
      <c r="C997" s="343" t="s">
        <v>504</v>
      </c>
      <c r="D997" s="343" t="s">
        <v>618</v>
      </c>
    </row>
    <row r="998" ht="15.0" customHeight="1">
      <c r="A998" s="343" t="s">
        <v>2012</v>
      </c>
      <c r="B998" s="344">
        <v>532760.0</v>
      </c>
      <c r="C998" s="343" t="s">
        <v>2013</v>
      </c>
      <c r="D998" s="343" t="s">
        <v>635</v>
      </c>
    </row>
    <row r="999" ht="15.0" customHeight="1">
      <c r="A999" s="343" t="s">
        <v>2014</v>
      </c>
      <c r="B999" s="344">
        <v>541778.0</v>
      </c>
      <c r="C999" s="343" t="s">
        <v>504</v>
      </c>
      <c r="D999" s="343" t="s">
        <v>664</v>
      </c>
    </row>
    <row r="1000" ht="15.0" customHeight="1">
      <c r="A1000" s="343" t="s">
        <v>2015</v>
      </c>
      <c r="B1000" s="344">
        <v>500645.0</v>
      </c>
      <c r="C1000" s="343" t="s">
        <v>2016</v>
      </c>
      <c r="D1000" s="343" t="s">
        <v>552</v>
      </c>
    </row>
    <row r="1001" ht="15.0" customHeight="1">
      <c r="A1001" s="343" t="s">
        <v>2017</v>
      </c>
      <c r="B1001" s="344">
        <v>506401.0</v>
      </c>
      <c r="C1001" s="343" t="s">
        <v>2018</v>
      </c>
      <c r="D1001" s="343" t="s">
        <v>552</v>
      </c>
    </row>
    <row r="1002" ht="15.0" customHeight="1">
      <c r="A1002" s="343" t="s">
        <v>2019</v>
      </c>
      <c r="B1002" s="344">
        <v>514030.0</v>
      </c>
      <c r="C1002" s="343" t="s">
        <v>504</v>
      </c>
      <c r="D1002" s="343" t="s">
        <v>519</v>
      </c>
    </row>
    <row r="1003" ht="15.0" customHeight="1">
      <c r="A1003" s="343" t="s">
        <v>2020</v>
      </c>
      <c r="B1003" s="344">
        <v>539455.0</v>
      </c>
      <c r="C1003" s="343" t="s">
        <v>504</v>
      </c>
      <c r="D1003" s="343" t="s">
        <v>536</v>
      </c>
    </row>
    <row r="1004" ht="15.0" customHeight="1">
      <c r="A1004" s="343" t="s">
        <v>2021</v>
      </c>
      <c r="B1004" s="344">
        <v>780006.0</v>
      </c>
      <c r="C1004" s="343" t="s">
        <v>504</v>
      </c>
      <c r="D1004" s="343" t="s">
        <v>595</v>
      </c>
    </row>
    <row r="1005" ht="15.0" customHeight="1">
      <c r="A1005" s="343" t="s">
        <v>2022</v>
      </c>
      <c r="B1005" s="344">
        <v>532848.0</v>
      </c>
      <c r="C1005" s="343" t="s">
        <v>2023</v>
      </c>
      <c r="D1005" s="343" t="s">
        <v>925</v>
      </c>
    </row>
    <row r="1006" ht="15.0" customHeight="1">
      <c r="A1006" s="343" t="s">
        <v>2024</v>
      </c>
      <c r="B1006" s="344">
        <v>539596.0</v>
      </c>
      <c r="C1006" s="343" t="s">
        <v>504</v>
      </c>
      <c r="D1006" s="343" t="s">
        <v>487</v>
      </c>
    </row>
    <row r="1007" ht="15.0" customHeight="1">
      <c r="A1007" s="343" t="s">
        <v>2025</v>
      </c>
      <c r="B1007" s="344">
        <v>504286.0</v>
      </c>
      <c r="C1007" s="343" t="s">
        <v>2026</v>
      </c>
      <c r="D1007" s="343" t="s">
        <v>802</v>
      </c>
    </row>
    <row r="1008" ht="15.0" customHeight="1">
      <c r="A1008" s="343" t="s">
        <v>2027</v>
      </c>
      <c r="B1008" s="344">
        <v>504240.0</v>
      </c>
      <c r="C1008" s="343" t="s">
        <v>504</v>
      </c>
      <c r="D1008" s="343" t="s">
        <v>802</v>
      </c>
    </row>
    <row r="1009" ht="15.0" customHeight="1">
      <c r="A1009" s="343" t="s">
        <v>2028</v>
      </c>
      <c r="B1009" s="344">
        <v>504256.0</v>
      </c>
      <c r="C1009" s="343" t="s">
        <v>504</v>
      </c>
      <c r="D1009" s="343" t="s">
        <v>1046</v>
      </c>
    </row>
    <row r="1010" ht="15.0" customHeight="1">
      <c r="A1010" s="343" t="s">
        <v>2029</v>
      </c>
      <c r="B1010" s="344">
        <v>533137.0</v>
      </c>
      <c r="C1010" s="343" t="s">
        <v>2030</v>
      </c>
      <c r="D1010" s="343" t="s">
        <v>1243</v>
      </c>
    </row>
    <row r="1011" ht="15.0" customHeight="1">
      <c r="A1011" s="343" t="s">
        <v>2031</v>
      </c>
      <c r="B1011" s="344">
        <v>532121.0</v>
      </c>
      <c r="C1011" s="343" t="s">
        <v>2032</v>
      </c>
      <c r="D1011" s="343" t="s">
        <v>822</v>
      </c>
    </row>
    <row r="1012" ht="15.0" customHeight="1">
      <c r="A1012" s="343" t="s">
        <v>2033</v>
      </c>
      <c r="B1012" s="344">
        <v>537536.0</v>
      </c>
      <c r="C1012" s="343" t="s">
        <v>504</v>
      </c>
      <c r="D1012" s="343" t="s">
        <v>542</v>
      </c>
    </row>
    <row r="1013" ht="15.0" customHeight="1">
      <c r="A1013" s="343" t="s">
        <v>2034</v>
      </c>
      <c r="B1013" s="344">
        <v>531521.0</v>
      </c>
      <c r="C1013" s="343" t="s">
        <v>504</v>
      </c>
      <c r="D1013" s="343" t="s">
        <v>542</v>
      </c>
    </row>
    <row r="1014" ht="15.0" customHeight="1">
      <c r="A1014" s="343" t="s">
        <v>2035</v>
      </c>
      <c r="B1014" s="343" t="s">
        <v>504</v>
      </c>
      <c r="C1014" s="343" t="s">
        <v>2036</v>
      </c>
      <c r="D1014" s="343" t="s">
        <v>515</v>
      </c>
    </row>
    <row r="1015" ht="15.0" customHeight="1">
      <c r="A1015" s="343" t="s">
        <v>2037</v>
      </c>
      <c r="B1015" s="344">
        <v>539197.0</v>
      </c>
      <c r="C1015" s="343" t="s">
        <v>504</v>
      </c>
      <c r="D1015" s="343" t="s">
        <v>526</v>
      </c>
    </row>
    <row r="1016" ht="15.0" customHeight="1">
      <c r="A1016" s="343" t="s">
        <v>2038</v>
      </c>
      <c r="B1016" s="344">
        <v>539197.0</v>
      </c>
      <c r="C1016" s="343" t="s">
        <v>504</v>
      </c>
      <c r="D1016" s="343" t="s">
        <v>526</v>
      </c>
    </row>
    <row r="1017" ht="15.0" customHeight="1">
      <c r="A1017" s="343" t="s">
        <v>2039</v>
      </c>
      <c r="B1017" s="344">
        <v>531585.0</v>
      </c>
      <c r="C1017" s="343" t="s">
        <v>504</v>
      </c>
      <c r="D1017" s="343" t="s">
        <v>526</v>
      </c>
    </row>
    <row r="1018" ht="15.0" customHeight="1">
      <c r="A1018" s="343" t="s">
        <v>2040</v>
      </c>
      <c r="B1018" s="344">
        <v>512445.0</v>
      </c>
      <c r="C1018" s="343" t="s">
        <v>504</v>
      </c>
      <c r="D1018" s="343" t="s">
        <v>487</v>
      </c>
    </row>
    <row r="1019" ht="15.0" customHeight="1">
      <c r="A1019" s="343" t="s">
        <v>2041</v>
      </c>
      <c r="B1019" s="344">
        <v>530765.0</v>
      </c>
      <c r="C1019" s="343" t="s">
        <v>504</v>
      </c>
      <c r="D1019" s="343" t="s">
        <v>521</v>
      </c>
    </row>
    <row r="1020" ht="15.0" customHeight="1">
      <c r="A1020" s="343" t="s">
        <v>2042</v>
      </c>
      <c r="B1020" s="344">
        <v>542002.0</v>
      </c>
      <c r="C1020" s="343" t="s">
        <v>504</v>
      </c>
      <c r="D1020" s="343" t="s">
        <v>590</v>
      </c>
    </row>
    <row r="1021" ht="15.0" customHeight="1">
      <c r="A1021" s="343" t="s">
        <v>2043</v>
      </c>
      <c r="B1021" s="344">
        <v>511072.0</v>
      </c>
      <c r="C1021" s="343" t="s">
        <v>2044</v>
      </c>
      <c r="D1021" s="343" t="s">
        <v>562</v>
      </c>
    </row>
    <row r="1022" ht="15.0" customHeight="1">
      <c r="A1022" s="343" t="s">
        <v>2045</v>
      </c>
      <c r="B1022" s="344">
        <v>519588.0</v>
      </c>
      <c r="C1022" s="343" t="s">
        <v>2046</v>
      </c>
      <c r="D1022" s="343" t="s">
        <v>564</v>
      </c>
    </row>
    <row r="1023" ht="15.0" customHeight="1">
      <c r="A1023" s="343" t="s">
        <v>2047</v>
      </c>
      <c r="B1023" s="344">
        <v>538715.0</v>
      </c>
      <c r="C1023" s="343" t="s">
        <v>504</v>
      </c>
      <c r="D1023" s="343" t="s">
        <v>624</v>
      </c>
    </row>
    <row r="1024" ht="15.0" customHeight="1">
      <c r="A1024" s="343" t="s">
        <v>2048</v>
      </c>
      <c r="B1024" s="344">
        <v>500119.0</v>
      </c>
      <c r="C1024" s="343" t="s">
        <v>2049</v>
      </c>
      <c r="D1024" s="343" t="s">
        <v>1203</v>
      </c>
    </row>
    <row r="1025" ht="15.0" customHeight="1">
      <c r="A1025" s="343" t="s">
        <v>2050</v>
      </c>
      <c r="B1025" s="344">
        <v>531923.0</v>
      </c>
      <c r="C1025" s="343" t="s">
        <v>504</v>
      </c>
      <c r="D1025" s="343" t="s">
        <v>1203</v>
      </c>
    </row>
    <row r="1026" ht="15.0" customHeight="1">
      <c r="A1026" s="343" t="s">
        <v>2051</v>
      </c>
      <c r="B1026" s="344">
        <v>531198.0</v>
      </c>
      <c r="C1026" s="343" t="s">
        <v>504</v>
      </c>
      <c r="D1026" s="343" t="s">
        <v>705</v>
      </c>
    </row>
    <row r="1027" ht="15.0" customHeight="1">
      <c r="A1027" s="343" t="s">
        <v>2052</v>
      </c>
      <c r="B1027" s="344">
        <v>521216.0</v>
      </c>
      <c r="C1027" s="343" t="s">
        <v>504</v>
      </c>
      <c r="D1027" s="343" t="s">
        <v>519</v>
      </c>
    </row>
    <row r="1028" ht="15.0" customHeight="1">
      <c r="A1028" s="343" t="s">
        <v>2053</v>
      </c>
      <c r="B1028" s="344">
        <v>542679.0</v>
      </c>
      <c r="C1028" s="343" t="s">
        <v>2054</v>
      </c>
      <c r="D1028" s="343" t="s">
        <v>802</v>
      </c>
    </row>
    <row r="1029" ht="15.0" customHeight="1">
      <c r="A1029" s="343" t="s">
        <v>2055</v>
      </c>
      <c r="B1029" s="344">
        <v>532180.0</v>
      </c>
      <c r="C1029" s="343" t="s">
        <v>2056</v>
      </c>
      <c r="D1029" s="343" t="s">
        <v>822</v>
      </c>
    </row>
    <row r="1030" ht="15.0" customHeight="1">
      <c r="A1030" s="343" t="s">
        <v>2057</v>
      </c>
      <c r="B1030" s="344">
        <v>512485.0</v>
      </c>
      <c r="C1030" s="343" t="s">
        <v>504</v>
      </c>
      <c r="D1030" s="343" t="s">
        <v>526</v>
      </c>
    </row>
    <row r="1031" ht="15.0" customHeight="1">
      <c r="A1031" s="343" t="s">
        <v>2058</v>
      </c>
      <c r="B1031" s="344">
        <v>521151.0</v>
      </c>
      <c r="C1031" s="343" t="s">
        <v>504</v>
      </c>
      <c r="D1031" s="343" t="s">
        <v>519</v>
      </c>
    </row>
    <row r="1032" ht="15.0" customHeight="1">
      <c r="A1032" s="343" t="s">
        <v>2059</v>
      </c>
      <c r="B1032" s="344">
        <v>503637.0</v>
      </c>
      <c r="C1032" s="343" t="s">
        <v>504</v>
      </c>
      <c r="D1032" s="343" t="s">
        <v>487</v>
      </c>
    </row>
    <row r="1033" ht="15.0" customHeight="1">
      <c r="A1033" s="343" t="s">
        <v>2060</v>
      </c>
      <c r="B1033" s="344">
        <v>507717.0</v>
      </c>
      <c r="C1033" s="343" t="s">
        <v>2061</v>
      </c>
      <c r="D1033" s="343" t="s">
        <v>648</v>
      </c>
    </row>
    <row r="1034" ht="15.0" customHeight="1">
      <c r="A1034" s="343" t="s">
        <v>2062</v>
      </c>
      <c r="B1034" s="344">
        <v>538446.0</v>
      </c>
      <c r="C1034" s="343" t="s">
        <v>504</v>
      </c>
      <c r="D1034" s="343" t="s">
        <v>487</v>
      </c>
    </row>
    <row r="1035" ht="15.0" customHeight="1">
      <c r="A1035" s="343" t="s">
        <v>2063</v>
      </c>
      <c r="B1035" s="343" t="s">
        <v>504</v>
      </c>
      <c r="C1035" s="343" t="s">
        <v>2064</v>
      </c>
      <c r="D1035" s="343" t="s">
        <v>515</v>
      </c>
    </row>
    <row r="1036" ht="15.0" customHeight="1">
      <c r="A1036" s="343" t="s">
        <v>2065</v>
      </c>
      <c r="B1036" s="344">
        <v>531043.0</v>
      </c>
      <c r="C1036" s="343" t="s">
        <v>504</v>
      </c>
      <c r="D1036" s="343" t="s">
        <v>693</v>
      </c>
    </row>
    <row r="1037" ht="15.0" customHeight="1">
      <c r="A1037" s="343" t="s">
        <v>2066</v>
      </c>
      <c r="B1037" s="344">
        <v>540268.0</v>
      </c>
      <c r="C1037" s="343" t="s">
        <v>504</v>
      </c>
      <c r="D1037" s="343" t="s">
        <v>487</v>
      </c>
    </row>
    <row r="1038" ht="15.0" customHeight="1">
      <c r="A1038" s="343" t="s">
        <v>2067</v>
      </c>
      <c r="B1038" s="344">
        <v>506405.0</v>
      </c>
      <c r="C1038" s="343" t="s">
        <v>504</v>
      </c>
      <c r="D1038" s="343" t="s">
        <v>664</v>
      </c>
    </row>
    <row r="1039" ht="15.0" customHeight="1">
      <c r="A1039" s="343" t="s">
        <v>2068</v>
      </c>
      <c r="B1039" s="344">
        <v>511451.0</v>
      </c>
      <c r="C1039" s="343" t="s">
        <v>504</v>
      </c>
      <c r="D1039" s="343" t="s">
        <v>521</v>
      </c>
    </row>
    <row r="1040" ht="15.0" customHeight="1">
      <c r="A1040" s="343" t="s">
        <v>2069</v>
      </c>
      <c r="B1040" s="344">
        <v>507442.0</v>
      </c>
      <c r="C1040" s="343" t="s">
        <v>2070</v>
      </c>
      <c r="D1040" s="343" t="s">
        <v>1203</v>
      </c>
    </row>
    <row r="1041" ht="15.0" customHeight="1">
      <c r="A1041" s="343" t="s">
        <v>2071</v>
      </c>
      <c r="B1041" s="344">
        <v>501945.0</v>
      </c>
      <c r="C1041" s="343" t="s">
        <v>504</v>
      </c>
      <c r="D1041" s="343" t="s">
        <v>521</v>
      </c>
    </row>
    <row r="1042" ht="15.0" customHeight="1">
      <c r="A1042" s="343" t="s">
        <v>2072</v>
      </c>
      <c r="B1042" s="344">
        <v>526971.0</v>
      </c>
      <c r="C1042" s="343" t="s">
        <v>504</v>
      </c>
      <c r="D1042" s="343" t="s">
        <v>526</v>
      </c>
    </row>
    <row r="1043" ht="15.0" customHeight="1">
      <c r="A1043" s="343" t="s">
        <v>2073</v>
      </c>
      <c r="B1043" s="344">
        <v>531306.0</v>
      </c>
      <c r="C1043" s="343" t="s">
        <v>504</v>
      </c>
      <c r="D1043" s="343" t="s">
        <v>512</v>
      </c>
    </row>
    <row r="1044" ht="15.0" customHeight="1">
      <c r="A1044" s="343" t="s">
        <v>2074</v>
      </c>
      <c r="B1044" s="344">
        <v>531306.0</v>
      </c>
      <c r="C1044" s="343" t="s">
        <v>504</v>
      </c>
      <c r="D1044" s="343" t="s">
        <v>512</v>
      </c>
    </row>
    <row r="1045" ht="15.0" customHeight="1">
      <c r="A1045" s="343" t="s">
        <v>2075</v>
      </c>
      <c r="B1045" s="344">
        <v>541302.0</v>
      </c>
      <c r="C1045" s="343" t="s">
        <v>504</v>
      </c>
      <c r="D1045" s="343" t="s">
        <v>902</v>
      </c>
    </row>
    <row r="1046" ht="15.0" customHeight="1">
      <c r="A1046" s="343" t="s">
        <v>2076</v>
      </c>
      <c r="B1046" s="344">
        <v>507886.0</v>
      </c>
      <c r="C1046" s="343" t="s">
        <v>504</v>
      </c>
      <c r="D1046" s="343" t="s">
        <v>590</v>
      </c>
    </row>
    <row r="1047" ht="15.0" customHeight="1">
      <c r="A1047" s="343" t="s">
        <v>2077</v>
      </c>
      <c r="B1047" s="344">
        <v>540695.0</v>
      </c>
      <c r="C1047" s="343" t="s">
        <v>504</v>
      </c>
      <c r="D1047" s="343" t="s">
        <v>526</v>
      </c>
    </row>
    <row r="1048" ht="15.0" customHeight="1">
      <c r="A1048" s="343" t="s">
        <v>2078</v>
      </c>
      <c r="B1048" s="344">
        <v>531237.0</v>
      </c>
      <c r="C1048" s="343" t="s">
        <v>504</v>
      </c>
      <c r="D1048" s="343" t="s">
        <v>521</v>
      </c>
    </row>
    <row r="1049" ht="15.0" customHeight="1">
      <c r="A1049" s="343" t="s">
        <v>2079</v>
      </c>
      <c r="B1049" s="344">
        <v>533336.0</v>
      </c>
      <c r="C1049" s="343" t="s">
        <v>2080</v>
      </c>
      <c r="D1049" s="343" t="s">
        <v>524</v>
      </c>
    </row>
    <row r="1050" ht="15.0" customHeight="1">
      <c r="A1050" s="343" t="s">
        <v>2081</v>
      </c>
      <c r="B1050" s="344">
        <v>523736.0</v>
      </c>
      <c r="C1050" s="343" t="s">
        <v>2082</v>
      </c>
      <c r="D1050" s="343" t="s">
        <v>881</v>
      </c>
    </row>
    <row r="1051" ht="15.0" customHeight="1">
      <c r="A1051" s="343" t="s">
        <v>2083</v>
      </c>
      <c r="B1051" s="344">
        <v>538902.0</v>
      </c>
      <c r="C1051" s="343" t="s">
        <v>2084</v>
      </c>
      <c r="D1051" s="343" t="s">
        <v>911</v>
      </c>
    </row>
    <row r="1052" ht="15.0" customHeight="1">
      <c r="A1052" s="343" t="s">
        <v>2085</v>
      </c>
      <c r="B1052" s="343" t="s">
        <v>504</v>
      </c>
      <c r="C1052" s="343" t="s">
        <v>2086</v>
      </c>
      <c r="D1052" s="343" t="s">
        <v>911</v>
      </c>
    </row>
    <row r="1053" ht="15.0" customHeight="1">
      <c r="A1053" s="343" t="s">
        <v>2087</v>
      </c>
      <c r="B1053" s="344">
        <v>508860.0</v>
      </c>
      <c r="C1053" s="343" t="s">
        <v>504</v>
      </c>
      <c r="D1053" s="343" t="s">
        <v>902</v>
      </c>
    </row>
    <row r="1054" ht="15.0" customHeight="1">
      <c r="A1054" s="343" t="s">
        <v>2088</v>
      </c>
      <c r="B1054" s="344">
        <v>500120.0</v>
      </c>
      <c r="C1054" s="343" t="s">
        <v>504</v>
      </c>
      <c r="D1054" s="343" t="s">
        <v>552</v>
      </c>
    </row>
    <row r="1055" ht="15.0" customHeight="1">
      <c r="A1055" s="343" t="s">
        <v>2089</v>
      </c>
      <c r="B1055" s="344">
        <v>522163.0</v>
      </c>
      <c r="C1055" s="343" t="s">
        <v>2090</v>
      </c>
      <c r="D1055" s="343" t="s">
        <v>802</v>
      </c>
    </row>
    <row r="1056" ht="15.0" customHeight="1">
      <c r="A1056" s="343" t="s">
        <v>2091</v>
      </c>
      <c r="B1056" s="344">
        <v>530959.0</v>
      </c>
      <c r="C1056" s="343" t="s">
        <v>504</v>
      </c>
      <c r="D1056" s="343" t="s">
        <v>911</v>
      </c>
    </row>
    <row r="1057" ht="15.0" customHeight="1">
      <c r="A1057" s="343" t="s">
        <v>2092</v>
      </c>
      <c r="B1057" s="344">
        <v>500089.0</v>
      </c>
      <c r="C1057" s="343" t="s">
        <v>2093</v>
      </c>
      <c r="D1057" s="343" t="s">
        <v>664</v>
      </c>
    </row>
    <row r="1058" ht="15.0" customHeight="1">
      <c r="A1058" s="343" t="s">
        <v>2094</v>
      </c>
      <c r="B1058" s="344">
        <v>500089.0</v>
      </c>
      <c r="C1058" s="343" t="s">
        <v>2093</v>
      </c>
      <c r="D1058" s="343" t="s">
        <v>664</v>
      </c>
    </row>
    <row r="1059" ht="15.0" customHeight="1">
      <c r="A1059" s="343" t="s">
        <v>2095</v>
      </c>
      <c r="B1059" s="344">
        <v>540811.0</v>
      </c>
      <c r="C1059" s="343" t="s">
        <v>504</v>
      </c>
      <c r="D1059" s="343" t="s">
        <v>526</v>
      </c>
    </row>
    <row r="1060" ht="15.0" customHeight="1">
      <c r="A1060" s="343" t="s">
        <v>2096</v>
      </c>
      <c r="B1060" s="344">
        <v>542685.0</v>
      </c>
      <c r="C1060" s="343" t="s">
        <v>2097</v>
      </c>
      <c r="D1060" s="343" t="s">
        <v>1028</v>
      </c>
    </row>
    <row r="1061" ht="15.0" customHeight="1">
      <c r="A1061" s="343" t="s">
        <v>2098</v>
      </c>
      <c r="B1061" s="344">
        <v>539979.0</v>
      </c>
      <c r="C1061" s="343" t="s">
        <v>2099</v>
      </c>
      <c r="D1061" s="343" t="s">
        <v>519</v>
      </c>
    </row>
    <row r="1062" ht="15.0" customHeight="1">
      <c r="A1062" s="343" t="s">
        <v>2100</v>
      </c>
      <c r="B1062" s="344">
        <v>540151.0</v>
      </c>
      <c r="C1062" s="343" t="s">
        <v>504</v>
      </c>
      <c r="D1062" s="343" t="s">
        <v>507</v>
      </c>
    </row>
    <row r="1063" ht="15.0" customHeight="1">
      <c r="A1063" s="343" t="s">
        <v>2101</v>
      </c>
      <c r="B1063" s="344">
        <v>542155.0</v>
      </c>
      <c r="C1063" s="343" t="s">
        <v>2102</v>
      </c>
      <c r="D1063" s="345" t="s">
        <v>870</v>
      </c>
    </row>
    <row r="1064" ht="15.0" customHeight="1">
      <c r="A1064" s="343" t="s">
        <v>2103</v>
      </c>
      <c r="B1064" s="344">
        <v>506414.0</v>
      </c>
      <c r="C1064" s="343" t="s">
        <v>504</v>
      </c>
      <c r="D1064" s="343" t="s">
        <v>542</v>
      </c>
    </row>
    <row r="1065" ht="15.0" customHeight="1">
      <c r="A1065" s="343" t="s">
        <v>2104</v>
      </c>
      <c r="B1065" s="344">
        <v>531153.0</v>
      </c>
      <c r="C1065" s="343" t="s">
        <v>504</v>
      </c>
      <c r="D1065" s="343" t="s">
        <v>753</v>
      </c>
    </row>
    <row r="1066" ht="15.0" customHeight="1">
      <c r="A1066" s="343" t="s">
        <v>2105</v>
      </c>
      <c r="B1066" s="344">
        <v>540789.0</v>
      </c>
      <c r="C1066" s="343" t="s">
        <v>2106</v>
      </c>
      <c r="D1066" s="343" t="s">
        <v>2107</v>
      </c>
    </row>
    <row r="1067" ht="15.0" customHeight="1">
      <c r="A1067" s="343" t="s">
        <v>2108</v>
      </c>
      <c r="B1067" s="344">
        <v>540047.0</v>
      </c>
      <c r="C1067" s="343" t="s">
        <v>2109</v>
      </c>
      <c r="D1067" s="343" t="s">
        <v>1099</v>
      </c>
    </row>
    <row r="1068" ht="15.0" customHeight="1">
      <c r="A1068" s="343" t="s">
        <v>2110</v>
      </c>
      <c r="B1068" s="344">
        <v>526927.0</v>
      </c>
      <c r="C1068" s="343" t="s">
        <v>504</v>
      </c>
      <c r="D1068" s="343" t="s">
        <v>597</v>
      </c>
    </row>
    <row r="1069" ht="15.0" customHeight="1">
      <c r="A1069" s="343" t="s">
        <v>2111</v>
      </c>
      <c r="B1069" s="344">
        <v>500068.0</v>
      </c>
      <c r="C1069" s="343" t="s">
        <v>504</v>
      </c>
      <c r="D1069" s="343" t="s">
        <v>512</v>
      </c>
    </row>
    <row r="1070" ht="15.0" customHeight="1">
      <c r="A1070" s="343" t="s">
        <v>2112</v>
      </c>
      <c r="B1070" s="344">
        <v>500068.0</v>
      </c>
      <c r="C1070" s="343" t="s">
        <v>504</v>
      </c>
      <c r="D1070" s="343" t="s">
        <v>512</v>
      </c>
    </row>
    <row r="1071" ht="15.0" customHeight="1">
      <c r="A1071" s="343" t="s">
        <v>2113</v>
      </c>
      <c r="B1071" s="344">
        <v>532839.0</v>
      </c>
      <c r="C1071" s="343" t="s">
        <v>2114</v>
      </c>
      <c r="D1071" s="343" t="s">
        <v>1243</v>
      </c>
    </row>
    <row r="1072" ht="15.0" customHeight="1">
      <c r="A1072" s="343" t="s">
        <v>2115</v>
      </c>
      <c r="B1072" s="344">
        <v>532839.0</v>
      </c>
      <c r="C1072" s="343" t="s">
        <v>2114</v>
      </c>
      <c r="D1072" s="343" t="s">
        <v>1243</v>
      </c>
    </row>
    <row r="1073" ht="15.0" customHeight="1">
      <c r="A1073" s="343" t="s">
        <v>2116</v>
      </c>
      <c r="B1073" s="344">
        <v>531553.0</v>
      </c>
      <c r="C1073" s="343" t="s">
        <v>504</v>
      </c>
      <c r="D1073" s="343" t="s">
        <v>925</v>
      </c>
    </row>
    <row r="1074" ht="15.0" customHeight="1">
      <c r="A1074" s="343" t="s">
        <v>2117</v>
      </c>
      <c r="B1074" s="344">
        <v>540701.0</v>
      </c>
      <c r="C1074" s="343" t="s">
        <v>2118</v>
      </c>
      <c r="D1074" s="343" t="s">
        <v>542</v>
      </c>
    </row>
    <row r="1075" ht="15.0" customHeight="1">
      <c r="A1075" s="343" t="s">
        <v>2119</v>
      </c>
      <c r="B1075" s="344">
        <v>538432.0</v>
      </c>
      <c r="C1075" s="343" t="s">
        <v>504</v>
      </c>
      <c r="D1075" s="343" t="s">
        <v>526</v>
      </c>
    </row>
    <row r="1076" ht="15.0" customHeight="1">
      <c r="A1076" s="343" t="s">
        <v>2120</v>
      </c>
      <c r="B1076" s="344">
        <v>532488.0</v>
      </c>
      <c r="C1076" s="343" t="s">
        <v>2121</v>
      </c>
      <c r="D1076" s="343" t="s">
        <v>542</v>
      </c>
    </row>
    <row r="1077" ht="15.0" customHeight="1">
      <c r="A1077" s="343" t="s">
        <v>2122</v>
      </c>
      <c r="B1077" s="344">
        <v>526285.0</v>
      </c>
      <c r="C1077" s="343" t="s">
        <v>504</v>
      </c>
      <c r="D1077" s="343" t="s">
        <v>753</v>
      </c>
    </row>
    <row r="1078" ht="15.0" customHeight="1">
      <c r="A1078" s="343" t="s">
        <v>2123</v>
      </c>
      <c r="B1078" s="344">
        <v>526315.0</v>
      </c>
      <c r="C1078" s="343" t="s">
        <v>504</v>
      </c>
      <c r="D1078" s="343" t="s">
        <v>1032</v>
      </c>
    </row>
    <row r="1079" ht="15.0" customHeight="1">
      <c r="A1079" s="343" t="s">
        <v>2124</v>
      </c>
      <c r="B1079" s="344">
        <v>540699.0</v>
      </c>
      <c r="C1079" s="343" t="s">
        <v>2125</v>
      </c>
      <c r="D1079" s="343" t="s">
        <v>873</v>
      </c>
    </row>
    <row r="1080" ht="15.0" customHeight="1">
      <c r="A1080" s="343" t="s">
        <v>2126</v>
      </c>
      <c r="B1080" s="344">
        <v>540699.0</v>
      </c>
      <c r="C1080" s="343" t="s">
        <v>2125</v>
      </c>
      <c r="D1080" s="343" t="s">
        <v>873</v>
      </c>
    </row>
    <row r="1081" ht="15.0" customHeight="1">
      <c r="A1081" s="343" t="s">
        <v>2127</v>
      </c>
      <c r="B1081" s="344">
        <v>532868.0</v>
      </c>
      <c r="C1081" s="343" t="s">
        <v>2128</v>
      </c>
      <c r="D1081" s="343" t="s">
        <v>590</v>
      </c>
    </row>
    <row r="1082" ht="15.0" customHeight="1">
      <c r="A1082" s="343" t="s">
        <v>2129</v>
      </c>
      <c r="B1082" s="344">
        <v>533146.0</v>
      </c>
      <c r="C1082" s="343" t="s">
        <v>2130</v>
      </c>
      <c r="D1082" s="343" t="s">
        <v>2131</v>
      </c>
    </row>
    <row r="1083" ht="15.0" customHeight="1">
      <c r="A1083" s="343" t="s">
        <v>2132</v>
      </c>
      <c r="B1083" s="344">
        <v>533146.0</v>
      </c>
      <c r="C1083" s="343" t="s">
        <v>2133</v>
      </c>
      <c r="D1083" s="343" t="s">
        <v>2131</v>
      </c>
    </row>
    <row r="1084" ht="15.0" customHeight="1">
      <c r="A1084" s="343" t="s">
        <v>2134</v>
      </c>
      <c r="B1084" s="344">
        <v>505526.0</v>
      </c>
      <c r="C1084" s="343" t="s">
        <v>504</v>
      </c>
      <c r="D1084" s="343" t="s">
        <v>524</v>
      </c>
    </row>
    <row r="1085" ht="15.0" customHeight="1">
      <c r="A1085" s="343" t="s">
        <v>2135</v>
      </c>
      <c r="B1085" s="344">
        <v>542013.0</v>
      </c>
      <c r="C1085" s="343" t="s">
        <v>504</v>
      </c>
      <c r="D1085" s="343" t="s">
        <v>984</v>
      </c>
    </row>
    <row r="1086" ht="15.0" customHeight="1">
      <c r="A1086" s="343" t="s">
        <v>2136</v>
      </c>
      <c r="B1086" s="344">
        <v>541403.0</v>
      </c>
      <c r="C1086" s="343" t="s">
        <v>2137</v>
      </c>
      <c r="D1086" s="343" t="s">
        <v>618</v>
      </c>
    </row>
    <row r="1087" ht="15.0" customHeight="1">
      <c r="A1087" s="343" t="s">
        <v>2138</v>
      </c>
      <c r="B1087" s="344">
        <v>526504.0</v>
      </c>
      <c r="C1087" s="343" t="s">
        <v>504</v>
      </c>
      <c r="D1087" s="343" t="s">
        <v>693</v>
      </c>
    </row>
    <row r="1088" ht="15.0" customHeight="1">
      <c r="A1088" s="343" t="s">
        <v>2139</v>
      </c>
      <c r="B1088" s="344">
        <v>522261.0</v>
      </c>
      <c r="C1088" s="343" t="s">
        <v>2140</v>
      </c>
      <c r="D1088" s="343" t="s">
        <v>845</v>
      </c>
    </row>
    <row r="1089" ht="15.0" customHeight="1">
      <c r="A1089" s="343" t="s">
        <v>2141</v>
      </c>
      <c r="B1089" s="344">
        <v>522261.0</v>
      </c>
      <c r="C1089" s="343" t="s">
        <v>2140</v>
      </c>
      <c r="D1089" s="343" t="s">
        <v>845</v>
      </c>
    </row>
    <row r="1090" ht="15.0" customHeight="1">
      <c r="A1090" s="343" t="s">
        <v>2142</v>
      </c>
      <c r="B1090" s="344">
        <v>512519.0</v>
      </c>
      <c r="C1090" s="343" t="s">
        <v>2143</v>
      </c>
      <c r="D1090" s="343" t="s">
        <v>519</v>
      </c>
    </row>
    <row r="1091" ht="15.0" customHeight="1">
      <c r="A1091" s="343" t="s">
        <v>2144</v>
      </c>
      <c r="B1091" s="343" t="s">
        <v>504</v>
      </c>
      <c r="C1091" s="343" t="s">
        <v>2145</v>
      </c>
      <c r="D1091" s="343" t="s">
        <v>595</v>
      </c>
    </row>
    <row r="1092" ht="15.0" customHeight="1">
      <c r="A1092" s="343" t="s">
        <v>2146</v>
      </c>
      <c r="B1092" s="344">
        <v>533176.0</v>
      </c>
      <c r="C1092" s="343" t="s">
        <v>2147</v>
      </c>
      <c r="D1092" s="343" t="s">
        <v>507</v>
      </c>
    </row>
    <row r="1093" ht="15.0" customHeight="1">
      <c r="A1093" s="343" t="s">
        <v>2148</v>
      </c>
      <c r="B1093" s="344">
        <v>526783.0</v>
      </c>
      <c r="C1093" s="343" t="s">
        <v>504</v>
      </c>
      <c r="D1093" s="343" t="s">
        <v>693</v>
      </c>
    </row>
    <row r="1094" ht="15.0" customHeight="1">
      <c r="A1094" s="343" t="s">
        <v>2149</v>
      </c>
      <c r="B1094" s="344">
        <v>539267.0</v>
      </c>
      <c r="C1094" s="343" t="s">
        <v>504</v>
      </c>
      <c r="D1094" s="343" t="s">
        <v>526</v>
      </c>
    </row>
    <row r="1095" ht="15.0" customHeight="1">
      <c r="A1095" s="343" t="s">
        <v>2150</v>
      </c>
      <c r="B1095" s="344">
        <v>539524.0</v>
      </c>
      <c r="C1095" s="343" t="s">
        <v>2151</v>
      </c>
      <c r="D1095" s="343" t="s">
        <v>693</v>
      </c>
    </row>
    <row r="1096" ht="15.0" customHeight="1">
      <c r="A1096" s="343" t="s">
        <v>2152</v>
      </c>
      <c r="B1096" s="344">
        <v>541299.0</v>
      </c>
      <c r="C1096" s="343" t="s">
        <v>504</v>
      </c>
      <c r="D1096" s="343" t="s">
        <v>693</v>
      </c>
    </row>
    <row r="1097" ht="15.0" customHeight="1">
      <c r="A1097" s="343" t="s">
        <v>2153</v>
      </c>
      <c r="B1097" s="344">
        <v>500124.0</v>
      </c>
      <c r="C1097" s="343" t="s">
        <v>2154</v>
      </c>
      <c r="D1097" s="343" t="s">
        <v>542</v>
      </c>
    </row>
    <row r="1098" ht="15.0" customHeight="1">
      <c r="A1098" s="343" t="s">
        <v>2155</v>
      </c>
      <c r="B1098" s="344">
        <v>540144.0</v>
      </c>
      <c r="C1098" s="343" t="s">
        <v>504</v>
      </c>
      <c r="D1098" s="343" t="s">
        <v>588</v>
      </c>
    </row>
    <row r="1099" ht="15.0" customHeight="1">
      <c r="A1099" s="343" t="s">
        <v>2156</v>
      </c>
      <c r="B1099" s="344">
        <v>523618.0</v>
      </c>
      <c r="C1099" s="343" t="s">
        <v>2157</v>
      </c>
      <c r="D1099" s="343" t="s">
        <v>1752</v>
      </c>
    </row>
    <row r="1100" ht="15.0" customHeight="1">
      <c r="A1100" s="343" t="s">
        <v>2158</v>
      </c>
      <c r="B1100" s="344">
        <v>523618.0</v>
      </c>
      <c r="C1100" s="343" t="s">
        <v>2157</v>
      </c>
      <c r="D1100" s="343" t="s">
        <v>1752</v>
      </c>
    </row>
    <row r="1101" ht="15.0" customHeight="1">
      <c r="A1101" s="343" t="s">
        <v>2159</v>
      </c>
      <c r="B1101" s="344">
        <v>534674.0</v>
      </c>
      <c r="C1101" s="343" t="s">
        <v>2160</v>
      </c>
      <c r="D1101" s="343" t="s">
        <v>526</v>
      </c>
    </row>
    <row r="1102" ht="15.0" customHeight="1">
      <c r="A1102" s="343" t="s">
        <v>2161</v>
      </c>
      <c r="B1102" s="344">
        <v>511634.0</v>
      </c>
      <c r="C1102" s="343" t="s">
        <v>504</v>
      </c>
      <c r="D1102" s="343" t="s">
        <v>902</v>
      </c>
    </row>
    <row r="1103" ht="15.0" customHeight="1">
      <c r="A1103" s="343" t="s">
        <v>2162</v>
      </c>
      <c r="B1103" s="344">
        <v>531471.0</v>
      </c>
      <c r="C1103" s="343" t="s">
        <v>504</v>
      </c>
      <c r="D1103" s="343" t="s">
        <v>845</v>
      </c>
    </row>
    <row r="1104" ht="15.0" customHeight="1">
      <c r="A1104" s="343" t="s">
        <v>2163</v>
      </c>
      <c r="B1104" s="344">
        <v>504908.0</v>
      </c>
      <c r="C1104" s="343" t="s">
        <v>504</v>
      </c>
      <c r="D1104" s="343" t="s">
        <v>859</v>
      </c>
    </row>
    <row r="1105" ht="15.0" customHeight="1">
      <c r="A1105" s="343" t="s">
        <v>2164</v>
      </c>
      <c r="B1105" s="344">
        <v>526355.0</v>
      </c>
      <c r="C1105" s="343" t="s">
        <v>504</v>
      </c>
      <c r="D1105" s="343" t="s">
        <v>624</v>
      </c>
    </row>
    <row r="1106" ht="15.0" customHeight="1">
      <c r="A1106" s="343" t="s">
        <v>2165</v>
      </c>
      <c r="B1106" s="344">
        <v>517437.0</v>
      </c>
      <c r="C1106" s="343" t="s">
        <v>504</v>
      </c>
      <c r="D1106" s="343" t="s">
        <v>624</v>
      </c>
    </row>
    <row r="1107" ht="15.0" customHeight="1">
      <c r="A1107" s="343" t="s">
        <v>2166</v>
      </c>
      <c r="B1107" s="344">
        <v>532610.0</v>
      </c>
      <c r="C1107" s="343" t="s">
        <v>2167</v>
      </c>
      <c r="D1107" s="343" t="s">
        <v>1203</v>
      </c>
    </row>
    <row r="1108" ht="15.0" customHeight="1">
      <c r="A1108" s="343" t="s">
        <v>2168</v>
      </c>
      <c r="B1108" s="344">
        <v>538608.0</v>
      </c>
      <c r="C1108" s="343" t="s">
        <v>2169</v>
      </c>
      <c r="D1108" s="345" t="s">
        <v>870</v>
      </c>
    </row>
    <row r="1109" ht="15.0" customHeight="1">
      <c r="A1109" s="343" t="s">
        <v>2170</v>
      </c>
      <c r="B1109" s="344">
        <v>532365.0</v>
      </c>
      <c r="C1109" s="343" t="s">
        <v>2171</v>
      </c>
      <c r="D1109" s="343" t="s">
        <v>490</v>
      </c>
    </row>
    <row r="1110" ht="15.0" customHeight="1">
      <c r="A1110" s="343" t="s">
        <v>2172</v>
      </c>
      <c r="B1110" s="344">
        <v>505242.0</v>
      </c>
      <c r="C1110" s="343" t="s">
        <v>2173</v>
      </c>
      <c r="D1110" s="343" t="s">
        <v>512</v>
      </c>
    </row>
    <row r="1111" ht="15.0" customHeight="1">
      <c r="A1111" s="343" t="s">
        <v>2174</v>
      </c>
      <c r="B1111" s="344">
        <v>539681.0</v>
      </c>
      <c r="C1111" s="343" t="s">
        <v>504</v>
      </c>
      <c r="D1111" s="343" t="s">
        <v>521</v>
      </c>
    </row>
    <row r="1112" ht="15.0" customHeight="1">
      <c r="A1112" s="343" t="s">
        <v>2175</v>
      </c>
      <c r="B1112" s="344">
        <v>540795.0</v>
      </c>
      <c r="C1112" s="343" t="s">
        <v>504</v>
      </c>
      <c r="D1112" s="343" t="s">
        <v>802</v>
      </c>
    </row>
    <row r="1113" ht="15.0" customHeight="1">
      <c r="A1113" s="343" t="s">
        <v>2176</v>
      </c>
      <c r="B1113" s="344">
        <v>524818.0</v>
      </c>
      <c r="C1113" s="343" t="s">
        <v>504</v>
      </c>
      <c r="D1113" s="343" t="s">
        <v>664</v>
      </c>
    </row>
    <row r="1114" ht="15.0" customHeight="1">
      <c r="A1114" s="343" t="s">
        <v>2177</v>
      </c>
      <c r="B1114" s="344">
        <v>530779.0</v>
      </c>
      <c r="C1114" s="343" t="s">
        <v>504</v>
      </c>
      <c r="D1114" s="343" t="s">
        <v>521</v>
      </c>
    </row>
    <row r="1115" ht="15.0" customHeight="1">
      <c r="A1115" s="343" t="s">
        <v>2178</v>
      </c>
      <c r="B1115" s="344">
        <v>517238.0</v>
      </c>
      <c r="C1115" s="343" t="s">
        <v>504</v>
      </c>
      <c r="D1115" s="343" t="s">
        <v>1046</v>
      </c>
    </row>
    <row r="1116" ht="15.0" customHeight="1">
      <c r="A1116" s="343" t="s">
        <v>2179</v>
      </c>
      <c r="B1116" s="344">
        <v>532707.0</v>
      </c>
      <c r="C1116" s="343" t="s">
        <v>2180</v>
      </c>
      <c r="D1116" s="343" t="s">
        <v>664</v>
      </c>
    </row>
    <row r="1117" ht="15.0" customHeight="1">
      <c r="A1117" s="343" t="s">
        <v>2181</v>
      </c>
      <c r="B1117" s="344">
        <v>531533.0</v>
      </c>
      <c r="C1117" s="343" t="s">
        <v>504</v>
      </c>
      <c r="D1117" s="343" t="s">
        <v>490</v>
      </c>
    </row>
    <row r="1118" ht="15.0" customHeight="1">
      <c r="A1118" s="343" t="s">
        <v>2182</v>
      </c>
      <c r="B1118" s="343" t="s">
        <v>504</v>
      </c>
      <c r="C1118" s="343" t="s">
        <v>2183</v>
      </c>
      <c r="D1118" s="343" t="s">
        <v>515</v>
      </c>
    </row>
    <row r="1119" ht="15.0" customHeight="1">
      <c r="A1119" s="343" t="s">
        <v>2184</v>
      </c>
      <c r="B1119" s="344">
        <v>507917.0</v>
      </c>
      <c r="C1119" s="343" t="s">
        <v>504</v>
      </c>
      <c r="D1119" s="343" t="s">
        <v>590</v>
      </c>
    </row>
    <row r="1120" ht="15.0" customHeight="1">
      <c r="A1120" s="343" t="s">
        <v>2185</v>
      </c>
      <c r="B1120" s="344">
        <v>520081.0</v>
      </c>
      <c r="C1120" s="343" t="s">
        <v>504</v>
      </c>
      <c r="D1120" s="343" t="s">
        <v>536</v>
      </c>
    </row>
    <row r="1121" ht="15.0" customHeight="1">
      <c r="A1121" s="343" t="s">
        <v>2186</v>
      </c>
      <c r="B1121" s="344">
        <v>541053.0</v>
      </c>
      <c r="C1121" s="343" t="s">
        <v>504</v>
      </c>
      <c r="D1121" s="343" t="s">
        <v>487</v>
      </c>
    </row>
    <row r="1122" ht="15.0" customHeight="1">
      <c r="A1122" s="343" t="s">
        <v>2187</v>
      </c>
      <c r="B1122" s="344">
        <v>590022.0</v>
      </c>
      <c r="C1122" s="343" t="s">
        <v>2188</v>
      </c>
      <c r="D1122" s="343" t="s">
        <v>519</v>
      </c>
    </row>
    <row r="1123" ht="15.0" customHeight="1">
      <c r="A1123" s="343" t="s">
        <v>2189</v>
      </c>
      <c r="B1123" s="344">
        <v>531346.0</v>
      </c>
      <c r="C1123" s="343" t="s">
        <v>504</v>
      </c>
      <c r="D1123" s="343" t="s">
        <v>984</v>
      </c>
    </row>
    <row r="1124" ht="15.0" customHeight="1">
      <c r="A1124" s="343" t="s">
        <v>2190</v>
      </c>
      <c r="B1124" s="344">
        <v>532751.0</v>
      </c>
      <c r="C1124" s="343" t="s">
        <v>2191</v>
      </c>
      <c r="D1124" s="343" t="s">
        <v>802</v>
      </c>
    </row>
    <row r="1125" ht="15.0" customHeight="1">
      <c r="A1125" s="343" t="s">
        <v>2192</v>
      </c>
      <c r="B1125" s="343" t="s">
        <v>504</v>
      </c>
      <c r="C1125" s="343" t="s">
        <v>2193</v>
      </c>
      <c r="D1125" s="343" t="s">
        <v>595</v>
      </c>
    </row>
    <row r="1126" ht="15.0" customHeight="1">
      <c r="A1126" s="343" t="s">
        <v>2194</v>
      </c>
      <c r="B1126" s="344">
        <v>532927.0</v>
      </c>
      <c r="C1126" s="343" t="s">
        <v>2195</v>
      </c>
      <c r="D1126" s="343" t="s">
        <v>834</v>
      </c>
    </row>
    <row r="1127" ht="15.0" customHeight="1">
      <c r="A1127" s="343" t="s">
        <v>2196</v>
      </c>
      <c r="B1127" s="344">
        <v>534839.0</v>
      </c>
      <c r="C1127" s="343" t="s">
        <v>504</v>
      </c>
      <c r="D1127" s="343" t="s">
        <v>702</v>
      </c>
    </row>
    <row r="1128" ht="15.0" customHeight="1">
      <c r="A1128" s="343" t="s">
        <v>2197</v>
      </c>
      <c r="B1128" s="344">
        <v>530643.0</v>
      </c>
      <c r="C1128" s="343" t="s">
        <v>504</v>
      </c>
      <c r="D1128" s="343" t="s">
        <v>1046</v>
      </c>
    </row>
    <row r="1129" ht="15.0" customHeight="1">
      <c r="A1129" s="343" t="s">
        <v>2198</v>
      </c>
      <c r="B1129" s="344">
        <v>523732.0</v>
      </c>
      <c r="C1129" s="343" t="s">
        <v>504</v>
      </c>
      <c r="D1129" s="343" t="s">
        <v>999</v>
      </c>
    </row>
    <row r="1130" ht="15.0" customHeight="1">
      <c r="A1130" s="343" t="s">
        <v>2199</v>
      </c>
      <c r="B1130" s="344">
        <v>538708.0</v>
      </c>
      <c r="C1130" s="343" t="s">
        <v>504</v>
      </c>
      <c r="D1130" s="343" t="s">
        <v>521</v>
      </c>
    </row>
    <row r="1131" ht="15.0" customHeight="1">
      <c r="A1131" s="343" t="s">
        <v>2200</v>
      </c>
      <c r="B1131" s="344">
        <v>538708.0</v>
      </c>
      <c r="C1131" s="343" t="s">
        <v>504</v>
      </c>
      <c r="D1131" s="343" t="s">
        <v>521</v>
      </c>
    </row>
    <row r="1132" ht="15.0" customHeight="1">
      <c r="A1132" s="343" t="s">
        <v>2201</v>
      </c>
      <c r="B1132" s="344">
        <v>526703.0</v>
      </c>
      <c r="C1132" s="343" t="s">
        <v>504</v>
      </c>
      <c r="D1132" s="343" t="s">
        <v>624</v>
      </c>
    </row>
    <row r="1133" ht="15.0" customHeight="1">
      <c r="A1133" s="343" t="s">
        <v>2202</v>
      </c>
      <c r="B1133" s="344">
        <v>540063.0</v>
      </c>
      <c r="C1133" s="343" t="s">
        <v>504</v>
      </c>
      <c r="D1133" s="343" t="s">
        <v>490</v>
      </c>
    </row>
    <row r="1134" ht="15.0" customHeight="1">
      <c r="A1134" s="343" t="s">
        <v>2203</v>
      </c>
      <c r="B1134" s="344">
        <v>532922.0</v>
      </c>
      <c r="C1134" s="343" t="s">
        <v>2204</v>
      </c>
      <c r="D1134" s="343" t="s">
        <v>487</v>
      </c>
    </row>
    <row r="1135" ht="15.0" customHeight="1">
      <c r="A1135" s="343" t="s">
        <v>2205</v>
      </c>
      <c r="B1135" s="344">
        <v>532696.0</v>
      </c>
      <c r="C1135" s="343" t="s">
        <v>2206</v>
      </c>
      <c r="D1135" s="343" t="s">
        <v>609</v>
      </c>
    </row>
    <row r="1136" ht="15.0" customHeight="1">
      <c r="A1136" s="343" t="s">
        <v>2207</v>
      </c>
      <c r="B1136" s="344">
        <v>526483.0</v>
      </c>
      <c r="C1136" s="343" t="s">
        <v>504</v>
      </c>
      <c r="D1136" s="343" t="s">
        <v>1743</v>
      </c>
    </row>
    <row r="1137" ht="15.0" customHeight="1">
      <c r="A1137" s="343" t="s">
        <v>2208</v>
      </c>
      <c r="B1137" s="344">
        <v>535694.0</v>
      </c>
      <c r="C1137" s="343" t="s">
        <v>504</v>
      </c>
      <c r="D1137" s="343" t="s">
        <v>526</v>
      </c>
    </row>
    <row r="1138" ht="15.0" customHeight="1">
      <c r="A1138" s="343" t="s">
        <v>2209</v>
      </c>
      <c r="B1138" s="344">
        <v>505200.0</v>
      </c>
      <c r="C1138" s="343" t="s">
        <v>2210</v>
      </c>
      <c r="D1138" s="343" t="s">
        <v>1162</v>
      </c>
    </row>
    <row r="1139" ht="15.0" customHeight="1">
      <c r="A1139" s="343" t="s">
        <v>2211</v>
      </c>
      <c r="B1139" s="344">
        <v>500125.0</v>
      </c>
      <c r="C1139" s="343" t="s">
        <v>2212</v>
      </c>
      <c r="D1139" s="343" t="s">
        <v>1203</v>
      </c>
    </row>
    <row r="1140" ht="15.0" customHeight="1">
      <c r="A1140" s="343" t="s">
        <v>2213</v>
      </c>
      <c r="B1140" s="344">
        <v>500125.0</v>
      </c>
      <c r="C1140" s="343" t="s">
        <v>2212</v>
      </c>
      <c r="D1140" s="343" t="s">
        <v>1203</v>
      </c>
    </row>
    <row r="1141" ht="15.0" customHeight="1">
      <c r="A1141" s="343" t="s">
        <v>2214</v>
      </c>
      <c r="B1141" s="344">
        <v>523127.0</v>
      </c>
      <c r="C1141" s="343" t="s">
        <v>2215</v>
      </c>
      <c r="D1141" s="343" t="s">
        <v>705</v>
      </c>
    </row>
    <row r="1142" ht="15.0" customHeight="1">
      <c r="A1142" s="343" t="s">
        <v>2216</v>
      </c>
      <c r="B1142" s="344">
        <v>500840.0</v>
      </c>
      <c r="C1142" s="343" t="s">
        <v>2217</v>
      </c>
      <c r="D1142" s="343" t="s">
        <v>705</v>
      </c>
    </row>
    <row r="1143" ht="15.0" customHeight="1">
      <c r="A1143" s="343" t="s">
        <v>2218</v>
      </c>
      <c r="B1143" s="344">
        <v>523708.0</v>
      </c>
      <c r="C1143" s="343" t="s">
        <v>2219</v>
      </c>
      <c r="D1143" s="343" t="s">
        <v>512</v>
      </c>
    </row>
    <row r="1144" ht="15.0" customHeight="1">
      <c r="A1144" s="343" t="s">
        <v>2220</v>
      </c>
      <c r="B1144" s="344">
        <v>523708.0</v>
      </c>
      <c r="C1144" s="343" t="s">
        <v>2219</v>
      </c>
      <c r="D1144" s="343" t="s">
        <v>512</v>
      </c>
    </row>
    <row r="1145" ht="15.0" customHeight="1">
      <c r="A1145" s="343" t="s">
        <v>2221</v>
      </c>
      <c r="B1145" s="344">
        <v>538653.0</v>
      </c>
      <c r="C1145" s="343" t="s">
        <v>2222</v>
      </c>
      <c r="D1145" s="345" t="s">
        <v>870</v>
      </c>
    </row>
    <row r="1146" ht="15.0" customHeight="1">
      <c r="A1146" s="343" t="s">
        <v>2223</v>
      </c>
      <c r="B1146" s="344">
        <v>530581.0</v>
      </c>
      <c r="C1146" s="343" t="s">
        <v>504</v>
      </c>
      <c r="D1146" s="343" t="s">
        <v>925</v>
      </c>
    </row>
    <row r="1147" ht="15.0" customHeight="1">
      <c r="A1147" s="343" t="s">
        <v>2224</v>
      </c>
      <c r="B1147" s="344">
        <v>532820.0</v>
      </c>
      <c r="C1147" s="343" t="s">
        <v>2225</v>
      </c>
      <c r="D1147" s="343" t="s">
        <v>519</v>
      </c>
    </row>
    <row r="1148" ht="15.0" customHeight="1">
      <c r="A1148" s="343" t="s">
        <v>2226</v>
      </c>
      <c r="B1148" s="344">
        <v>513452.0</v>
      </c>
      <c r="C1148" s="343" t="s">
        <v>504</v>
      </c>
      <c r="D1148" s="343" t="s">
        <v>536</v>
      </c>
    </row>
    <row r="1149" ht="15.0" customHeight="1">
      <c r="A1149" s="343" t="s">
        <v>2227</v>
      </c>
      <c r="B1149" s="344">
        <v>500123.0</v>
      </c>
      <c r="C1149" s="343" t="s">
        <v>504</v>
      </c>
      <c r="D1149" s="343" t="s">
        <v>552</v>
      </c>
    </row>
    <row r="1150" ht="15.0" customHeight="1">
      <c r="A1150" s="343" t="s">
        <v>2228</v>
      </c>
      <c r="B1150" s="344">
        <v>500123.0</v>
      </c>
      <c r="C1150" s="343" t="s">
        <v>504</v>
      </c>
      <c r="D1150" s="343" t="s">
        <v>552</v>
      </c>
    </row>
    <row r="1151" ht="15.0" customHeight="1">
      <c r="A1151" s="343" t="s">
        <v>2229</v>
      </c>
      <c r="B1151" s="344">
        <v>503681.0</v>
      </c>
      <c r="C1151" s="343" t="s">
        <v>504</v>
      </c>
      <c r="D1151" s="343" t="s">
        <v>925</v>
      </c>
    </row>
    <row r="1152" ht="15.0" customHeight="1">
      <c r="A1152" s="343" t="s">
        <v>2230</v>
      </c>
      <c r="B1152" s="344">
        <v>523329.0</v>
      </c>
      <c r="C1152" s="343" t="s">
        <v>504</v>
      </c>
      <c r="D1152" s="343" t="s">
        <v>590</v>
      </c>
    </row>
    <row r="1153" ht="15.0" customHeight="1">
      <c r="A1153" s="343" t="s">
        <v>2231</v>
      </c>
      <c r="B1153" s="344">
        <v>505700.0</v>
      </c>
      <c r="C1153" s="343" t="s">
        <v>2232</v>
      </c>
      <c r="D1153" s="343" t="s">
        <v>512</v>
      </c>
    </row>
    <row r="1154" ht="15.0" customHeight="1">
      <c r="A1154" s="343" t="s">
        <v>2233</v>
      </c>
      <c r="B1154" s="344">
        <v>500128.0</v>
      </c>
      <c r="C1154" s="343" t="s">
        <v>2234</v>
      </c>
      <c r="D1154" s="343" t="s">
        <v>902</v>
      </c>
    </row>
    <row r="1155" ht="15.0" customHeight="1">
      <c r="A1155" s="343" t="s">
        <v>2235</v>
      </c>
      <c r="B1155" s="344">
        <v>533264.0</v>
      </c>
      <c r="C1155" s="343" t="s">
        <v>2236</v>
      </c>
      <c r="D1155" s="343" t="s">
        <v>902</v>
      </c>
    </row>
    <row r="1156" ht="15.0" customHeight="1">
      <c r="A1156" s="343" t="s">
        <v>2237</v>
      </c>
      <c r="B1156" s="344">
        <v>526608.0</v>
      </c>
      <c r="C1156" s="343" t="s">
        <v>2238</v>
      </c>
      <c r="D1156" s="343" t="s">
        <v>827</v>
      </c>
    </row>
    <row r="1157" ht="15.0" customHeight="1">
      <c r="A1157" s="343" t="s">
        <v>2239</v>
      </c>
      <c r="B1157" s="344">
        <v>526608.0</v>
      </c>
      <c r="C1157" s="343" t="s">
        <v>2238</v>
      </c>
      <c r="D1157" s="343" t="s">
        <v>827</v>
      </c>
    </row>
    <row r="1158" ht="15.0" customHeight="1">
      <c r="A1158" s="343" t="s">
        <v>2240</v>
      </c>
      <c r="B1158" s="344">
        <v>526473.0</v>
      </c>
      <c r="C1158" s="343" t="s">
        <v>504</v>
      </c>
      <c r="D1158" s="343" t="s">
        <v>702</v>
      </c>
    </row>
    <row r="1159" ht="15.0" customHeight="1">
      <c r="A1159" s="343" t="s">
        <v>2241</v>
      </c>
      <c r="B1159" s="344">
        <v>526473.0</v>
      </c>
      <c r="C1159" s="343" t="s">
        <v>504</v>
      </c>
      <c r="D1159" s="343" t="s">
        <v>702</v>
      </c>
    </row>
    <row r="1160" ht="15.0" customHeight="1">
      <c r="A1160" s="343" t="s">
        <v>2242</v>
      </c>
      <c r="B1160" s="344">
        <v>526705.0</v>
      </c>
      <c r="C1160" s="343" t="s">
        <v>504</v>
      </c>
      <c r="D1160" s="343" t="s">
        <v>526</v>
      </c>
    </row>
    <row r="1161" ht="15.0" customHeight="1">
      <c r="A1161" s="343" t="s">
        <v>2243</v>
      </c>
      <c r="B1161" s="344">
        <v>522074.0</v>
      </c>
      <c r="C1161" s="343" t="s">
        <v>2244</v>
      </c>
      <c r="D1161" s="343" t="s">
        <v>512</v>
      </c>
    </row>
    <row r="1162" ht="15.0" customHeight="1">
      <c r="A1162" s="343" t="s">
        <v>2245</v>
      </c>
      <c r="B1162" s="343" t="s">
        <v>504</v>
      </c>
      <c r="C1162" s="343" t="s">
        <v>2246</v>
      </c>
      <c r="D1162" s="343" t="s">
        <v>595</v>
      </c>
    </row>
    <row r="1163" ht="15.0" customHeight="1">
      <c r="A1163" s="343" t="s">
        <v>2247</v>
      </c>
      <c r="B1163" s="344">
        <v>531278.0</v>
      </c>
      <c r="C1163" s="343" t="s">
        <v>504</v>
      </c>
      <c r="D1163" s="343" t="s">
        <v>487</v>
      </c>
    </row>
    <row r="1164" ht="15.0" customHeight="1">
      <c r="A1164" s="343" t="s">
        <v>2248</v>
      </c>
      <c r="B1164" s="344">
        <v>517477.0</v>
      </c>
      <c r="C1164" s="343" t="s">
        <v>504</v>
      </c>
      <c r="D1164" s="343" t="s">
        <v>597</v>
      </c>
    </row>
    <row r="1165" ht="15.0" customHeight="1">
      <c r="A1165" s="343" t="s">
        <v>2249</v>
      </c>
      <c r="B1165" s="344">
        <v>504000.0</v>
      </c>
      <c r="C1165" s="343" t="s">
        <v>504</v>
      </c>
      <c r="D1165" s="343" t="s">
        <v>802</v>
      </c>
    </row>
    <row r="1166" ht="15.0" customHeight="1">
      <c r="A1166" s="343" t="s">
        <v>2250</v>
      </c>
      <c r="B1166" s="344">
        <v>522027.0</v>
      </c>
      <c r="C1166" s="343" t="s">
        <v>504</v>
      </c>
      <c r="D1166" s="343" t="s">
        <v>512</v>
      </c>
    </row>
    <row r="1167" ht="15.0" customHeight="1">
      <c r="A1167" s="343" t="s">
        <v>2251</v>
      </c>
      <c r="B1167" s="344">
        <v>522027.0</v>
      </c>
      <c r="C1167" s="343" t="s">
        <v>504</v>
      </c>
      <c r="D1167" s="343" t="s">
        <v>512</v>
      </c>
    </row>
    <row r="1168" ht="15.0" customHeight="1">
      <c r="A1168" s="343" t="s">
        <v>2252</v>
      </c>
      <c r="B1168" s="344">
        <v>531162.0</v>
      </c>
      <c r="C1168" s="343" t="s">
        <v>2253</v>
      </c>
      <c r="D1168" s="343" t="s">
        <v>686</v>
      </c>
    </row>
    <row r="1169" ht="15.0" customHeight="1">
      <c r="A1169" s="343" t="s">
        <v>2254</v>
      </c>
      <c r="B1169" s="343" t="s">
        <v>504</v>
      </c>
      <c r="C1169" s="343" t="s">
        <v>2255</v>
      </c>
      <c r="D1169" s="343" t="s">
        <v>686</v>
      </c>
    </row>
    <row r="1170" ht="15.0" customHeight="1">
      <c r="A1170" s="343" t="s">
        <v>2256</v>
      </c>
      <c r="B1170" s="344">
        <v>533208.0</v>
      </c>
      <c r="C1170" s="343" t="s">
        <v>504</v>
      </c>
      <c r="D1170" s="343" t="s">
        <v>498</v>
      </c>
    </row>
    <row r="1171" ht="15.0" customHeight="1">
      <c r="A1171" s="343" t="s">
        <v>2257</v>
      </c>
      <c r="B1171" s="344">
        <v>533218.0</v>
      </c>
      <c r="C1171" s="343" t="s">
        <v>2258</v>
      </c>
      <c r="D1171" s="343" t="s">
        <v>590</v>
      </c>
    </row>
    <row r="1172" ht="15.0" customHeight="1">
      <c r="A1172" s="343" t="s">
        <v>2259</v>
      </c>
      <c r="B1172" s="344">
        <v>542602.0</v>
      </c>
      <c r="C1172" s="343" t="s">
        <v>2260</v>
      </c>
      <c r="D1172" s="343" t="s">
        <v>524</v>
      </c>
    </row>
    <row r="1173" ht="15.0" customHeight="1">
      <c r="A1173" s="343" t="s">
        <v>2261</v>
      </c>
      <c r="B1173" s="344">
        <v>504008.0</v>
      </c>
      <c r="C1173" s="343" t="s">
        <v>2262</v>
      </c>
      <c r="D1173" s="343" t="s">
        <v>547</v>
      </c>
    </row>
    <row r="1174" ht="15.0" customHeight="1">
      <c r="A1174" s="343" t="s">
        <v>2263</v>
      </c>
      <c r="B1174" s="344">
        <v>538882.0</v>
      </c>
      <c r="C1174" s="343" t="s">
        <v>504</v>
      </c>
      <c r="D1174" s="343" t="s">
        <v>487</v>
      </c>
    </row>
    <row r="1175" ht="15.0" customHeight="1">
      <c r="A1175" s="343" t="s">
        <v>2264</v>
      </c>
      <c r="B1175" s="344">
        <v>507265.0</v>
      </c>
      <c r="C1175" s="343" t="s">
        <v>504</v>
      </c>
      <c r="D1175" s="343" t="s">
        <v>682</v>
      </c>
    </row>
    <row r="1176" ht="15.0" customHeight="1">
      <c r="A1176" s="343" t="s">
        <v>2265</v>
      </c>
      <c r="B1176" s="344">
        <v>530333.0</v>
      </c>
      <c r="C1176" s="343" t="s">
        <v>504</v>
      </c>
      <c r="D1176" s="343" t="s">
        <v>802</v>
      </c>
    </row>
    <row r="1177" ht="15.0" customHeight="1">
      <c r="A1177" s="343" t="s">
        <v>2266</v>
      </c>
      <c r="B1177" s="344">
        <v>532737.0</v>
      </c>
      <c r="C1177" s="343" t="s">
        <v>2267</v>
      </c>
      <c r="D1177" s="343" t="s">
        <v>487</v>
      </c>
    </row>
    <row r="1178" ht="15.0" customHeight="1">
      <c r="A1178" s="343" t="s">
        <v>2268</v>
      </c>
      <c r="B1178" s="343" t="s">
        <v>504</v>
      </c>
      <c r="C1178" s="343" t="s">
        <v>2269</v>
      </c>
      <c r="D1178" s="343" t="s">
        <v>515</v>
      </c>
    </row>
    <row r="1179" ht="15.0" customHeight="1">
      <c r="A1179" s="343" t="s">
        <v>2270</v>
      </c>
      <c r="B1179" s="344">
        <v>533161.0</v>
      </c>
      <c r="C1179" s="343" t="s">
        <v>2271</v>
      </c>
      <c r="D1179" s="343" t="s">
        <v>699</v>
      </c>
    </row>
    <row r="1180" ht="15.0" customHeight="1">
      <c r="A1180" s="343" t="s">
        <v>2272</v>
      </c>
      <c r="B1180" s="344">
        <v>524768.0</v>
      </c>
      <c r="C1180" s="343" t="s">
        <v>504</v>
      </c>
      <c r="D1180" s="343" t="s">
        <v>552</v>
      </c>
    </row>
    <row r="1181" ht="15.0" customHeight="1">
      <c r="A1181" s="343" t="s">
        <v>2273</v>
      </c>
      <c r="B1181" s="344">
        <v>532038.0</v>
      </c>
      <c r="C1181" s="343" t="s">
        <v>504</v>
      </c>
      <c r="D1181" s="343" t="s">
        <v>526</v>
      </c>
    </row>
    <row r="1182" ht="15.0" customHeight="1">
      <c r="A1182" s="343" t="s">
        <v>2274</v>
      </c>
      <c r="B1182" s="344">
        <v>532920.0</v>
      </c>
      <c r="C1182" s="343" t="s">
        <v>2275</v>
      </c>
      <c r="D1182" s="343" t="s">
        <v>1136</v>
      </c>
    </row>
    <row r="1183" ht="15.0" customHeight="1">
      <c r="A1183" s="343" t="s">
        <v>2276</v>
      </c>
      <c r="B1183" s="344">
        <v>500132.0</v>
      </c>
      <c r="C1183" s="343" t="s">
        <v>504</v>
      </c>
      <c r="D1183" s="343" t="s">
        <v>1203</v>
      </c>
    </row>
    <row r="1184" ht="15.0" customHeight="1">
      <c r="A1184" s="343" t="s">
        <v>2277</v>
      </c>
      <c r="B1184" s="344">
        <v>509525.0</v>
      </c>
      <c r="C1184" s="343" t="s">
        <v>504</v>
      </c>
      <c r="D1184" s="343" t="s">
        <v>493</v>
      </c>
    </row>
    <row r="1185" ht="15.0" customHeight="1">
      <c r="A1185" s="343" t="s">
        <v>2278</v>
      </c>
      <c r="B1185" s="344">
        <v>504351.0</v>
      </c>
      <c r="C1185" s="343" t="s">
        <v>504</v>
      </c>
      <c r="D1185" s="343" t="s">
        <v>490</v>
      </c>
    </row>
    <row r="1186" ht="15.0" customHeight="1">
      <c r="A1186" s="343" t="s">
        <v>2279</v>
      </c>
      <c r="B1186" s="344">
        <v>504351.0</v>
      </c>
      <c r="C1186" s="343" t="s">
        <v>504</v>
      </c>
      <c r="D1186" s="343" t="s">
        <v>490</v>
      </c>
    </row>
    <row r="1187" ht="15.0" customHeight="1">
      <c r="A1187" s="343" t="s">
        <v>2280</v>
      </c>
      <c r="B1187" s="344">
        <v>512441.0</v>
      </c>
      <c r="C1187" s="343" t="s">
        <v>504</v>
      </c>
      <c r="D1187" s="343" t="s">
        <v>925</v>
      </c>
    </row>
    <row r="1188" ht="15.0" customHeight="1">
      <c r="A1188" s="343" t="s">
        <v>2281</v>
      </c>
      <c r="B1188" s="344">
        <v>538684.0</v>
      </c>
      <c r="C1188" s="343" t="s">
        <v>504</v>
      </c>
      <c r="D1188" s="343" t="s">
        <v>507</v>
      </c>
    </row>
    <row r="1189" ht="15.0" customHeight="1">
      <c r="A1189" s="343" t="s">
        <v>2282</v>
      </c>
      <c r="B1189" s="344">
        <v>540153.0</v>
      </c>
      <c r="C1189" s="343" t="s">
        <v>2283</v>
      </c>
      <c r="D1189" s="343" t="s">
        <v>1162</v>
      </c>
    </row>
    <row r="1190" ht="15.0" customHeight="1">
      <c r="A1190" s="343" t="s">
        <v>2284</v>
      </c>
      <c r="B1190" s="344">
        <v>532219.0</v>
      </c>
      <c r="C1190" s="343" t="s">
        <v>2285</v>
      </c>
      <c r="D1190" s="343" t="s">
        <v>643</v>
      </c>
    </row>
    <row r="1191" ht="15.0" customHeight="1">
      <c r="A1191" s="343" t="s">
        <v>2286</v>
      </c>
      <c r="B1191" s="344">
        <v>532178.0</v>
      </c>
      <c r="C1191" s="343" t="s">
        <v>2287</v>
      </c>
      <c r="D1191" s="343" t="s">
        <v>588</v>
      </c>
    </row>
    <row r="1192" ht="15.0" customHeight="1">
      <c r="A1192" s="343" t="s">
        <v>2288</v>
      </c>
      <c r="B1192" s="344">
        <v>532178.0</v>
      </c>
      <c r="C1192" s="343" t="s">
        <v>2287</v>
      </c>
      <c r="D1192" s="343" t="s">
        <v>588</v>
      </c>
    </row>
    <row r="1193" ht="15.0" customHeight="1">
      <c r="A1193" s="343" t="s">
        <v>2289</v>
      </c>
      <c r="B1193" s="344">
        <v>533477.0</v>
      </c>
      <c r="C1193" s="343" t="s">
        <v>504</v>
      </c>
      <c r="D1193" s="343" t="s">
        <v>859</v>
      </c>
    </row>
    <row r="1194" ht="15.0" customHeight="1">
      <c r="A1194" s="343" t="s">
        <v>2290</v>
      </c>
      <c r="B1194" s="344">
        <v>533477.0</v>
      </c>
      <c r="C1194" s="343" t="s">
        <v>504</v>
      </c>
      <c r="D1194" s="343" t="s">
        <v>859</v>
      </c>
    </row>
    <row r="1195" ht="15.0" customHeight="1">
      <c r="A1195" s="343" t="s">
        <v>2291</v>
      </c>
      <c r="B1195" s="344">
        <v>526574.0</v>
      </c>
      <c r="C1195" s="343" t="s">
        <v>504</v>
      </c>
      <c r="D1195" s="343" t="s">
        <v>526</v>
      </c>
    </row>
    <row r="1196" ht="15.0" customHeight="1">
      <c r="A1196" s="343" t="s">
        <v>2292</v>
      </c>
      <c r="B1196" s="344">
        <v>532700.0</v>
      </c>
      <c r="C1196" s="343" t="s">
        <v>2293</v>
      </c>
      <c r="D1196" s="343" t="s">
        <v>1243</v>
      </c>
    </row>
    <row r="1197" ht="15.0" customHeight="1">
      <c r="A1197" s="343" t="s">
        <v>2294</v>
      </c>
      <c r="B1197" s="344">
        <v>532700.0</v>
      </c>
      <c r="C1197" s="343" t="s">
        <v>2293</v>
      </c>
      <c r="D1197" s="343" t="s">
        <v>1243</v>
      </c>
    </row>
    <row r="1198" ht="15.0" customHeight="1">
      <c r="A1198" s="343" t="s">
        <v>2295</v>
      </c>
      <c r="B1198" s="344">
        <v>500246.0</v>
      </c>
      <c r="C1198" s="343" t="s">
        <v>504</v>
      </c>
      <c r="D1198" s="343" t="s">
        <v>512</v>
      </c>
    </row>
    <row r="1199" ht="15.0" customHeight="1">
      <c r="A1199" s="343" t="s">
        <v>2296</v>
      </c>
      <c r="B1199" s="344">
        <v>532658.0</v>
      </c>
      <c r="C1199" s="343" t="s">
        <v>2297</v>
      </c>
      <c r="D1199" s="343" t="s">
        <v>802</v>
      </c>
    </row>
    <row r="1200" ht="15.0" customHeight="1">
      <c r="A1200" s="343" t="s">
        <v>2298</v>
      </c>
      <c r="B1200" s="344">
        <v>523754.0</v>
      </c>
      <c r="C1200" s="343" t="s">
        <v>504</v>
      </c>
      <c r="D1200" s="343" t="s">
        <v>624</v>
      </c>
    </row>
    <row r="1201" ht="15.0" customHeight="1">
      <c r="A1201" s="343" t="s">
        <v>2299</v>
      </c>
      <c r="B1201" s="344">
        <v>530407.0</v>
      </c>
      <c r="C1201" s="343" t="s">
        <v>504</v>
      </c>
      <c r="D1201" s="343" t="s">
        <v>521</v>
      </c>
    </row>
    <row r="1202" ht="15.0" customHeight="1">
      <c r="A1202" s="343" t="s">
        <v>2300</v>
      </c>
      <c r="B1202" s="344">
        <v>531155.0</v>
      </c>
      <c r="C1202" s="343" t="s">
        <v>504</v>
      </c>
      <c r="D1202" s="343" t="s">
        <v>542</v>
      </c>
    </row>
    <row r="1203" ht="15.0" customHeight="1">
      <c r="A1203" s="343" t="s">
        <v>2301</v>
      </c>
      <c r="B1203" s="344">
        <v>539844.0</v>
      </c>
      <c r="C1203" s="343" t="s">
        <v>2302</v>
      </c>
      <c r="D1203" s="343" t="s">
        <v>670</v>
      </c>
    </row>
    <row r="1204" ht="15.0" customHeight="1">
      <c r="A1204" s="343" t="s">
        <v>2303</v>
      </c>
      <c r="B1204" s="344">
        <v>540596.0</v>
      </c>
      <c r="C1204" s="343" t="s">
        <v>2304</v>
      </c>
      <c r="D1204" s="343" t="s">
        <v>542</v>
      </c>
    </row>
    <row r="1205" ht="15.0" customHeight="1">
      <c r="A1205" s="343" t="s">
        <v>2305</v>
      </c>
      <c r="B1205" s="344">
        <v>533261.0</v>
      </c>
      <c r="C1205" s="343" t="s">
        <v>2306</v>
      </c>
      <c r="D1205" s="343" t="s">
        <v>507</v>
      </c>
    </row>
    <row r="1206" ht="15.0" customHeight="1">
      <c r="A1206" s="343" t="s">
        <v>2307</v>
      </c>
      <c r="B1206" s="344">
        <v>530909.0</v>
      </c>
      <c r="C1206" s="343" t="s">
        <v>504</v>
      </c>
      <c r="D1206" s="343" t="s">
        <v>925</v>
      </c>
    </row>
    <row r="1207" ht="15.0" customHeight="1">
      <c r="A1207" s="343" t="s">
        <v>2308</v>
      </c>
      <c r="B1207" s="344">
        <v>531502.0</v>
      </c>
      <c r="C1207" s="343" t="s">
        <v>504</v>
      </c>
      <c r="D1207" s="343" t="s">
        <v>925</v>
      </c>
    </row>
    <row r="1208" ht="15.0" customHeight="1">
      <c r="A1208" s="343" t="s">
        <v>2309</v>
      </c>
      <c r="B1208" s="344">
        <v>531502.0</v>
      </c>
      <c r="C1208" s="343" t="s">
        <v>504</v>
      </c>
      <c r="D1208" s="343" t="s">
        <v>925</v>
      </c>
    </row>
    <row r="1209" ht="15.0" customHeight="1">
      <c r="A1209" s="343" t="s">
        <v>2310</v>
      </c>
      <c r="B1209" s="344">
        <v>500133.0</v>
      </c>
      <c r="C1209" s="343" t="s">
        <v>2311</v>
      </c>
      <c r="D1209" s="343" t="s">
        <v>689</v>
      </c>
    </row>
    <row r="1210" ht="15.0" customHeight="1">
      <c r="A1210" s="343" t="s">
        <v>2312</v>
      </c>
      <c r="B1210" s="344">
        <v>500133.0</v>
      </c>
      <c r="C1210" s="343" t="s">
        <v>2313</v>
      </c>
      <c r="D1210" s="343" t="s">
        <v>689</v>
      </c>
    </row>
    <row r="1211" ht="15.0" customHeight="1">
      <c r="A1211" s="343" t="s">
        <v>2314</v>
      </c>
      <c r="B1211" s="344">
        <v>540455.0</v>
      </c>
      <c r="C1211" s="343" t="s">
        <v>504</v>
      </c>
      <c r="D1211" s="343" t="s">
        <v>487</v>
      </c>
    </row>
    <row r="1212" ht="15.0" customHeight="1">
      <c r="A1212" s="343" t="s">
        <v>2315</v>
      </c>
      <c r="B1212" s="344">
        <v>511716.0</v>
      </c>
      <c r="C1212" s="343" t="s">
        <v>504</v>
      </c>
      <c r="D1212" s="343" t="s">
        <v>521</v>
      </c>
    </row>
    <row r="1213" ht="15.0" customHeight="1">
      <c r="A1213" s="343" t="s">
        <v>2316</v>
      </c>
      <c r="B1213" s="344">
        <v>500495.0</v>
      </c>
      <c r="C1213" s="343" t="s">
        <v>2317</v>
      </c>
      <c r="D1213" s="343" t="s">
        <v>582</v>
      </c>
    </row>
    <row r="1214" ht="15.0" customHeight="1">
      <c r="A1214" s="343" t="s">
        <v>2318</v>
      </c>
      <c r="B1214" s="344">
        <v>531259.0</v>
      </c>
      <c r="C1214" s="343" t="s">
        <v>504</v>
      </c>
      <c r="D1214" s="343" t="s">
        <v>2107</v>
      </c>
    </row>
    <row r="1215" ht="15.0" customHeight="1">
      <c r="A1215" s="343" t="s">
        <v>2319</v>
      </c>
      <c r="B1215" s="344">
        <v>514118.0</v>
      </c>
      <c r="C1215" s="343" t="s">
        <v>504</v>
      </c>
      <c r="D1215" s="343" t="s">
        <v>519</v>
      </c>
    </row>
    <row r="1216" ht="15.0" customHeight="1">
      <c r="A1216" s="343" t="s">
        <v>2320</v>
      </c>
      <c r="B1216" s="344">
        <v>514118.0</v>
      </c>
      <c r="C1216" s="343" t="s">
        <v>504</v>
      </c>
      <c r="D1216" s="343" t="s">
        <v>519</v>
      </c>
    </row>
    <row r="1217" ht="15.0" customHeight="1">
      <c r="A1217" s="343" t="s">
        <v>2321</v>
      </c>
      <c r="B1217" s="344">
        <v>532787.0</v>
      </c>
      <c r="C1217" s="343" t="s">
        <v>2322</v>
      </c>
      <c r="D1217" s="343" t="s">
        <v>2323</v>
      </c>
    </row>
    <row r="1218" ht="15.0" customHeight="1">
      <c r="A1218" s="343" t="s">
        <v>2324</v>
      </c>
      <c r="B1218" s="344">
        <v>533149.0</v>
      </c>
      <c r="C1218" s="343" t="s">
        <v>504</v>
      </c>
      <c r="D1218" s="343" t="s">
        <v>487</v>
      </c>
    </row>
    <row r="1219" ht="15.0" customHeight="1">
      <c r="A1219" s="343" t="s">
        <v>2325</v>
      </c>
      <c r="B1219" s="344">
        <v>533704.0</v>
      </c>
      <c r="C1219" s="343" t="s">
        <v>2326</v>
      </c>
      <c r="D1219" s="343" t="s">
        <v>1752</v>
      </c>
    </row>
    <row r="1220" ht="15.0" customHeight="1">
      <c r="A1220" s="343" t="s">
        <v>2327</v>
      </c>
      <c r="B1220" s="344">
        <v>500135.0</v>
      </c>
      <c r="C1220" s="343" t="s">
        <v>2328</v>
      </c>
      <c r="D1220" s="343" t="s">
        <v>699</v>
      </c>
    </row>
    <row r="1221" ht="15.0" customHeight="1">
      <c r="A1221" s="343" t="s">
        <v>2329</v>
      </c>
      <c r="B1221" s="344">
        <v>534927.0</v>
      </c>
      <c r="C1221" s="343" t="s">
        <v>504</v>
      </c>
      <c r="D1221" s="343" t="s">
        <v>702</v>
      </c>
    </row>
    <row r="1222" ht="15.0" customHeight="1">
      <c r="A1222" s="343" t="s">
        <v>2330</v>
      </c>
      <c r="B1222" s="344">
        <v>500136.0</v>
      </c>
      <c r="C1222" s="343" t="s">
        <v>2331</v>
      </c>
      <c r="D1222" s="343" t="s">
        <v>552</v>
      </c>
    </row>
    <row r="1223" ht="15.0" customHeight="1">
      <c r="A1223" s="343" t="s">
        <v>2332</v>
      </c>
      <c r="B1223" s="344">
        <v>537707.0</v>
      </c>
      <c r="C1223" s="343" t="s">
        <v>504</v>
      </c>
      <c r="D1223" s="343" t="s">
        <v>590</v>
      </c>
    </row>
    <row r="1224" ht="15.0" customHeight="1">
      <c r="A1224" s="343" t="s">
        <v>2333</v>
      </c>
      <c r="B1224" s="344">
        <v>521137.0</v>
      </c>
      <c r="C1224" s="343" t="s">
        <v>504</v>
      </c>
      <c r="D1224" s="343" t="s">
        <v>519</v>
      </c>
    </row>
    <row r="1225" ht="15.0" customHeight="1">
      <c r="A1225" s="343" t="s">
        <v>2334</v>
      </c>
      <c r="B1225" s="344">
        <v>530929.0</v>
      </c>
      <c r="C1225" s="343" t="s">
        <v>504</v>
      </c>
      <c r="D1225" s="343" t="s">
        <v>526</v>
      </c>
    </row>
    <row r="1226" ht="15.0" customHeight="1">
      <c r="A1226" s="343" t="s">
        <v>2335</v>
      </c>
      <c r="B1226" s="344">
        <v>532823.0</v>
      </c>
      <c r="C1226" s="343" t="s">
        <v>2336</v>
      </c>
      <c r="D1226" s="343" t="s">
        <v>781</v>
      </c>
    </row>
    <row r="1227" ht="15.0" customHeight="1">
      <c r="A1227" s="343" t="s">
        <v>2337</v>
      </c>
      <c r="B1227" s="343" t="s">
        <v>504</v>
      </c>
      <c r="C1227" s="343" t="s">
        <v>2338</v>
      </c>
      <c r="D1227" s="343" t="s">
        <v>515</v>
      </c>
    </row>
    <row r="1228" ht="15.0" customHeight="1">
      <c r="A1228" s="343" t="s">
        <v>2339</v>
      </c>
      <c r="B1228" s="344">
        <v>533109.0</v>
      </c>
      <c r="C1228" s="343" t="s">
        <v>2340</v>
      </c>
      <c r="D1228" s="343" t="s">
        <v>601</v>
      </c>
    </row>
    <row r="1229" ht="15.0" customHeight="1">
      <c r="A1229" s="343" t="s">
        <v>2341</v>
      </c>
      <c r="B1229" s="344">
        <v>521014.0</v>
      </c>
      <c r="C1229" s="343" t="s">
        <v>504</v>
      </c>
      <c r="D1229" s="343" t="s">
        <v>519</v>
      </c>
    </row>
    <row r="1230" ht="15.0" customHeight="1">
      <c r="A1230" s="343" t="s">
        <v>2342</v>
      </c>
      <c r="B1230" s="343" t="s">
        <v>504</v>
      </c>
      <c r="C1230" s="343" t="s">
        <v>2343</v>
      </c>
      <c r="D1230" s="343" t="s">
        <v>519</v>
      </c>
    </row>
    <row r="1231" ht="15.0" customHeight="1">
      <c r="A1231" s="343" t="s">
        <v>2344</v>
      </c>
      <c r="B1231" s="344">
        <v>542668.0</v>
      </c>
      <c r="C1231" s="343" t="s">
        <v>2345</v>
      </c>
      <c r="D1231" s="343" t="s">
        <v>925</v>
      </c>
    </row>
    <row r="1232" ht="15.0" customHeight="1">
      <c r="A1232" s="343" t="s">
        <v>2346</v>
      </c>
      <c r="B1232" s="344">
        <v>531508.0</v>
      </c>
      <c r="C1232" s="343" t="s">
        <v>2347</v>
      </c>
      <c r="D1232" s="343" t="s">
        <v>1050</v>
      </c>
    </row>
    <row r="1233" ht="15.0" customHeight="1">
      <c r="A1233" s="343" t="s">
        <v>2348</v>
      </c>
      <c r="B1233" s="344">
        <v>531508.0</v>
      </c>
      <c r="C1233" s="343" t="s">
        <v>2347</v>
      </c>
      <c r="D1233" s="343" t="s">
        <v>1050</v>
      </c>
    </row>
    <row r="1234" ht="15.0" customHeight="1">
      <c r="A1234" s="343" t="s">
        <v>2349</v>
      </c>
      <c r="B1234" s="344">
        <v>508906.0</v>
      </c>
      <c r="C1234" s="343" t="s">
        <v>2350</v>
      </c>
      <c r="D1234" s="343" t="s">
        <v>517</v>
      </c>
    </row>
    <row r="1235" ht="15.0" customHeight="1">
      <c r="A1235" s="343" t="s">
        <v>2351</v>
      </c>
      <c r="B1235" s="344">
        <v>532684.0</v>
      </c>
      <c r="C1235" s="343" t="s">
        <v>2352</v>
      </c>
      <c r="D1235" s="343" t="s">
        <v>1424</v>
      </c>
    </row>
    <row r="1236" ht="15.0" customHeight="1">
      <c r="A1236" s="343" t="s">
        <v>2353</v>
      </c>
      <c r="B1236" s="344">
        <v>524790.0</v>
      </c>
      <c r="C1236" s="343" t="s">
        <v>504</v>
      </c>
      <c r="D1236" s="343" t="s">
        <v>542</v>
      </c>
    </row>
    <row r="1237" ht="15.0" customHeight="1">
      <c r="A1237" s="343" t="s">
        <v>2354</v>
      </c>
      <c r="B1237" s="344">
        <v>514060.0</v>
      </c>
      <c r="C1237" s="343" t="s">
        <v>504</v>
      </c>
      <c r="D1237" s="343" t="s">
        <v>519</v>
      </c>
    </row>
    <row r="1238" ht="15.0" customHeight="1">
      <c r="A1238" s="343" t="s">
        <v>2355</v>
      </c>
      <c r="B1238" s="344">
        <v>514358.0</v>
      </c>
      <c r="C1238" s="343" t="s">
        <v>504</v>
      </c>
      <c r="D1238" s="343" t="s">
        <v>519</v>
      </c>
    </row>
    <row r="1239" ht="15.0" customHeight="1">
      <c r="A1239" s="343" t="s">
        <v>2356</v>
      </c>
      <c r="B1239" s="344">
        <v>532511.0</v>
      </c>
      <c r="C1239" s="343" t="s">
        <v>2357</v>
      </c>
      <c r="D1239" s="343" t="s">
        <v>648</v>
      </c>
    </row>
    <row r="1240" ht="15.0" customHeight="1">
      <c r="A1240" s="343" t="s">
        <v>2358</v>
      </c>
      <c r="B1240" s="344">
        <v>500650.0</v>
      </c>
      <c r="C1240" s="343" t="s">
        <v>2359</v>
      </c>
      <c r="D1240" s="343" t="s">
        <v>664</v>
      </c>
    </row>
    <row r="1241" ht="15.0" customHeight="1">
      <c r="A1241" s="343" t="s">
        <v>2360</v>
      </c>
      <c r="B1241" s="344">
        <v>533090.0</v>
      </c>
      <c r="C1241" s="343" t="s">
        <v>2361</v>
      </c>
      <c r="D1241" s="343" t="s">
        <v>834</v>
      </c>
    </row>
    <row r="1242" ht="15.0" customHeight="1">
      <c r="A1242" s="343" t="s">
        <v>2362</v>
      </c>
      <c r="B1242" s="344">
        <v>500086.0</v>
      </c>
      <c r="C1242" s="343" t="s">
        <v>2363</v>
      </c>
      <c r="D1242" s="343" t="s">
        <v>859</v>
      </c>
    </row>
    <row r="1243" ht="15.0" customHeight="1">
      <c r="A1243" s="343" t="s">
        <v>2364</v>
      </c>
      <c r="B1243" s="343" t="s">
        <v>504</v>
      </c>
      <c r="C1243" s="343" t="s">
        <v>2365</v>
      </c>
      <c r="D1243" s="343" t="s">
        <v>859</v>
      </c>
    </row>
    <row r="1244" ht="15.0" customHeight="1">
      <c r="A1244" s="343" t="s">
        <v>2366</v>
      </c>
      <c r="B1244" s="344">
        <v>530571.0</v>
      </c>
      <c r="C1244" s="343" t="s">
        <v>504</v>
      </c>
      <c r="D1244" s="343" t="s">
        <v>925</v>
      </c>
    </row>
    <row r="1245" ht="15.0" customHeight="1">
      <c r="A1245" s="343" t="s">
        <v>2367</v>
      </c>
      <c r="B1245" s="344">
        <v>526614.0</v>
      </c>
      <c r="C1245" s="343" t="s">
        <v>504</v>
      </c>
      <c r="D1245" s="343" t="s">
        <v>1424</v>
      </c>
    </row>
    <row r="1246" ht="15.0" customHeight="1">
      <c r="A1246" s="343" t="s">
        <v>2368</v>
      </c>
      <c r="B1246" s="344">
        <v>539552.0</v>
      </c>
      <c r="C1246" s="343" t="s">
        <v>504</v>
      </c>
      <c r="D1246" s="343" t="s">
        <v>521</v>
      </c>
    </row>
    <row r="1247" ht="15.0" customHeight="1">
      <c r="A1247" s="343" t="s">
        <v>2369</v>
      </c>
      <c r="B1247" s="344">
        <v>532656.0</v>
      </c>
      <c r="C1247" s="343" t="s">
        <v>504</v>
      </c>
      <c r="D1247" s="343" t="s">
        <v>536</v>
      </c>
    </row>
    <row r="1248" ht="15.0" customHeight="1">
      <c r="A1248" s="343" t="s">
        <v>2370</v>
      </c>
      <c r="B1248" s="344">
        <v>514474.0</v>
      </c>
      <c r="C1248" s="343" t="s">
        <v>504</v>
      </c>
      <c r="D1248" s="343" t="s">
        <v>519</v>
      </c>
    </row>
    <row r="1249" ht="15.0" customHeight="1">
      <c r="A1249" s="343" t="s">
        <v>2371</v>
      </c>
      <c r="B1249" s="344">
        <v>530117.0</v>
      </c>
      <c r="C1249" s="343" t="s">
        <v>2372</v>
      </c>
      <c r="D1249" s="343" t="s">
        <v>664</v>
      </c>
    </row>
    <row r="1250" ht="15.0" customHeight="1">
      <c r="A1250" s="343" t="s">
        <v>2373</v>
      </c>
      <c r="B1250" s="344">
        <v>530079.0</v>
      </c>
      <c r="C1250" s="343" t="s">
        <v>504</v>
      </c>
      <c r="D1250" s="343" t="s">
        <v>519</v>
      </c>
    </row>
    <row r="1251" ht="15.0" customHeight="1">
      <c r="A1251" s="343" t="s">
        <v>2374</v>
      </c>
      <c r="B1251" s="344">
        <v>532666.0</v>
      </c>
      <c r="C1251" s="343" t="s">
        <v>2375</v>
      </c>
      <c r="D1251" s="343" t="s">
        <v>490</v>
      </c>
    </row>
    <row r="1252" ht="15.0" customHeight="1">
      <c r="A1252" s="343" t="s">
        <v>2376</v>
      </c>
      <c r="B1252" s="344">
        <v>531599.0</v>
      </c>
      <c r="C1252" s="343" t="s">
        <v>2377</v>
      </c>
      <c r="D1252" s="343" t="s">
        <v>542</v>
      </c>
    </row>
    <row r="1253" ht="15.0" customHeight="1">
      <c r="A1253" s="343" t="s">
        <v>2378</v>
      </c>
      <c r="B1253" s="344">
        <v>505744.0</v>
      </c>
      <c r="C1253" s="343" t="s">
        <v>2379</v>
      </c>
      <c r="D1253" s="343" t="s">
        <v>859</v>
      </c>
    </row>
    <row r="1254" ht="15.0" customHeight="1">
      <c r="A1254" s="343" t="s">
        <v>2380</v>
      </c>
      <c r="B1254" s="344">
        <v>505744.0</v>
      </c>
      <c r="C1254" s="343" t="s">
        <v>2379</v>
      </c>
      <c r="D1254" s="343" t="s">
        <v>859</v>
      </c>
    </row>
    <row r="1255" ht="15.0" customHeight="1">
      <c r="A1255" s="343" t="s">
        <v>2381</v>
      </c>
      <c r="B1255" s="343" t="s">
        <v>504</v>
      </c>
      <c r="C1255" s="343" t="s">
        <v>2382</v>
      </c>
      <c r="D1255" s="343" t="s">
        <v>515</v>
      </c>
    </row>
    <row r="1256" ht="15.0" customHeight="1">
      <c r="A1256" s="343" t="s">
        <v>2383</v>
      </c>
      <c r="B1256" s="344">
        <v>526689.0</v>
      </c>
      <c r="C1256" s="343" t="s">
        <v>504</v>
      </c>
      <c r="D1256" s="343" t="s">
        <v>624</v>
      </c>
    </row>
    <row r="1257" ht="15.0" customHeight="1">
      <c r="A1257" s="343" t="s">
        <v>2384</v>
      </c>
      <c r="B1257" s="344">
        <v>500141.0</v>
      </c>
      <c r="C1257" s="343" t="s">
        <v>504</v>
      </c>
      <c r="D1257" s="343" t="s">
        <v>536</v>
      </c>
    </row>
    <row r="1258" ht="15.0" customHeight="1">
      <c r="A1258" s="343" t="s">
        <v>2385</v>
      </c>
      <c r="B1258" s="344">
        <v>590024.0</v>
      </c>
      <c r="C1258" s="343" t="s">
        <v>2386</v>
      </c>
      <c r="D1258" s="343" t="s">
        <v>1012</v>
      </c>
    </row>
    <row r="1259" ht="15.0" customHeight="1">
      <c r="A1259" s="343" t="s">
        <v>2387</v>
      </c>
      <c r="B1259" s="344">
        <v>533896.0</v>
      </c>
      <c r="C1259" s="343" t="s">
        <v>504</v>
      </c>
      <c r="D1259" s="343" t="s">
        <v>542</v>
      </c>
    </row>
    <row r="1260" ht="15.0" customHeight="1">
      <c r="A1260" s="343" t="s">
        <v>2388</v>
      </c>
      <c r="B1260" s="344">
        <v>500142.0</v>
      </c>
      <c r="C1260" s="343" t="s">
        <v>504</v>
      </c>
      <c r="D1260" s="343" t="s">
        <v>521</v>
      </c>
    </row>
    <row r="1261" ht="15.0" customHeight="1">
      <c r="A1261" s="343" t="s">
        <v>2389</v>
      </c>
      <c r="B1261" s="344">
        <v>507910.0</v>
      </c>
      <c r="C1261" s="343" t="s">
        <v>504</v>
      </c>
      <c r="D1261" s="343" t="s">
        <v>624</v>
      </c>
    </row>
    <row r="1262" ht="15.0" customHeight="1">
      <c r="A1262" s="343" t="s">
        <v>2390</v>
      </c>
      <c r="B1262" s="344">
        <v>507910.0</v>
      </c>
      <c r="C1262" s="343" t="s">
        <v>504</v>
      </c>
      <c r="D1262" s="343" t="s">
        <v>624</v>
      </c>
    </row>
    <row r="1263" ht="15.0" customHeight="1">
      <c r="A1263" s="343" t="s">
        <v>2391</v>
      </c>
      <c r="B1263" s="344">
        <v>532768.0</v>
      </c>
      <c r="C1263" s="343" t="s">
        <v>2392</v>
      </c>
      <c r="D1263" s="343" t="s">
        <v>859</v>
      </c>
    </row>
    <row r="1264" ht="15.0" customHeight="1">
      <c r="A1264" s="343" t="s">
        <v>2393</v>
      </c>
      <c r="B1264" s="344">
        <v>526227.0</v>
      </c>
      <c r="C1264" s="343" t="s">
        <v>2394</v>
      </c>
      <c r="D1264" s="343" t="s">
        <v>519</v>
      </c>
    </row>
    <row r="1265" ht="15.0" customHeight="1">
      <c r="A1265" s="343" t="s">
        <v>2395</v>
      </c>
      <c r="B1265" s="344">
        <v>532022.0</v>
      </c>
      <c r="C1265" s="343" t="s">
        <v>504</v>
      </c>
      <c r="D1265" s="343" t="s">
        <v>519</v>
      </c>
    </row>
    <row r="1266" ht="15.0" customHeight="1">
      <c r="A1266" s="343" t="s">
        <v>2396</v>
      </c>
      <c r="B1266" s="344">
        <v>526227.0</v>
      </c>
      <c r="C1266" s="343" t="s">
        <v>2394</v>
      </c>
      <c r="D1266" s="343" t="s">
        <v>519</v>
      </c>
    </row>
    <row r="1267" ht="15.0" customHeight="1">
      <c r="A1267" s="343" t="s">
        <v>2397</v>
      </c>
      <c r="B1267" s="344">
        <v>539098.0</v>
      </c>
      <c r="C1267" s="343" t="s">
        <v>504</v>
      </c>
      <c r="D1267" s="343" t="s">
        <v>529</v>
      </c>
    </row>
    <row r="1268" ht="15.0" customHeight="1">
      <c r="A1268" s="343" t="s">
        <v>2398</v>
      </c>
      <c r="B1268" s="344">
        <v>541557.0</v>
      </c>
      <c r="C1268" s="343" t="s">
        <v>2399</v>
      </c>
      <c r="D1268" s="343" t="s">
        <v>664</v>
      </c>
    </row>
    <row r="1269" ht="15.0" customHeight="1">
      <c r="A1269" s="343" t="s">
        <v>2400</v>
      </c>
      <c r="B1269" s="344">
        <v>517264.0</v>
      </c>
      <c r="C1269" s="343" t="s">
        <v>2401</v>
      </c>
      <c r="D1269" s="343" t="s">
        <v>1046</v>
      </c>
    </row>
    <row r="1270" ht="15.0" customHeight="1">
      <c r="A1270" s="343" t="s">
        <v>2402</v>
      </c>
      <c r="B1270" s="344">
        <v>533333.0</v>
      </c>
      <c r="C1270" s="343" t="s">
        <v>2403</v>
      </c>
      <c r="D1270" s="343" t="s">
        <v>664</v>
      </c>
    </row>
    <row r="1271" ht="15.0" customHeight="1">
      <c r="A1271" s="343" t="s">
        <v>2404</v>
      </c>
      <c r="B1271" s="344">
        <v>508954.0</v>
      </c>
      <c r="C1271" s="343" t="s">
        <v>504</v>
      </c>
      <c r="D1271" s="343" t="s">
        <v>521</v>
      </c>
    </row>
    <row r="1272" ht="15.0" customHeight="1">
      <c r="A1272" s="343" t="s">
        <v>2405</v>
      </c>
      <c r="B1272" s="344">
        <v>500144.0</v>
      </c>
      <c r="C1272" s="343" t="s">
        <v>2406</v>
      </c>
      <c r="D1272" s="343" t="s">
        <v>802</v>
      </c>
    </row>
    <row r="1273" ht="15.0" customHeight="1">
      <c r="A1273" s="343" t="s">
        <v>2407</v>
      </c>
      <c r="B1273" s="344">
        <v>500940.0</v>
      </c>
      <c r="C1273" s="343" t="s">
        <v>2408</v>
      </c>
      <c r="D1273" s="343" t="s">
        <v>624</v>
      </c>
    </row>
    <row r="1274" ht="15.0" customHeight="1">
      <c r="A1274" s="343" t="s">
        <v>2409</v>
      </c>
      <c r="B1274" s="344">
        <v>511122.0</v>
      </c>
      <c r="C1274" s="343" t="s">
        <v>504</v>
      </c>
      <c r="D1274" s="343" t="s">
        <v>521</v>
      </c>
    </row>
    <row r="1275" ht="15.0" customHeight="1">
      <c r="A1275" s="343" t="s">
        <v>2410</v>
      </c>
      <c r="B1275" s="344">
        <v>511122.0</v>
      </c>
      <c r="C1275" s="343" t="s">
        <v>504</v>
      </c>
      <c r="D1275" s="343" t="s">
        <v>521</v>
      </c>
    </row>
    <row r="1276" ht="15.0" customHeight="1">
      <c r="A1276" s="343" t="s">
        <v>2411</v>
      </c>
      <c r="B1276" s="344">
        <v>532379.0</v>
      </c>
      <c r="C1276" s="343" t="s">
        <v>504</v>
      </c>
      <c r="D1276" s="343" t="s">
        <v>597</v>
      </c>
    </row>
    <row r="1277" ht="15.0" customHeight="1">
      <c r="A1277" s="343" t="s">
        <v>2412</v>
      </c>
      <c r="B1277" s="344">
        <v>532809.0</v>
      </c>
      <c r="C1277" s="343" t="s">
        <v>2413</v>
      </c>
      <c r="D1277" s="343" t="s">
        <v>834</v>
      </c>
    </row>
    <row r="1278" ht="15.0" customHeight="1">
      <c r="A1278" s="343" t="s">
        <v>2414</v>
      </c>
      <c r="B1278" s="344">
        <v>524743.0</v>
      </c>
      <c r="C1278" s="343" t="s">
        <v>504</v>
      </c>
      <c r="D1278" s="343" t="s">
        <v>552</v>
      </c>
    </row>
    <row r="1279" ht="15.0" customHeight="1">
      <c r="A1279" s="343" t="s">
        <v>2415</v>
      </c>
      <c r="B1279" s="343" t="s">
        <v>504</v>
      </c>
      <c r="C1279" s="343" t="s">
        <v>2416</v>
      </c>
      <c r="D1279" s="343" t="s">
        <v>515</v>
      </c>
    </row>
    <row r="1280" ht="15.0" customHeight="1">
      <c r="A1280" s="343" t="s">
        <v>2417</v>
      </c>
      <c r="B1280" s="344">
        <v>530885.0</v>
      </c>
      <c r="C1280" s="343" t="s">
        <v>504</v>
      </c>
      <c r="D1280" s="343" t="s">
        <v>490</v>
      </c>
    </row>
    <row r="1281" ht="15.0" customHeight="1">
      <c r="A1281" s="343" t="s">
        <v>2418</v>
      </c>
      <c r="B1281" s="344">
        <v>536751.0</v>
      </c>
      <c r="C1281" s="343" t="s">
        <v>504</v>
      </c>
      <c r="D1281" s="343" t="s">
        <v>487</v>
      </c>
    </row>
    <row r="1282" ht="15.0" customHeight="1">
      <c r="A1282" s="343" t="s">
        <v>2419</v>
      </c>
      <c r="B1282" s="344">
        <v>523672.0</v>
      </c>
      <c r="C1282" s="343" t="s">
        <v>504</v>
      </c>
      <c r="D1282" s="343" t="s">
        <v>702</v>
      </c>
    </row>
    <row r="1283" ht="15.0" customHeight="1">
      <c r="A1283" s="343" t="s">
        <v>2420</v>
      </c>
      <c r="B1283" s="344">
        <v>533638.0</v>
      </c>
      <c r="C1283" s="343" t="s">
        <v>2421</v>
      </c>
      <c r="D1283" s="343" t="s">
        <v>624</v>
      </c>
    </row>
    <row r="1284" ht="15.0" customHeight="1">
      <c r="A1284" s="343" t="s">
        <v>2422</v>
      </c>
      <c r="B1284" s="344">
        <v>540267.0</v>
      </c>
      <c r="C1284" s="343" t="s">
        <v>504</v>
      </c>
      <c r="D1284" s="343" t="s">
        <v>526</v>
      </c>
    </row>
    <row r="1285" ht="15.0" customHeight="1">
      <c r="A1285" s="343" t="s">
        <v>2423</v>
      </c>
      <c r="B1285" s="344">
        <v>530705.0</v>
      </c>
      <c r="C1285" s="343" t="s">
        <v>504</v>
      </c>
      <c r="D1285" s="343" t="s">
        <v>519</v>
      </c>
    </row>
    <row r="1286" ht="15.0" customHeight="1">
      <c r="A1286" s="343" t="s">
        <v>2424</v>
      </c>
      <c r="B1286" s="344">
        <v>532518.0</v>
      </c>
      <c r="C1286" s="343" t="s">
        <v>504</v>
      </c>
      <c r="D1286" s="343" t="s">
        <v>524</v>
      </c>
    </row>
    <row r="1287" ht="15.0" customHeight="1">
      <c r="A1287" s="343" t="s">
        <v>2425</v>
      </c>
      <c r="B1287" s="344">
        <v>522017.0</v>
      </c>
      <c r="C1287" s="343" t="s">
        <v>504</v>
      </c>
      <c r="D1287" s="343" t="s">
        <v>802</v>
      </c>
    </row>
    <row r="1288" ht="15.0" customHeight="1">
      <c r="A1288" s="343" t="s">
        <v>2426</v>
      </c>
      <c r="B1288" s="344">
        <v>534757.0</v>
      </c>
      <c r="C1288" s="343" t="s">
        <v>504</v>
      </c>
      <c r="D1288" s="343" t="s">
        <v>521</v>
      </c>
    </row>
    <row r="1289" ht="15.0" customHeight="1">
      <c r="A1289" s="343" t="s">
        <v>2427</v>
      </c>
      <c r="B1289" s="343" t="s">
        <v>504</v>
      </c>
      <c r="C1289" s="343" t="s">
        <v>2428</v>
      </c>
      <c r="D1289" s="343" t="s">
        <v>515</v>
      </c>
    </row>
    <row r="1290" ht="15.0" customHeight="1">
      <c r="A1290" s="343" t="s">
        <v>2429</v>
      </c>
      <c r="B1290" s="344">
        <v>540945.0</v>
      </c>
      <c r="C1290" s="343" t="s">
        <v>504</v>
      </c>
      <c r="D1290" s="343" t="s">
        <v>588</v>
      </c>
    </row>
    <row r="1291" ht="15.0" customHeight="1">
      <c r="A1291" s="343" t="s">
        <v>2430</v>
      </c>
      <c r="B1291" s="344">
        <v>503831.0</v>
      </c>
      <c r="C1291" s="343" t="s">
        <v>504</v>
      </c>
      <c r="D1291" s="343" t="s">
        <v>705</v>
      </c>
    </row>
    <row r="1292" ht="15.0" customHeight="1">
      <c r="A1292" s="343" t="s">
        <v>2431</v>
      </c>
      <c r="B1292" s="344">
        <v>507552.0</v>
      </c>
      <c r="C1292" s="343" t="s">
        <v>504</v>
      </c>
      <c r="D1292" s="343" t="s">
        <v>584</v>
      </c>
    </row>
    <row r="1293" ht="15.0" customHeight="1">
      <c r="A1293" s="343" t="s">
        <v>2432</v>
      </c>
      <c r="B1293" s="344">
        <v>502865.0</v>
      </c>
      <c r="C1293" s="343" t="s">
        <v>504</v>
      </c>
      <c r="D1293" s="343" t="s">
        <v>512</v>
      </c>
    </row>
    <row r="1294" ht="15.0" customHeight="1">
      <c r="A1294" s="343" t="s">
        <v>2433</v>
      </c>
      <c r="B1294" s="344">
        <v>500033.0</v>
      </c>
      <c r="C1294" s="343" t="s">
        <v>504</v>
      </c>
      <c r="D1294" s="343" t="s">
        <v>2434</v>
      </c>
    </row>
    <row r="1295" ht="15.0" customHeight="1">
      <c r="A1295" s="343" t="s">
        <v>2435</v>
      </c>
      <c r="B1295" s="344">
        <v>532843.0</v>
      </c>
      <c r="C1295" s="343" t="s">
        <v>2436</v>
      </c>
      <c r="D1295" s="343" t="s">
        <v>974</v>
      </c>
    </row>
    <row r="1296" ht="15.0" customHeight="1">
      <c r="A1296" s="343" t="s">
        <v>2437</v>
      </c>
      <c r="B1296" s="344">
        <v>523696.0</v>
      </c>
      <c r="C1296" s="343" t="s">
        <v>504</v>
      </c>
      <c r="D1296" s="343" t="s">
        <v>693</v>
      </c>
    </row>
    <row r="1297" ht="15.0" customHeight="1">
      <c r="A1297" s="343" t="s">
        <v>2438</v>
      </c>
      <c r="B1297" s="344">
        <v>530213.0</v>
      </c>
      <c r="C1297" s="343" t="s">
        <v>504</v>
      </c>
      <c r="D1297" s="343" t="s">
        <v>526</v>
      </c>
    </row>
    <row r="1298" ht="15.0" customHeight="1">
      <c r="A1298" s="343" t="s">
        <v>2439</v>
      </c>
      <c r="B1298" s="344">
        <v>500150.0</v>
      </c>
      <c r="C1298" s="343" t="s">
        <v>2440</v>
      </c>
      <c r="D1298" s="343" t="s">
        <v>552</v>
      </c>
    </row>
    <row r="1299" ht="15.0" customHeight="1">
      <c r="A1299" s="343" t="s">
        <v>2441</v>
      </c>
      <c r="B1299" s="344">
        <v>500150.0</v>
      </c>
      <c r="C1299" s="343" t="s">
        <v>2440</v>
      </c>
      <c r="D1299" s="343" t="s">
        <v>552</v>
      </c>
    </row>
    <row r="1300" ht="15.0" customHeight="1">
      <c r="A1300" s="343" t="s">
        <v>2442</v>
      </c>
      <c r="B1300" s="344">
        <v>513579.0</v>
      </c>
      <c r="C1300" s="343" t="s">
        <v>504</v>
      </c>
      <c r="D1300" s="343" t="s">
        <v>1182</v>
      </c>
    </row>
    <row r="1301" ht="15.0" customHeight="1">
      <c r="A1301" s="343" t="s">
        <v>2443</v>
      </c>
      <c r="B1301" s="343" t="s">
        <v>504</v>
      </c>
      <c r="C1301" s="343" t="s">
        <v>2444</v>
      </c>
      <c r="D1301" s="343" t="s">
        <v>515</v>
      </c>
    </row>
    <row r="1302" ht="15.0" customHeight="1">
      <c r="A1302" s="343" t="s">
        <v>2445</v>
      </c>
      <c r="B1302" s="344">
        <v>532403.0</v>
      </c>
      <c r="C1302" s="343" t="s">
        <v>504</v>
      </c>
      <c r="D1302" s="343" t="s">
        <v>597</v>
      </c>
    </row>
    <row r="1303" ht="15.0" customHeight="1">
      <c r="A1303" s="343" t="s">
        <v>2446</v>
      </c>
      <c r="B1303" s="344">
        <v>540190.0</v>
      </c>
      <c r="C1303" s="343" t="s">
        <v>504</v>
      </c>
      <c r="D1303" s="343" t="s">
        <v>526</v>
      </c>
    </row>
    <row r="1304" ht="15.0" customHeight="1">
      <c r="A1304" s="343" t="s">
        <v>2447</v>
      </c>
      <c r="B1304" s="344">
        <v>539839.0</v>
      </c>
      <c r="C1304" s="343" t="s">
        <v>504</v>
      </c>
      <c r="D1304" s="343" t="s">
        <v>521</v>
      </c>
    </row>
    <row r="1305" ht="15.0" customHeight="1">
      <c r="A1305" s="343" t="s">
        <v>2448</v>
      </c>
      <c r="B1305" s="344">
        <v>539032.0</v>
      </c>
      <c r="C1305" s="343" t="s">
        <v>2449</v>
      </c>
      <c r="D1305" s="345" t="s">
        <v>870</v>
      </c>
    </row>
    <row r="1306" ht="15.0" customHeight="1">
      <c r="A1306" s="343" t="s">
        <v>2450</v>
      </c>
      <c r="B1306" s="344">
        <v>539730.0</v>
      </c>
      <c r="C1306" s="343" t="s">
        <v>504</v>
      </c>
      <c r="D1306" s="343" t="s">
        <v>542</v>
      </c>
    </row>
    <row r="1307" ht="15.0" customHeight="1">
      <c r="A1307" s="343" t="s">
        <v>2451</v>
      </c>
      <c r="B1307" s="344">
        <v>530077.0</v>
      </c>
      <c r="C1307" s="343" t="s">
        <v>504</v>
      </c>
      <c r="D1307" s="343" t="s">
        <v>702</v>
      </c>
    </row>
    <row r="1308" ht="15.0" customHeight="1">
      <c r="A1308" s="343" t="s">
        <v>2452</v>
      </c>
      <c r="B1308" s="344">
        <v>508980.0</v>
      </c>
      <c r="C1308" s="343" t="s">
        <v>504</v>
      </c>
      <c r="D1308" s="343" t="s">
        <v>925</v>
      </c>
    </row>
    <row r="1309" ht="15.0" customHeight="1">
      <c r="A1309" s="343" t="s">
        <v>2453</v>
      </c>
      <c r="B1309" s="344">
        <v>522195.0</v>
      </c>
      <c r="C1309" s="343" t="s">
        <v>504</v>
      </c>
      <c r="D1309" s="343" t="s">
        <v>859</v>
      </c>
    </row>
    <row r="1310" ht="15.0" customHeight="1">
      <c r="A1310" s="343" t="s">
        <v>2454</v>
      </c>
      <c r="B1310" s="344">
        <v>521167.0</v>
      </c>
      <c r="C1310" s="343" t="s">
        <v>2455</v>
      </c>
      <c r="D1310" s="345" t="s">
        <v>1060</v>
      </c>
    </row>
    <row r="1311" ht="15.0" customHeight="1">
      <c r="A1311" s="343" t="s">
        <v>2456</v>
      </c>
      <c r="B1311" s="344">
        <v>532042.0</v>
      </c>
      <c r="C1311" s="343" t="s">
        <v>504</v>
      </c>
      <c r="D1311" s="343" t="s">
        <v>576</v>
      </c>
    </row>
    <row r="1312" ht="15.0" customHeight="1">
      <c r="A1312" s="343" t="s">
        <v>2457</v>
      </c>
      <c r="B1312" s="344">
        <v>533213.0</v>
      </c>
      <c r="C1312" s="343" t="s">
        <v>504</v>
      </c>
      <c r="D1312" s="343" t="s">
        <v>487</v>
      </c>
    </row>
    <row r="1313" ht="15.0" customHeight="1">
      <c r="A1313" s="343" t="s">
        <v>2458</v>
      </c>
      <c r="B1313" s="344">
        <v>538568.0</v>
      </c>
      <c r="C1313" s="343" t="s">
        <v>504</v>
      </c>
      <c r="D1313" s="343" t="s">
        <v>526</v>
      </c>
    </row>
    <row r="1314" ht="15.0" customHeight="1">
      <c r="A1314" s="343" t="s">
        <v>2459</v>
      </c>
      <c r="B1314" s="344">
        <v>539169.0</v>
      </c>
      <c r="C1314" s="343" t="s">
        <v>504</v>
      </c>
      <c r="D1314" s="343" t="s">
        <v>490</v>
      </c>
    </row>
    <row r="1315" ht="15.0" customHeight="1">
      <c r="A1315" s="343" t="s">
        <v>2460</v>
      </c>
      <c r="B1315" s="344">
        <v>533400.0</v>
      </c>
      <c r="C1315" s="343" t="s">
        <v>2461</v>
      </c>
      <c r="D1315" s="343" t="s">
        <v>564</v>
      </c>
    </row>
    <row r="1316" ht="15.0" customHeight="1">
      <c r="A1316" s="343" t="s">
        <v>2462</v>
      </c>
      <c r="B1316" s="344">
        <v>523574.0</v>
      </c>
      <c r="C1316" s="343" t="s">
        <v>2463</v>
      </c>
      <c r="D1316" s="343" t="s">
        <v>673</v>
      </c>
    </row>
    <row r="1317" ht="15.0" customHeight="1">
      <c r="A1317" s="343" t="s">
        <v>2462</v>
      </c>
      <c r="B1317" s="344">
        <v>570002.0</v>
      </c>
      <c r="C1317" s="343" t="s">
        <v>2464</v>
      </c>
      <c r="D1317" s="343" t="s">
        <v>673</v>
      </c>
    </row>
    <row r="1318" ht="15.0" customHeight="1">
      <c r="A1318" s="343" t="s">
        <v>2465</v>
      </c>
      <c r="B1318" s="344">
        <v>536507.0</v>
      </c>
      <c r="C1318" s="343" t="s">
        <v>2466</v>
      </c>
      <c r="D1318" s="343" t="s">
        <v>673</v>
      </c>
    </row>
    <row r="1319" ht="15.0" customHeight="1">
      <c r="A1319" s="343" t="s">
        <v>2467</v>
      </c>
      <c r="B1319" s="344">
        <v>533296.0</v>
      </c>
      <c r="C1319" s="343" t="s">
        <v>2468</v>
      </c>
      <c r="D1319" s="343" t="s">
        <v>673</v>
      </c>
    </row>
    <row r="1320" ht="15.0" customHeight="1">
      <c r="A1320" s="343" t="s">
        <v>2469</v>
      </c>
      <c r="B1320" s="344">
        <v>540064.0</v>
      </c>
      <c r="C1320" s="343" t="s">
        <v>2470</v>
      </c>
      <c r="D1320" s="343" t="s">
        <v>673</v>
      </c>
    </row>
    <row r="1321" ht="15.0" customHeight="1">
      <c r="A1321" s="343" t="s">
        <v>2471</v>
      </c>
      <c r="B1321" s="344">
        <v>540798.0</v>
      </c>
      <c r="C1321" s="343" t="s">
        <v>2472</v>
      </c>
      <c r="D1321" s="343" t="s">
        <v>825</v>
      </c>
    </row>
    <row r="1322" ht="15.0" customHeight="1">
      <c r="A1322" s="343" t="s">
        <v>2473</v>
      </c>
      <c r="B1322" s="344">
        <v>523113.0</v>
      </c>
      <c r="C1322" s="343" t="s">
        <v>504</v>
      </c>
      <c r="D1322" s="343" t="s">
        <v>521</v>
      </c>
    </row>
    <row r="1323" ht="15.0" customHeight="1">
      <c r="A1323" s="343" t="s">
        <v>2474</v>
      </c>
      <c r="B1323" s="344">
        <v>534063.0</v>
      </c>
      <c r="C1323" s="343" t="s">
        <v>504</v>
      </c>
      <c r="D1323" s="343" t="s">
        <v>487</v>
      </c>
    </row>
    <row r="1324" ht="15.0" customHeight="1">
      <c r="A1324" s="343" t="s">
        <v>2475</v>
      </c>
      <c r="B1324" s="344">
        <v>504346.0</v>
      </c>
      <c r="C1324" s="343" t="s">
        <v>504</v>
      </c>
      <c r="D1324" s="343" t="s">
        <v>487</v>
      </c>
    </row>
    <row r="1325" ht="15.0" customHeight="1">
      <c r="A1325" s="343" t="s">
        <v>2476</v>
      </c>
      <c r="B1325" s="344">
        <v>505250.0</v>
      </c>
      <c r="C1325" s="343" t="s">
        <v>504</v>
      </c>
      <c r="D1325" s="343" t="s">
        <v>512</v>
      </c>
    </row>
    <row r="1326" ht="15.0" customHeight="1">
      <c r="A1326" s="343" t="s">
        <v>2477</v>
      </c>
      <c r="B1326" s="344">
        <v>540614.0</v>
      </c>
      <c r="C1326" s="343" t="s">
        <v>504</v>
      </c>
      <c r="D1326" s="343" t="s">
        <v>547</v>
      </c>
    </row>
    <row r="1327" ht="15.0" customHeight="1">
      <c r="A1327" s="343" t="s">
        <v>2478</v>
      </c>
      <c r="B1327" s="344">
        <v>531758.0</v>
      </c>
      <c r="C1327" s="343" t="s">
        <v>504</v>
      </c>
      <c r="D1327" s="343" t="s">
        <v>521</v>
      </c>
    </row>
    <row r="1328" ht="15.0" customHeight="1">
      <c r="A1328" s="343" t="s">
        <v>2479</v>
      </c>
      <c r="B1328" s="344">
        <v>513059.0</v>
      </c>
      <c r="C1328" s="343" t="s">
        <v>504</v>
      </c>
      <c r="D1328" s="343" t="s">
        <v>859</v>
      </c>
    </row>
    <row r="1329" ht="15.0" customHeight="1">
      <c r="A1329" s="343" t="s">
        <v>2480</v>
      </c>
      <c r="B1329" s="344">
        <v>542666.0</v>
      </c>
      <c r="C1329" s="343" t="s">
        <v>2481</v>
      </c>
      <c r="D1329" s="343" t="s">
        <v>2482</v>
      </c>
    </row>
    <row r="1330" ht="15.0" customHeight="1">
      <c r="A1330" s="343" t="s">
        <v>2483</v>
      </c>
      <c r="B1330" s="344">
        <v>505714.0</v>
      </c>
      <c r="C1330" s="343" t="s">
        <v>2484</v>
      </c>
      <c r="D1330" s="343" t="s">
        <v>859</v>
      </c>
    </row>
    <row r="1331" ht="15.0" customHeight="1">
      <c r="A1331" s="343" t="s">
        <v>2485</v>
      </c>
      <c r="B1331" s="344">
        <v>505714.0</v>
      </c>
      <c r="C1331" s="343" t="s">
        <v>2484</v>
      </c>
      <c r="D1331" s="343" t="s">
        <v>859</v>
      </c>
    </row>
    <row r="1332" ht="15.0" customHeight="1">
      <c r="A1332" s="343" t="s">
        <v>2486</v>
      </c>
      <c r="B1332" s="344">
        <v>524624.0</v>
      </c>
      <c r="C1332" s="343" t="s">
        <v>2487</v>
      </c>
      <c r="D1332" s="343" t="s">
        <v>2488</v>
      </c>
    </row>
    <row r="1333" ht="15.0" customHeight="1">
      <c r="A1333" s="343" t="s">
        <v>2489</v>
      </c>
      <c r="B1333" s="344">
        <v>531196.0</v>
      </c>
      <c r="C1333" s="343" t="s">
        <v>504</v>
      </c>
      <c r="D1333" s="343" t="s">
        <v>526</v>
      </c>
    </row>
    <row r="1334" ht="15.0" customHeight="1">
      <c r="A1334" s="343" t="s">
        <v>2490</v>
      </c>
      <c r="B1334" s="344">
        <v>531196.0</v>
      </c>
      <c r="C1334" s="343" t="s">
        <v>504</v>
      </c>
      <c r="D1334" s="343" t="s">
        <v>526</v>
      </c>
    </row>
    <row r="1335" ht="15.0" customHeight="1">
      <c r="A1335" s="343" t="s">
        <v>2491</v>
      </c>
      <c r="B1335" s="344">
        <v>532155.0</v>
      </c>
      <c r="C1335" s="343" t="s">
        <v>2492</v>
      </c>
      <c r="D1335" s="343" t="s">
        <v>529</v>
      </c>
    </row>
    <row r="1336" ht="15.0" customHeight="1">
      <c r="A1336" s="343" t="s">
        <v>2493</v>
      </c>
      <c r="B1336" s="344">
        <v>532155.0</v>
      </c>
      <c r="C1336" s="343" t="s">
        <v>2492</v>
      </c>
      <c r="D1336" s="343" t="s">
        <v>529</v>
      </c>
    </row>
    <row r="1337" ht="15.0" customHeight="1">
      <c r="A1337" s="343" t="s">
        <v>2494</v>
      </c>
      <c r="B1337" s="344">
        <v>538609.0</v>
      </c>
      <c r="C1337" s="343" t="s">
        <v>504</v>
      </c>
      <c r="D1337" s="343" t="s">
        <v>487</v>
      </c>
    </row>
    <row r="1338" ht="15.0" customHeight="1">
      <c r="A1338" s="343" t="s">
        <v>2495</v>
      </c>
      <c r="B1338" s="344">
        <v>505711.0</v>
      </c>
      <c r="C1338" s="343" t="s">
        <v>504</v>
      </c>
      <c r="D1338" s="343" t="s">
        <v>859</v>
      </c>
    </row>
    <row r="1339" ht="15.0" customHeight="1">
      <c r="A1339" s="343" t="s">
        <v>2496</v>
      </c>
      <c r="B1339" s="344">
        <v>539228.0</v>
      </c>
      <c r="C1339" s="343" t="s">
        <v>504</v>
      </c>
      <c r="D1339" s="343" t="s">
        <v>2497</v>
      </c>
    </row>
    <row r="1340" ht="15.0" customHeight="1">
      <c r="A1340" s="343" t="s">
        <v>2498</v>
      </c>
      <c r="B1340" s="344">
        <v>538881.0</v>
      </c>
      <c r="C1340" s="343" t="s">
        <v>504</v>
      </c>
      <c r="D1340" s="343" t="s">
        <v>521</v>
      </c>
    </row>
    <row r="1341" ht="15.0" customHeight="1">
      <c r="A1341" s="343" t="s">
        <v>2499</v>
      </c>
      <c r="B1341" s="344">
        <v>504697.0</v>
      </c>
      <c r="C1341" s="343" t="s">
        <v>504</v>
      </c>
      <c r="D1341" s="343" t="s">
        <v>802</v>
      </c>
    </row>
    <row r="1342" ht="15.0" customHeight="1">
      <c r="A1342" s="343" t="s">
        <v>2500</v>
      </c>
      <c r="B1342" s="344">
        <v>531911.0</v>
      </c>
      <c r="C1342" s="343" t="s">
        <v>504</v>
      </c>
      <c r="D1342" s="343" t="s">
        <v>512</v>
      </c>
    </row>
    <row r="1343" ht="15.0" customHeight="1">
      <c r="A1343" s="343" t="s">
        <v>2501</v>
      </c>
      <c r="B1343" s="344">
        <v>526073.0</v>
      </c>
      <c r="C1343" s="343" t="s">
        <v>504</v>
      </c>
      <c r="D1343" s="343" t="s">
        <v>689</v>
      </c>
    </row>
    <row r="1344" ht="15.0" customHeight="1">
      <c r="A1344" s="343" t="s">
        <v>2502</v>
      </c>
      <c r="B1344" s="344">
        <v>506186.0</v>
      </c>
      <c r="C1344" s="343" t="s">
        <v>504</v>
      </c>
      <c r="D1344" s="343" t="s">
        <v>507</v>
      </c>
    </row>
    <row r="1345" ht="15.0" customHeight="1">
      <c r="A1345" s="343" t="s">
        <v>2503</v>
      </c>
      <c r="B1345" s="344">
        <v>540935.0</v>
      </c>
      <c r="C1345" s="343" t="s">
        <v>2504</v>
      </c>
      <c r="D1345" s="343" t="s">
        <v>664</v>
      </c>
    </row>
    <row r="1346" ht="15.0" customHeight="1">
      <c r="A1346" s="343" t="s">
        <v>2505</v>
      </c>
      <c r="B1346" s="344">
        <v>533265.0</v>
      </c>
      <c r="C1346" s="343" t="s">
        <v>2506</v>
      </c>
      <c r="D1346" s="343" t="s">
        <v>536</v>
      </c>
    </row>
    <row r="1347" ht="15.0" customHeight="1">
      <c r="A1347" s="343" t="s">
        <v>2507</v>
      </c>
      <c r="B1347" s="344">
        <v>532726.0</v>
      </c>
      <c r="C1347" s="343" t="s">
        <v>2508</v>
      </c>
      <c r="D1347" s="343" t="s">
        <v>536</v>
      </c>
    </row>
    <row r="1348" ht="15.0" customHeight="1">
      <c r="A1348" s="343" t="s">
        <v>2509</v>
      </c>
      <c r="B1348" s="344">
        <v>531902.0</v>
      </c>
      <c r="C1348" s="343" t="s">
        <v>2510</v>
      </c>
      <c r="D1348" s="343" t="s">
        <v>590</v>
      </c>
    </row>
    <row r="1349" ht="15.0" customHeight="1">
      <c r="A1349" s="343" t="s">
        <v>2511</v>
      </c>
      <c r="B1349" s="344">
        <v>532959.0</v>
      </c>
      <c r="C1349" s="343" t="s">
        <v>2512</v>
      </c>
      <c r="D1349" s="343" t="s">
        <v>902</v>
      </c>
    </row>
    <row r="1350" ht="15.0" customHeight="1">
      <c r="A1350" s="343" t="s">
        <v>2513</v>
      </c>
      <c r="B1350" s="344">
        <v>513108.0</v>
      </c>
      <c r="C1350" s="343" t="s">
        <v>2514</v>
      </c>
      <c r="D1350" s="343" t="s">
        <v>827</v>
      </c>
    </row>
    <row r="1351" ht="15.0" customHeight="1">
      <c r="A1351" s="343" t="s">
        <v>2515</v>
      </c>
      <c r="B1351" s="344">
        <v>500153.0</v>
      </c>
      <c r="C1351" s="343" t="s">
        <v>504</v>
      </c>
      <c r="D1351" s="343" t="s">
        <v>552</v>
      </c>
    </row>
    <row r="1352" ht="15.0" customHeight="1">
      <c r="A1352" s="343" t="s">
        <v>2516</v>
      </c>
      <c r="B1352" s="344">
        <v>541703.0</v>
      </c>
      <c r="C1352" s="343" t="s">
        <v>504</v>
      </c>
      <c r="D1352" s="343" t="s">
        <v>505</v>
      </c>
    </row>
    <row r="1353" ht="15.0" customHeight="1">
      <c r="A1353" s="343" t="s">
        <v>2517</v>
      </c>
      <c r="B1353" s="344">
        <v>541703.0</v>
      </c>
      <c r="C1353" s="343" t="s">
        <v>504</v>
      </c>
      <c r="D1353" s="343" t="s">
        <v>505</v>
      </c>
    </row>
    <row r="1354" ht="15.0" customHeight="1">
      <c r="A1354" s="343" t="s">
        <v>2518</v>
      </c>
      <c r="B1354" s="344">
        <v>504397.0</v>
      </c>
      <c r="C1354" s="343" t="s">
        <v>504</v>
      </c>
      <c r="D1354" s="343" t="s">
        <v>925</v>
      </c>
    </row>
    <row r="1355" ht="15.0" customHeight="1">
      <c r="A1355" s="343" t="s">
        <v>2519</v>
      </c>
      <c r="B1355" s="344">
        <v>526367.0</v>
      </c>
      <c r="C1355" s="343" t="s">
        <v>2520</v>
      </c>
      <c r="D1355" s="343" t="s">
        <v>590</v>
      </c>
    </row>
    <row r="1356" ht="15.0" customHeight="1">
      <c r="A1356" s="343" t="s">
        <v>2521</v>
      </c>
      <c r="B1356" s="344">
        <v>514167.0</v>
      </c>
      <c r="C1356" s="343" t="s">
        <v>2522</v>
      </c>
      <c r="D1356" s="343" t="s">
        <v>925</v>
      </c>
    </row>
    <row r="1357" ht="15.0" customHeight="1">
      <c r="A1357" s="343" t="s">
        <v>2523</v>
      </c>
      <c r="B1357" s="343" t="s">
        <v>504</v>
      </c>
      <c r="C1357" s="343" t="s">
        <v>2524</v>
      </c>
      <c r="D1357" s="343" t="s">
        <v>515</v>
      </c>
    </row>
    <row r="1358" ht="15.0" customHeight="1">
      <c r="A1358" s="343" t="s">
        <v>2525</v>
      </c>
      <c r="B1358" s="344">
        <v>531813.0</v>
      </c>
      <c r="C1358" s="343" t="s">
        <v>504</v>
      </c>
      <c r="D1358" s="343" t="s">
        <v>498</v>
      </c>
    </row>
    <row r="1359" ht="15.0" customHeight="1">
      <c r="A1359" s="343" t="s">
        <v>2526</v>
      </c>
      <c r="B1359" s="344">
        <v>531813.0</v>
      </c>
      <c r="C1359" s="343" t="s">
        <v>504</v>
      </c>
      <c r="D1359" s="343" t="s">
        <v>498</v>
      </c>
    </row>
    <row r="1360" ht="15.0" customHeight="1">
      <c r="A1360" s="343" t="s">
        <v>2527</v>
      </c>
      <c r="B1360" s="344">
        <v>539680.0</v>
      </c>
      <c r="C1360" s="343" t="s">
        <v>504</v>
      </c>
      <c r="D1360" s="343" t="s">
        <v>542</v>
      </c>
    </row>
    <row r="1361" ht="15.0" customHeight="1">
      <c r="A1361" s="343" t="s">
        <v>2528</v>
      </c>
      <c r="B1361" s="344">
        <v>540647.0</v>
      </c>
      <c r="C1361" s="343" t="s">
        <v>2529</v>
      </c>
      <c r="D1361" s="343" t="s">
        <v>524</v>
      </c>
    </row>
    <row r="1362" ht="15.0" customHeight="1">
      <c r="A1362" s="343" t="s">
        <v>2530</v>
      </c>
      <c r="B1362" s="344">
        <v>521176.0</v>
      </c>
      <c r="C1362" s="343" t="s">
        <v>2531</v>
      </c>
      <c r="D1362" s="343" t="s">
        <v>519</v>
      </c>
    </row>
    <row r="1363" ht="15.0" customHeight="1">
      <c r="A1363" s="343" t="s">
        <v>2532</v>
      </c>
      <c r="B1363" s="344">
        <v>512443.0</v>
      </c>
      <c r="C1363" s="343" t="s">
        <v>504</v>
      </c>
      <c r="D1363" s="343" t="s">
        <v>526</v>
      </c>
    </row>
    <row r="1364" ht="15.0" customHeight="1">
      <c r="A1364" s="343" t="s">
        <v>2533</v>
      </c>
      <c r="B1364" s="344">
        <v>539492.0</v>
      </c>
      <c r="C1364" s="343" t="s">
        <v>504</v>
      </c>
      <c r="D1364" s="343" t="s">
        <v>521</v>
      </c>
    </row>
    <row r="1365" ht="15.0" customHeight="1">
      <c r="A1365" s="343" t="s">
        <v>2534</v>
      </c>
      <c r="B1365" s="344">
        <v>542011.0</v>
      </c>
      <c r="C1365" s="343" t="s">
        <v>2535</v>
      </c>
      <c r="D1365" s="343" t="s">
        <v>582</v>
      </c>
    </row>
    <row r="1366" ht="15.0" customHeight="1">
      <c r="A1366" s="343" t="s">
        <v>2536</v>
      </c>
      <c r="B1366" s="344">
        <v>500155.0</v>
      </c>
      <c r="C1366" s="343" t="s">
        <v>2537</v>
      </c>
      <c r="D1366" s="343" t="s">
        <v>519</v>
      </c>
    </row>
    <row r="1367" ht="15.0" customHeight="1">
      <c r="A1367" s="343" t="s">
        <v>2538</v>
      </c>
      <c r="B1367" s="344">
        <v>530615.0</v>
      </c>
      <c r="C1367" s="343" t="s">
        <v>504</v>
      </c>
      <c r="D1367" s="343" t="s">
        <v>536</v>
      </c>
    </row>
    <row r="1368" ht="15.0" customHeight="1">
      <c r="A1368" s="343" t="s">
        <v>2539</v>
      </c>
      <c r="B1368" s="344">
        <v>526727.0</v>
      </c>
      <c r="C1368" s="343" t="s">
        <v>504</v>
      </c>
      <c r="D1368" s="343" t="s">
        <v>902</v>
      </c>
    </row>
    <row r="1369" ht="15.0" customHeight="1">
      <c r="A1369" s="343" t="s">
        <v>2540</v>
      </c>
      <c r="B1369" s="344">
        <v>512493.0</v>
      </c>
      <c r="C1369" s="343" t="s">
        <v>504</v>
      </c>
      <c r="D1369" s="343" t="s">
        <v>487</v>
      </c>
    </row>
    <row r="1370" ht="15.0" customHeight="1">
      <c r="A1370" s="343" t="s">
        <v>2541</v>
      </c>
      <c r="B1370" s="344">
        <v>530161.0</v>
      </c>
      <c r="C1370" s="343" t="s">
        <v>504</v>
      </c>
      <c r="D1370" s="343" t="s">
        <v>526</v>
      </c>
    </row>
    <row r="1371" ht="15.0" customHeight="1">
      <c r="A1371" s="343" t="s">
        <v>2542</v>
      </c>
      <c r="B1371" s="344">
        <v>541276.0</v>
      </c>
      <c r="C1371" s="343" t="s">
        <v>504</v>
      </c>
      <c r="D1371" s="343" t="s">
        <v>526</v>
      </c>
    </row>
    <row r="1372" ht="15.0" customHeight="1">
      <c r="A1372" s="343" t="s">
        <v>2543</v>
      </c>
      <c r="B1372" s="344">
        <v>509563.0</v>
      </c>
      <c r="C1372" s="343" t="s">
        <v>504</v>
      </c>
      <c r="D1372" s="343" t="s">
        <v>519</v>
      </c>
    </row>
    <row r="1373" ht="15.0" customHeight="1">
      <c r="A1373" s="343" t="s">
        <v>2544</v>
      </c>
      <c r="B1373" s="344">
        <v>500655.0</v>
      </c>
      <c r="C1373" s="343" t="s">
        <v>504</v>
      </c>
      <c r="D1373" s="343" t="s">
        <v>552</v>
      </c>
    </row>
    <row r="1374" ht="15.0" customHeight="1">
      <c r="A1374" s="343" t="s">
        <v>2545</v>
      </c>
      <c r="B1374" s="344">
        <v>514400.0</v>
      </c>
      <c r="C1374" s="343" t="s">
        <v>504</v>
      </c>
      <c r="D1374" s="343" t="s">
        <v>526</v>
      </c>
    </row>
    <row r="1375" ht="15.0" customHeight="1">
      <c r="A1375" s="343" t="s">
        <v>2546</v>
      </c>
      <c r="B1375" s="344">
        <v>509557.0</v>
      </c>
      <c r="C1375" s="343" t="s">
        <v>2547</v>
      </c>
      <c r="D1375" s="343" t="s">
        <v>519</v>
      </c>
    </row>
    <row r="1376" ht="15.0" customHeight="1">
      <c r="A1376" s="343" t="s">
        <v>2548</v>
      </c>
      <c r="B1376" s="344">
        <v>532622.0</v>
      </c>
      <c r="C1376" s="343" t="s">
        <v>2549</v>
      </c>
      <c r="D1376" s="343" t="s">
        <v>825</v>
      </c>
    </row>
    <row r="1377" ht="15.0" customHeight="1">
      <c r="A1377" s="343" t="s">
        <v>2550</v>
      </c>
      <c r="B1377" s="344">
        <v>532345.0</v>
      </c>
      <c r="C1377" s="343" t="s">
        <v>2551</v>
      </c>
      <c r="D1377" s="343" t="s">
        <v>825</v>
      </c>
    </row>
    <row r="1378" ht="15.0" customHeight="1">
      <c r="A1378" s="343" t="s">
        <v>2552</v>
      </c>
      <c r="B1378" s="344">
        <v>539515.0</v>
      </c>
      <c r="C1378" s="343" t="s">
        <v>504</v>
      </c>
      <c r="D1378" s="343" t="s">
        <v>526</v>
      </c>
    </row>
    <row r="1379" ht="15.0" customHeight="1">
      <c r="A1379" s="343" t="s">
        <v>2553</v>
      </c>
      <c r="B1379" s="344">
        <v>540613.0</v>
      </c>
      <c r="C1379" s="343" t="s">
        <v>504</v>
      </c>
      <c r="D1379" s="343" t="s">
        <v>526</v>
      </c>
    </row>
    <row r="1380" ht="15.0" customHeight="1">
      <c r="A1380" s="343" t="s">
        <v>2554</v>
      </c>
      <c r="B1380" s="344">
        <v>540936.0</v>
      </c>
      <c r="C1380" s="343" t="s">
        <v>504</v>
      </c>
      <c r="D1380" s="343" t="s">
        <v>526</v>
      </c>
    </row>
    <row r="1381" ht="15.0" customHeight="1">
      <c r="A1381" s="343" t="s">
        <v>2555</v>
      </c>
      <c r="B1381" s="344">
        <v>524564.0</v>
      </c>
      <c r="C1381" s="343" t="s">
        <v>504</v>
      </c>
      <c r="D1381" s="343" t="s">
        <v>552</v>
      </c>
    </row>
    <row r="1382" ht="15.0" customHeight="1">
      <c r="A1382" s="343" t="s">
        <v>2556</v>
      </c>
      <c r="B1382" s="344">
        <v>541546.0</v>
      </c>
      <c r="C1382" s="343" t="s">
        <v>2557</v>
      </c>
      <c r="D1382" s="343" t="s">
        <v>902</v>
      </c>
    </row>
    <row r="1383" ht="15.0" customHeight="1">
      <c r="A1383" s="343" t="s">
        <v>2558</v>
      </c>
      <c r="B1383" s="344">
        <v>532767.0</v>
      </c>
      <c r="C1383" s="343" t="s">
        <v>2559</v>
      </c>
      <c r="D1383" s="343" t="s">
        <v>902</v>
      </c>
    </row>
    <row r="1384" ht="15.0" customHeight="1">
      <c r="A1384" s="343" t="s">
        <v>2560</v>
      </c>
      <c r="B1384" s="344">
        <v>532183.0</v>
      </c>
      <c r="C1384" s="343" t="s">
        <v>504</v>
      </c>
      <c r="D1384" s="343" t="s">
        <v>1203</v>
      </c>
    </row>
    <row r="1385" ht="15.0" customHeight="1">
      <c r="A1385" s="343" t="s">
        <v>2561</v>
      </c>
      <c r="B1385" s="344">
        <v>539009.0</v>
      </c>
      <c r="C1385" s="343" t="s">
        <v>504</v>
      </c>
      <c r="D1385" s="343" t="s">
        <v>902</v>
      </c>
    </row>
    <row r="1386" ht="15.0" customHeight="1">
      <c r="A1386" s="343" t="s">
        <v>2562</v>
      </c>
      <c r="B1386" s="344">
        <v>538319.0</v>
      </c>
      <c r="C1386" s="343" t="s">
        <v>504</v>
      </c>
      <c r="D1386" s="343" t="s">
        <v>487</v>
      </c>
    </row>
    <row r="1387" ht="15.0" customHeight="1">
      <c r="A1387" s="343" t="s">
        <v>2563</v>
      </c>
      <c r="B1387" s="344">
        <v>535917.0</v>
      </c>
      <c r="C1387" s="343" t="s">
        <v>504</v>
      </c>
      <c r="D1387" s="343" t="s">
        <v>487</v>
      </c>
    </row>
    <row r="1388" ht="15.0" customHeight="1">
      <c r="A1388" s="343" t="s">
        <v>2564</v>
      </c>
      <c r="B1388" s="344">
        <v>535431.0</v>
      </c>
      <c r="C1388" s="343" t="s">
        <v>504</v>
      </c>
      <c r="D1388" s="343" t="s">
        <v>487</v>
      </c>
    </row>
    <row r="1389" ht="15.0" customHeight="1">
      <c r="A1389" s="343" t="s">
        <v>2565</v>
      </c>
      <c r="B1389" s="344">
        <v>530855.0</v>
      </c>
      <c r="C1389" s="343" t="s">
        <v>504</v>
      </c>
      <c r="D1389" s="343" t="s">
        <v>521</v>
      </c>
    </row>
    <row r="1390" ht="15.0" customHeight="1">
      <c r="A1390" s="343" t="s">
        <v>2566</v>
      </c>
      <c r="B1390" s="344">
        <v>532309.0</v>
      </c>
      <c r="C1390" s="343" t="s">
        <v>2567</v>
      </c>
      <c r="D1390" s="343" t="s">
        <v>547</v>
      </c>
    </row>
    <row r="1391" ht="15.0" customHeight="1">
      <c r="A1391" s="343" t="s">
        <v>2568</v>
      </c>
      <c r="B1391" s="344">
        <v>532309.0</v>
      </c>
      <c r="C1391" s="343" t="s">
        <v>2567</v>
      </c>
      <c r="D1391" s="343" t="s">
        <v>547</v>
      </c>
    </row>
    <row r="1392" ht="15.0" customHeight="1">
      <c r="A1392" s="343" t="s">
        <v>2569</v>
      </c>
      <c r="B1392" s="344">
        <v>522275.0</v>
      </c>
      <c r="C1392" s="343" t="s">
        <v>2570</v>
      </c>
      <c r="D1392" s="343" t="s">
        <v>643</v>
      </c>
    </row>
    <row r="1393" ht="15.0" customHeight="1">
      <c r="A1393" s="343" t="s">
        <v>2571</v>
      </c>
      <c r="B1393" s="344">
        <v>522275.0</v>
      </c>
      <c r="C1393" s="343" t="s">
        <v>2570</v>
      </c>
      <c r="D1393" s="343" t="s">
        <v>643</v>
      </c>
    </row>
    <row r="1394" ht="15.0" customHeight="1">
      <c r="A1394" s="343" t="s">
        <v>2572</v>
      </c>
      <c r="B1394" s="344">
        <v>504028.0</v>
      </c>
      <c r="C1394" s="343" t="s">
        <v>504</v>
      </c>
      <c r="D1394" s="343" t="s">
        <v>689</v>
      </c>
    </row>
    <row r="1395" ht="15.0" customHeight="1">
      <c r="A1395" s="343" t="s">
        <v>2573</v>
      </c>
      <c r="B1395" s="344">
        <v>532764.0</v>
      </c>
      <c r="C1395" s="343" t="s">
        <v>2574</v>
      </c>
      <c r="D1395" s="343" t="s">
        <v>590</v>
      </c>
    </row>
    <row r="1396" ht="15.0" customHeight="1">
      <c r="A1396" s="343" t="s">
        <v>2575</v>
      </c>
      <c r="B1396" s="344">
        <v>530389.0</v>
      </c>
      <c r="C1396" s="343" t="s">
        <v>504</v>
      </c>
      <c r="D1396" s="343" t="s">
        <v>524</v>
      </c>
    </row>
    <row r="1397" ht="15.0" customHeight="1">
      <c r="A1397" s="343" t="s">
        <v>2576</v>
      </c>
      <c r="B1397" s="343" t="s">
        <v>504</v>
      </c>
      <c r="C1397" s="343" t="s">
        <v>2577</v>
      </c>
      <c r="D1397" s="343" t="s">
        <v>515</v>
      </c>
    </row>
    <row r="1398" ht="15.0" customHeight="1">
      <c r="A1398" s="343" t="s">
        <v>2578</v>
      </c>
      <c r="B1398" s="344">
        <v>539486.0</v>
      </c>
      <c r="C1398" s="343" t="s">
        <v>504</v>
      </c>
      <c r="D1398" s="343" t="s">
        <v>521</v>
      </c>
    </row>
    <row r="1399" ht="15.0" customHeight="1">
      <c r="A1399" s="343" t="s">
        <v>2579</v>
      </c>
      <c r="B1399" s="344">
        <v>521133.0</v>
      </c>
      <c r="C1399" s="343" t="s">
        <v>504</v>
      </c>
      <c r="D1399" s="343" t="s">
        <v>519</v>
      </c>
    </row>
    <row r="1400" ht="15.0" customHeight="1">
      <c r="A1400" s="343" t="s">
        <v>2580</v>
      </c>
      <c r="B1400" s="344">
        <v>521133.0</v>
      </c>
      <c r="C1400" s="343" t="s">
        <v>504</v>
      </c>
      <c r="D1400" s="343" t="s">
        <v>519</v>
      </c>
    </row>
    <row r="1401" ht="15.0" customHeight="1">
      <c r="A1401" s="343" t="s">
        <v>2581</v>
      </c>
      <c r="B1401" s="344">
        <v>532318.0</v>
      </c>
      <c r="C1401" s="343" t="s">
        <v>2582</v>
      </c>
      <c r="D1401" s="343" t="s">
        <v>2131</v>
      </c>
    </row>
    <row r="1402" ht="15.0" customHeight="1">
      <c r="A1402" s="343" t="s">
        <v>2583</v>
      </c>
      <c r="B1402" s="344">
        <v>531137.0</v>
      </c>
      <c r="C1402" s="343" t="s">
        <v>504</v>
      </c>
      <c r="D1402" s="343" t="s">
        <v>925</v>
      </c>
    </row>
    <row r="1403" ht="15.0" customHeight="1">
      <c r="A1403" s="343" t="s">
        <v>2584</v>
      </c>
      <c r="B1403" s="344">
        <v>541999.0</v>
      </c>
      <c r="C1403" s="343" t="s">
        <v>504</v>
      </c>
      <c r="D1403" s="343" t="s">
        <v>702</v>
      </c>
    </row>
    <row r="1404" ht="15.0" customHeight="1">
      <c r="A1404" s="343" t="s">
        <v>2585</v>
      </c>
      <c r="B1404" s="344">
        <v>540755.0</v>
      </c>
      <c r="C1404" s="343" t="s">
        <v>2586</v>
      </c>
      <c r="D1404" s="343" t="s">
        <v>2587</v>
      </c>
    </row>
    <row r="1405" ht="15.0" customHeight="1">
      <c r="A1405" s="343" t="s">
        <v>2588</v>
      </c>
      <c r="B1405" s="344">
        <v>539407.0</v>
      </c>
      <c r="C1405" s="343" t="s">
        <v>504</v>
      </c>
      <c r="D1405" s="343" t="s">
        <v>902</v>
      </c>
    </row>
    <row r="1406" ht="15.0" customHeight="1">
      <c r="A1406" s="343" t="s">
        <v>2589</v>
      </c>
      <c r="B1406" s="344">
        <v>514336.0</v>
      </c>
      <c r="C1406" s="343" t="s">
        <v>504</v>
      </c>
      <c r="D1406" s="343" t="s">
        <v>842</v>
      </c>
    </row>
    <row r="1407" ht="15.0" customHeight="1">
      <c r="A1407" s="343" t="s">
        <v>2590</v>
      </c>
      <c r="B1407" s="344">
        <v>514336.0</v>
      </c>
      <c r="C1407" s="343" t="s">
        <v>504</v>
      </c>
      <c r="D1407" s="343" t="s">
        <v>842</v>
      </c>
    </row>
    <row r="1408" ht="15.0" customHeight="1">
      <c r="A1408" s="343" t="s">
        <v>2591</v>
      </c>
      <c r="B1408" s="344">
        <v>506109.0</v>
      </c>
      <c r="C1408" s="343" t="s">
        <v>2592</v>
      </c>
      <c r="D1408" s="343" t="s">
        <v>597</v>
      </c>
    </row>
    <row r="1409" ht="15.0" customHeight="1">
      <c r="A1409" s="343" t="s">
        <v>2593</v>
      </c>
      <c r="B1409" s="344">
        <v>531739.0</v>
      </c>
      <c r="C1409" s="343" t="s">
        <v>504</v>
      </c>
      <c r="D1409" s="343" t="s">
        <v>542</v>
      </c>
    </row>
    <row r="1410" ht="15.0" customHeight="1">
      <c r="A1410" s="343" t="s">
        <v>2594</v>
      </c>
      <c r="B1410" s="344">
        <v>539206.0</v>
      </c>
      <c r="C1410" s="343" t="s">
        <v>504</v>
      </c>
      <c r="D1410" s="343" t="s">
        <v>842</v>
      </c>
    </row>
    <row r="1411" ht="15.0" customHeight="1">
      <c r="A1411" s="343" t="s">
        <v>2595</v>
      </c>
      <c r="B1411" s="344">
        <v>538961.0</v>
      </c>
      <c r="C1411" s="343" t="s">
        <v>2596</v>
      </c>
      <c r="D1411" s="343" t="s">
        <v>498</v>
      </c>
    </row>
    <row r="1412" ht="15.0" customHeight="1">
      <c r="A1412" s="343" t="s">
        <v>2597</v>
      </c>
      <c r="B1412" s="344">
        <v>530343.0</v>
      </c>
      <c r="C1412" s="343" t="s">
        <v>2598</v>
      </c>
      <c r="D1412" s="343" t="s">
        <v>802</v>
      </c>
    </row>
    <row r="1413" ht="15.0" customHeight="1">
      <c r="A1413" s="343" t="s">
        <v>2599</v>
      </c>
      <c r="B1413" s="344">
        <v>532285.0</v>
      </c>
      <c r="C1413" s="343" t="s">
        <v>2600</v>
      </c>
      <c r="D1413" s="343" t="s">
        <v>487</v>
      </c>
    </row>
    <row r="1414" ht="15.0" customHeight="1">
      <c r="A1414" s="343" t="s">
        <v>2601</v>
      </c>
      <c r="B1414" s="344">
        <v>500171.0</v>
      </c>
      <c r="C1414" s="343" t="s">
        <v>2602</v>
      </c>
      <c r="D1414" s="343" t="s">
        <v>552</v>
      </c>
    </row>
    <row r="1415" ht="15.0" customHeight="1">
      <c r="A1415" s="343" t="s">
        <v>2603</v>
      </c>
      <c r="B1415" s="344">
        <v>533048.0</v>
      </c>
      <c r="C1415" s="343" t="s">
        <v>2604</v>
      </c>
      <c r="D1415" s="343" t="s">
        <v>902</v>
      </c>
    </row>
    <row r="1416" ht="15.0" customHeight="1">
      <c r="A1416" s="343" t="s">
        <v>2605</v>
      </c>
      <c r="B1416" s="344">
        <v>511676.0</v>
      </c>
      <c r="C1416" s="343" t="s">
        <v>2606</v>
      </c>
      <c r="D1416" s="343" t="s">
        <v>562</v>
      </c>
    </row>
    <row r="1417" ht="15.0" customHeight="1">
      <c r="A1417" s="343" t="s">
        <v>2607</v>
      </c>
      <c r="B1417" s="344">
        <v>538788.0</v>
      </c>
      <c r="C1417" s="343" t="s">
        <v>504</v>
      </c>
      <c r="D1417" s="343" t="s">
        <v>521</v>
      </c>
    </row>
    <row r="1418" ht="15.0" customHeight="1">
      <c r="A1418" s="343" t="s">
        <v>2608</v>
      </c>
      <c r="B1418" s="344">
        <v>532716.0</v>
      </c>
      <c r="C1418" s="343" t="s">
        <v>2609</v>
      </c>
      <c r="D1418" s="343" t="s">
        <v>493</v>
      </c>
    </row>
    <row r="1419" ht="15.0" customHeight="1">
      <c r="A1419" s="343" t="s">
        <v>2610</v>
      </c>
      <c r="B1419" s="344">
        <v>507815.0</v>
      </c>
      <c r="C1419" s="343" t="s">
        <v>2611</v>
      </c>
      <c r="D1419" s="343" t="s">
        <v>686</v>
      </c>
    </row>
    <row r="1420" ht="15.0" customHeight="1">
      <c r="A1420" s="343" t="s">
        <v>2612</v>
      </c>
      <c r="B1420" s="344">
        <v>507815.0</v>
      </c>
      <c r="C1420" s="343" t="s">
        <v>2611</v>
      </c>
      <c r="D1420" s="343" t="s">
        <v>686</v>
      </c>
    </row>
    <row r="1421" ht="15.0" customHeight="1">
      <c r="A1421" s="343" t="s">
        <v>2613</v>
      </c>
      <c r="B1421" s="344">
        <v>531744.0</v>
      </c>
      <c r="C1421" s="343" t="s">
        <v>504</v>
      </c>
      <c r="D1421" s="343" t="s">
        <v>526</v>
      </c>
    </row>
    <row r="1422" ht="15.0" customHeight="1">
      <c r="A1422" s="343" t="s">
        <v>2614</v>
      </c>
      <c r="B1422" s="344">
        <v>590025.0</v>
      </c>
      <c r="C1422" s="343" t="s">
        <v>2615</v>
      </c>
      <c r="D1422" s="343" t="s">
        <v>519</v>
      </c>
    </row>
    <row r="1423" ht="15.0" customHeight="1">
      <c r="A1423" s="343" t="s">
        <v>2616</v>
      </c>
      <c r="B1423" s="344">
        <v>507506.0</v>
      </c>
      <c r="C1423" s="343" t="s">
        <v>504</v>
      </c>
      <c r="D1423" s="343" t="s">
        <v>1203</v>
      </c>
    </row>
    <row r="1424" ht="15.0" customHeight="1">
      <c r="A1424" s="343" t="s">
        <v>2617</v>
      </c>
      <c r="B1424" s="343" t="s">
        <v>504</v>
      </c>
      <c r="C1424" s="343" t="s">
        <v>2618</v>
      </c>
      <c r="D1424" s="343" t="s">
        <v>515</v>
      </c>
    </row>
    <row r="1425" ht="15.0" customHeight="1">
      <c r="A1425" s="343" t="s">
        <v>2619</v>
      </c>
      <c r="B1425" s="344">
        <v>539013.0</v>
      </c>
      <c r="C1425" s="343" t="s">
        <v>504</v>
      </c>
      <c r="D1425" s="343" t="s">
        <v>643</v>
      </c>
    </row>
    <row r="1426" ht="15.0" customHeight="1">
      <c r="A1426" s="343" t="s">
        <v>2620</v>
      </c>
      <c r="B1426" s="344">
        <v>533212.0</v>
      </c>
      <c r="C1426" s="343" t="s">
        <v>504</v>
      </c>
      <c r="D1426" s="343" t="s">
        <v>693</v>
      </c>
    </row>
    <row r="1427" ht="15.0" customHeight="1">
      <c r="A1427" s="343" t="s">
        <v>2621</v>
      </c>
      <c r="B1427" s="343" t="s">
        <v>504</v>
      </c>
      <c r="C1427" s="343" t="s">
        <v>2622</v>
      </c>
      <c r="D1427" s="343" t="s">
        <v>595</v>
      </c>
    </row>
    <row r="1428" ht="15.0" customHeight="1">
      <c r="A1428" s="343" t="s">
        <v>2623</v>
      </c>
      <c r="B1428" s="344">
        <v>531199.0</v>
      </c>
      <c r="C1428" s="343" t="s">
        <v>504</v>
      </c>
      <c r="D1428" s="343" t="s">
        <v>521</v>
      </c>
    </row>
    <row r="1429" ht="15.0" customHeight="1">
      <c r="A1429" s="343" t="s">
        <v>2624</v>
      </c>
      <c r="B1429" s="344">
        <v>500676.0</v>
      </c>
      <c r="C1429" s="343" t="s">
        <v>2625</v>
      </c>
      <c r="D1429" s="343" t="s">
        <v>564</v>
      </c>
    </row>
    <row r="1430" ht="15.0" customHeight="1">
      <c r="A1430" s="343" t="s">
        <v>2626</v>
      </c>
      <c r="B1430" s="344">
        <v>500660.0</v>
      </c>
      <c r="C1430" s="343" t="s">
        <v>2627</v>
      </c>
      <c r="D1430" s="343" t="s">
        <v>542</v>
      </c>
    </row>
    <row r="1431" ht="15.0" customHeight="1">
      <c r="A1431" s="343" t="s">
        <v>2628</v>
      </c>
      <c r="B1431" s="344">
        <v>542477.0</v>
      </c>
      <c r="C1431" s="343" t="s">
        <v>2629</v>
      </c>
      <c r="D1431" s="345" t="s">
        <v>870</v>
      </c>
    </row>
    <row r="1432" ht="15.0" customHeight="1">
      <c r="A1432" s="343" t="s">
        <v>2630</v>
      </c>
      <c r="B1432" s="344">
        <v>532296.0</v>
      </c>
      <c r="C1432" s="343" t="s">
        <v>2631</v>
      </c>
      <c r="D1432" s="343" t="s">
        <v>542</v>
      </c>
    </row>
    <row r="1433" ht="15.0" customHeight="1">
      <c r="A1433" s="343" t="s">
        <v>2632</v>
      </c>
      <c r="B1433" s="344">
        <v>513528.0</v>
      </c>
      <c r="C1433" s="343" t="s">
        <v>504</v>
      </c>
      <c r="D1433" s="343" t="s">
        <v>1032</v>
      </c>
    </row>
    <row r="1434" ht="15.0" customHeight="1">
      <c r="A1434" s="343" t="s">
        <v>2633</v>
      </c>
      <c r="B1434" s="344">
        <v>530263.0</v>
      </c>
      <c r="C1434" s="343" t="s">
        <v>504</v>
      </c>
      <c r="D1434" s="343" t="s">
        <v>521</v>
      </c>
    </row>
    <row r="1435" ht="15.0" customHeight="1">
      <c r="A1435" s="343" t="s">
        <v>2634</v>
      </c>
      <c r="B1435" s="343" t="s">
        <v>504</v>
      </c>
      <c r="C1435" s="343" t="s">
        <v>2635</v>
      </c>
      <c r="D1435" s="343" t="s">
        <v>515</v>
      </c>
    </row>
    <row r="1436" ht="15.0" customHeight="1">
      <c r="A1436" s="343" t="s">
        <v>2636</v>
      </c>
      <c r="B1436" s="344">
        <v>531463.0</v>
      </c>
      <c r="C1436" s="343" t="s">
        <v>504</v>
      </c>
      <c r="D1436" s="343" t="s">
        <v>925</v>
      </c>
    </row>
    <row r="1437" ht="15.0" customHeight="1">
      <c r="A1437" s="343" t="s">
        <v>2637</v>
      </c>
      <c r="B1437" s="344">
        <v>531479.0</v>
      </c>
      <c r="C1437" s="343" t="s">
        <v>504</v>
      </c>
      <c r="D1437" s="343" t="s">
        <v>590</v>
      </c>
    </row>
    <row r="1438" ht="15.0" customHeight="1">
      <c r="A1438" s="343" t="s">
        <v>2638</v>
      </c>
      <c r="B1438" s="344">
        <v>501848.0</v>
      </c>
      <c r="C1438" s="343" t="s">
        <v>2639</v>
      </c>
      <c r="D1438" s="343" t="s">
        <v>1752</v>
      </c>
    </row>
    <row r="1439" ht="15.0" customHeight="1">
      <c r="A1439" s="343" t="s">
        <v>2640</v>
      </c>
      <c r="B1439" s="344">
        <v>532773.0</v>
      </c>
      <c r="C1439" s="343" t="s">
        <v>2641</v>
      </c>
      <c r="D1439" s="343" t="s">
        <v>2642</v>
      </c>
    </row>
    <row r="1440" ht="15.0" customHeight="1">
      <c r="A1440" s="343" t="s">
        <v>2643</v>
      </c>
      <c r="B1440" s="344">
        <v>540654.0</v>
      </c>
      <c r="C1440" s="343" t="s">
        <v>504</v>
      </c>
      <c r="D1440" s="343" t="s">
        <v>490</v>
      </c>
    </row>
    <row r="1441" ht="15.0" customHeight="1">
      <c r="A1441" s="343" t="s">
        <v>2644</v>
      </c>
      <c r="B1441" s="344">
        <v>540266.0</v>
      </c>
      <c r="C1441" s="343" t="s">
        <v>504</v>
      </c>
      <c r="D1441" s="343" t="s">
        <v>526</v>
      </c>
    </row>
    <row r="1442" ht="15.0" customHeight="1">
      <c r="A1442" s="343" t="s">
        <v>2645</v>
      </c>
      <c r="B1442" s="343" t="s">
        <v>504</v>
      </c>
      <c r="C1442" s="343" t="s">
        <v>2646</v>
      </c>
      <c r="D1442" s="343" t="s">
        <v>515</v>
      </c>
    </row>
    <row r="1443" ht="15.0" customHeight="1">
      <c r="A1443" s="343" t="s">
        <v>2647</v>
      </c>
      <c r="B1443" s="343" t="s">
        <v>504</v>
      </c>
      <c r="C1443" s="343" t="s">
        <v>2648</v>
      </c>
      <c r="D1443" s="343" t="s">
        <v>515</v>
      </c>
    </row>
    <row r="1444" ht="15.0" customHeight="1">
      <c r="A1444" s="343" t="s">
        <v>2649</v>
      </c>
      <c r="B1444" s="343" t="s">
        <v>504</v>
      </c>
      <c r="C1444" s="343" t="s">
        <v>2648</v>
      </c>
      <c r="D1444" s="343" t="s">
        <v>515</v>
      </c>
    </row>
    <row r="1445" ht="15.0" customHeight="1">
      <c r="A1445" s="343" t="s">
        <v>2650</v>
      </c>
      <c r="B1445" s="344">
        <v>526025.0</v>
      </c>
      <c r="C1445" s="343" t="s">
        <v>504</v>
      </c>
      <c r="D1445" s="343" t="s">
        <v>519</v>
      </c>
    </row>
    <row r="1446" ht="15.0" customHeight="1">
      <c r="A1446" s="343" t="s">
        <v>2651</v>
      </c>
      <c r="B1446" s="344">
        <v>531904.0</v>
      </c>
      <c r="C1446" s="343" t="s">
        <v>2652</v>
      </c>
      <c r="D1446" s="345" t="s">
        <v>870</v>
      </c>
    </row>
    <row r="1447" ht="15.0" customHeight="1">
      <c r="A1447" s="343" t="s">
        <v>2653</v>
      </c>
      <c r="B1447" s="344">
        <v>533104.0</v>
      </c>
      <c r="C1447" s="343" t="s">
        <v>2654</v>
      </c>
      <c r="D1447" s="343" t="s">
        <v>1136</v>
      </c>
    </row>
    <row r="1448" ht="15.0" customHeight="1">
      <c r="A1448" s="343" t="s">
        <v>2655</v>
      </c>
      <c r="B1448" s="344">
        <v>542351.0</v>
      </c>
      <c r="C1448" s="343" t="s">
        <v>2656</v>
      </c>
      <c r="D1448" s="343" t="s">
        <v>2657</v>
      </c>
    </row>
    <row r="1449" ht="15.0" customHeight="1">
      <c r="A1449" s="343" t="s">
        <v>2658</v>
      </c>
      <c r="B1449" s="344">
        <v>507488.0</v>
      </c>
      <c r="C1449" s="343" t="s">
        <v>2659</v>
      </c>
      <c r="D1449" s="343" t="s">
        <v>1136</v>
      </c>
    </row>
    <row r="1450" ht="15.0" customHeight="1">
      <c r="A1450" s="343" t="s">
        <v>2660</v>
      </c>
      <c r="B1450" s="344">
        <v>505255.0</v>
      </c>
      <c r="C1450" s="343" t="s">
        <v>2661</v>
      </c>
      <c r="D1450" s="343" t="s">
        <v>512</v>
      </c>
    </row>
    <row r="1451" ht="15.0" customHeight="1">
      <c r="A1451" s="343" t="s">
        <v>2662</v>
      </c>
      <c r="B1451" s="344">
        <v>532754.0</v>
      </c>
      <c r="C1451" s="343" t="s">
        <v>2663</v>
      </c>
      <c r="D1451" s="343" t="s">
        <v>643</v>
      </c>
    </row>
    <row r="1452" ht="15.0" customHeight="1">
      <c r="A1452" s="343" t="s">
        <v>2664</v>
      </c>
      <c r="B1452" s="344">
        <v>540124.0</v>
      </c>
      <c r="C1452" s="343" t="s">
        <v>2665</v>
      </c>
      <c r="D1452" s="343" t="s">
        <v>859</v>
      </c>
    </row>
    <row r="1453" ht="15.0" customHeight="1">
      <c r="A1453" s="343" t="s">
        <v>2666</v>
      </c>
      <c r="B1453" s="344">
        <v>509567.0</v>
      </c>
      <c r="C1453" s="343" t="s">
        <v>2667</v>
      </c>
      <c r="D1453" s="343" t="s">
        <v>1433</v>
      </c>
    </row>
    <row r="1454" ht="15.0" customHeight="1">
      <c r="A1454" s="343" t="s">
        <v>2668</v>
      </c>
      <c r="B1454" s="344">
        <v>506480.0</v>
      </c>
      <c r="C1454" s="343" t="s">
        <v>2669</v>
      </c>
      <c r="D1454" s="343" t="s">
        <v>714</v>
      </c>
    </row>
    <row r="1455" ht="15.0" customHeight="1">
      <c r="A1455" s="343" t="s">
        <v>2670</v>
      </c>
      <c r="B1455" s="344">
        <v>530317.0</v>
      </c>
      <c r="C1455" s="343" t="s">
        <v>504</v>
      </c>
      <c r="D1455" s="343" t="s">
        <v>542</v>
      </c>
    </row>
    <row r="1456" ht="15.0" customHeight="1">
      <c r="A1456" s="343" t="s">
        <v>2671</v>
      </c>
      <c r="B1456" s="344">
        <v>532734.0</v>
      </c>
      <c r="C1456" s="343" t="s">
        <v>2672</v>
      </c>
      <c r="D1456" s="343" t="s">
        <v>536</v>
      </c>
    </row>
    <row r="1457" ht="15.0" customHeight="1">
      <c r="A1457" s="343" t="s">
        <v>2673</v>
      </c>
      <c r="B1457" s="344">
        <v>500163.0</v>
      </c>
      <c r="C1457" s="343" t="s">
        <v>2674</v>
      </c>
      <c r="D1457" s="343" t="s">
        <v>2675</v>
      </c>
    </row>
    <row r="1458" ht="15.0" customHeight="1">
      <c r="A1458" s="343" t="s">
        <v>2676</v>
      </c>
      <c r="B1458" s="344">
        <v>500163.0</v>
      </c>
      <c r="C1458" s="343" t="s">
        <v>2674</v>
      </c>
      <c r="D1458" s="343" t="s">
        <v>2675</v>
      </c>
    </row>
    <row r="1459" ht="15.0" customHeight="1">
      <c r="A1459" s="343" t="s">
        <v>2677</v>
      </c>
      <c r="B1459" s="343" t="s">
        <v>504</v>
      </c>
      <c r="C1459" s="343" t="s">
        <v>2678</v>
      </c>
      <c r="D1459" s="343" t="s">
        <v>515</v>
      </c>
    </row>
    <row r="1460" ht="15.0" customHeight="1">
      <c r="A1460" s="343" t="s">
        <v>2679</v>
      </c>
      <c r="B1460" s="344">
        <v>540743.0</v>
      </c>
      <c r="C1460" s="343" t="s">
        <v>2680</v>
      </c>
      <c r="D1460" s="343" t="s">
        <v>702</v>
      </c>
    </row>
    <row r="1461" ht="15.0" customHeight="1">
      <c r="A1461" s="343" t="s">
        <v>2681</v>
      </c>
      <c r="B1461" s="344">
        <v>532424.0</v>
      </c>
      <c r="C1461" s="343" t="s">
        <v>2682</v>
      </c>
      <c r="D1461" s="343" t="s">
        <v>686</v>
      </c>
    </row>
    <row r="1462" ht="15.0" customHeight="1">
      <c r="A1462" s="343" t="s">
        <v>2683</v>
      </c>
      <c r="B1462" s="344">
        <v>500164.0</v>
      </c>
      <c r="C1462" s="343" t="s">
        <v>2684</v>
      </c>
      <c r="D1462" s="343" t="s">
        <v>552</v>
      </c>
    </row>
    <row r="1463" ht="15.0" customHeight="1">
      <c r="A1463" s="343" t="s">
        <v>2685</v>
      </c>
      <c r="B1463" s="344">
        <v>533150.0</v>
      </c>
      <c r="C1463" s="343" t="s">
        <v>2686</v>
      </c>
      <c r="D1463" s="343" t="s">
        <v>590</v>
      </c>
    </row>
    <row r="1464" ht="15.0" customHeight="1">
      <c r="A1464" s="343" t="s">
        <v>2687</v>
      </c>
      <c r="B1464" s="344">
        <v>538787.0</v>
      </c>
      <c r="C1464" s="343" t="s">
        <v>504</v>
      </c>
      <c r="D1464" s="343" t="s">
        <v>521</v>
      </c>
    </row>
    <row r="1465" ht="15.0" customHeight="1">
      <c r="A1465" s="343" t="s">
        <v>2688</v>
      </c>
      <c r="B1465" s="344">
        <v>533189.0</v>
      </c>
      <c r="C1465" s="343" t="s">
        <v>2689</v>
      </c>
      <c r="D1465" s="343" t="s">
        <v>618</v>
      </c>
    </row>
    <row r="1466" ht="15.0" customHeight="1">
      <c r="A1466" s="343" t="s">
        <v>2690</v>
      </c>
      <c r="B1466" s="344">
        <v>531600.0</v>
      </c>
      <c r="C1466" s="343" t="s">
        <v>504</v>
      </c>
      <c r="D1466" s="343" t="s">
        <v>487</v>
      </c>
    </row>
    <row r="1467" ht="15.0" customHeight="1">
      <c r="A1467" s="343" t="s">
        <v>2691</v>
      </c>
      <c r="B1467" s="344">
        <v>532957.0</v>
      </c>
      <c r="C1467" s="343" t="s">
        <v>504</v>
      </c>
      <c r="D1467" s="343" t="s">
        <v>519</v>
      </c>
    </row>
    <row r="1468" ht="15.0" customHeight="1">
      <c r="A1468" s="343" t="s">
        <v>2692</v>
      </c>
      <c r="B1468" s="344">
        <v>532630.0</v>
      </c>
      <c r="C1468" s="343" t="s">
        <v>2693</v>
      </c>
      <c r="D1468" s="343" t="s">
        <v>618</v>
      </c>
    </row>
    <row r="1469" ht="15.0" customHeight="1">
      <c r="A1469" s="343" t="s">
        <v>2694</v>
      </c>
      <c r="B1469" s="344">
        <v>539725.0</v>
      </c>
      <c r="C1469" s="343" t="s">
        <v>2695</v>
      </c>
      <c r="D1469" s="343" t="s">
        <v>753</v>
      </c>
    </row>
    <row r="1470" ht="15.0" customHeight="1">
      <c r="A1470" s="343" t="s">
        <v>2696</v>
      </c>
      <c r="B1470" s="344">
        <v>532980.0</v>
      </c>
      <c r="C1470" s="343" t="s">
        <v>2697</v>
      </c>
      <c r="D1470" s="343" t="s">
        <v>753</v>
      </c>
    </row>
    <row r="1471" ht="15.0" customHeight="1">
      <c r="A1471" s="343" t="s">
        <v>2698</v>
      </c>
      <c r="B1471" s="344">
        <v>780012.0</v>
      </c>
      <c r="C1471" s="343" t="s">
        <v>504</v>
      </c>
      <c r="D1471" s="343" t="s">
        <v>595</v>
      </c>
    </row>
    <row r="1472" ht="15.0" customHeight="1">
      <c r="A1472" s="343" t="s">
        <v>2699</v>
      </c>
      <c r="B1472" s="344">
        <v>538542.0</v>
      </c>
      <c r="C1472" s="343" t="s">
        <v>504</v>
      </c>
      <c r="D1472" s="343" t="s">
        <v>564</v>
      </c>
    </row>
    <row r="1473" ht="15.0" customHeight="1">
      <c r="A1473" s="343" t="s">
        <v>2700</v>
      </c>
      <c r="B1473" s="344">
        <v>538180.0</v>
      </c>
      <c r="C1473" s="343" t="s">
        <v>2701</v>
      </c>
      <c r="D1473" s="343" t="s">
        <v>524</v>
      </c>
    </row>
    <row r="1474" ht="15.0" customHeight="1">
      <c r="A1474" s="343" t="s">
        <v>2702</v>
      </c>
      <c r="B1474" s="344">
        <v>505576.0</v>
      </c>
      <c r="C1474" s="343" t="s">
        <v>504</v>
      </c>
      <c r="D1474" s="343" t="s">
        <v>521</v>
      </c>
    </row>
    <row r="1475" ht="15.0" customHeight="1">
      <c r="A1475" s="343" t="s">
        <v>2703</v>
      </c>
      <c r="B1475" s="344">
        <v>531928.0</v>
      </c>
      <c r="C1475" s="343" t="s">
        <v>504</v>
      </c>
      <c r="D1475" s="343" t="s">
        <v>781</v>
      </c>
    </row>
    <row r="1476" ht="15.0" customHeight="1">
      <c r="A1476" s="343" t="s">
        <v>2704</v>
      </c>
      <c r="B1476" s="344">
        <v>540062.0</v>
      </c>
      <c r="C1476" s="343" t="s">
        <v>504</v>
      </c>
      <c r="D1476" s="343" t="s">
        <v>609</v>
      </c>
    </row>
    <row r="1477" ht="15.0" customHeight="1">
      <c r="A1477" s="343" t="s">
        <v>2705</v>
      </c>
      <c r="B1477" s="344">
        <v>530579.0</v>
      </c>
      <c r="C1477" s="343" t="s">
        <v>504</v>
      </c>
      <c r="D1477" s="343" t="s">
        <v>521</v>
      </c>
    </row>
    <row r="1478" ht="15.0" customHeight="1">
      <c r="A1478" s="343" t="s">
        <v>2706</v>
      </c>
      <c r="B1478" s="344">
        <v>500151.0</v>
      </c>
      <c r="C1478" s="343" t="s">
        <v>2707</v>
      </c>
      <c r="D1478" s="343" t="s">
        <v>2675</v>
      </c>
    </row>
    <row r="1479" ht="15.0" customHeight="1">
      <c r="A1479" s="343" t="s">
        <v>2708</v>
      </c>
      <c r="B1479" s="344">
        <v>526729.0</v>
      </c>
      <c r="C1479" s="343" t="s">
        <v>2709</v>
      </c>
      <c r="D1479" s="343" t="s">
        <v>618</v>
      </c>
    </row>
    <row r="1480" ht="15.0" customHeight="1">
      <c r="A1480" s="343" t="s">
        <v>2710</v>
      </c>
      <c r="B1480" s="343" t="s">
        <v>504</v>
      </c>
      <c r="C1480" s="343" t="s">
        <v>2711</v>
      </c>
      <c r="D1480" s="343" t="s">
        <v>515</v>
      </c>
    </row>
    <row r="1481" ht="15.0" customHeight="1">
      <c r="A1481" s="343" t="s">
        <v>2712</v>
      </c>
      <c r="B1481" s="344">
        <v>531439.0</v>
      </c>
      <c r="C1481" s="343" t="s">
        <v>2713</v>
      </c>
      <c r="D1481" s="343" t="s">
        <v>490</v>
      </c>
    </row>
    <row r="1482" ht="15.0" customHeight="1">
      <c r="A1482" s="343" t="s">
        <v>2714</v>
      </c>
      <c r="B1482" s="344">
        <v>531360.0</v>
      </c>
      <c r="C1482" s="343" t="s">
        <v>504</v>
      </c>
      <c r="D1482" s="343" t="s">
        <v>925</v>
      </c>
    </row>
    <row r="1483" ht="15.0" customHeight="1">
      <c r="A1483" s="343" t="s">
        <v>2715</v>
      </c>
      <c r="B1483" s="344">
        <v>513309.0</v>
      </c>
      <c r="C1483" s="343" t="s">
        <v>504</v>
      </c>
      <c r="D1483" s="343" t="s">
        <v>809</v>
      </c>
    </row>
    <row r="1484" ht="15.0" customHeight="1">
      <c r="A1484" s="343" t="s">
        <v>2716</v>
      </c>
      <c r="B1484" s="344">
        <v>523676.0</v>
      </c>
      <c r="C1484" s="343" t="s">
        <v>504</v>
      </c>
      <c r="D1484" s="343" t="s">
        <v>618</v>
      </c>
    </row>
    <row r="1485" ht="15.0" customHeight="1">
      <c r="A1485" s="343" t="s">
        <v>2717</v>
      </c>
      <c r="B1485" s="344">
        <v>530655.0</v>
      </c>
      <c r="C1485" s="343" t="s">
        <v>2718</v>
      </c>
      <c r="D1485" s="343" t="s">
        <v>827</v>
      </c>
    </row>
    <row r="1486" ht="15.0" customHeight="1">
      <c r="A1486" s="343" t="s">
        <v>2719</v>
      </c>
      <c r="B1486" s="344">
        <v>530655.0</v>
      </c>
      <c r="C1486" s="343" t="s">
        <v>2718</v>
      </c>
      <c r="D1486" s="343" t="s">
        <v>827</v>
      </c>
    </row>
    <row r="1487" ht="15.0" customHeight="1">
      <c r="A1487" s="343" t="s">
        <v>2720</v>
      </c>
      <c r="B1487" s="344">
        <v>500166.0</v>
      </c>
      <c r="C1487" s="343" t="s">
        <v>504</v>
      </c>
      <c r="D1487" s="343" t="s">
        <v>911</v>
      </c>
    </row>
    <row r="1488" ht="15.0" customHeight="1">
      <c r="A1488" s="343" t="s">
        <v>2721</v>
      </c>
      <c r="B1488" s="344">
        <v>500168.0</v>
      </c>
      <c r="C1488" s="343" t="s">
        <v>504</v>
      </c>
      <c r="D1488" s="343" t="s">
        <v>984</v>
      </c>
    </row>
    <row r="1489" ht="15.0" customHeight="1">
      <c r="A1489" s="343" t="s">
        <v>2722</v>
      </c>
      <c r="B1489" s="344">
        <v>500168.0</v>
      </c>
      <c r="C1489" s="343" t="s">
        <v>504</v>
      </c>
      <c r="D1489" s="343" t="s">
        <v>984</v>
      </c>
    </row>
    <row r="1490" ht="15.0" customHeight="1">
      <c r="A1490" s="343" t="s">
        <v>2723</v>
      </c>
      <c r="B1490" s="344">
        <v>531913.0</v>
      </c>
      <c r="C1490" s="343" t="s">
        <v>504</v>
      </c>
      <c r="D1490" s="343" t="s">
        <v>827</v>
      </c>
    </row>
    <row r="1491" ht="15.0" customHeight="1">
      <c r="A1491" s="343" t="s">
        <v>2724</v>
      </c>
      <c r="B1491" s="344">
        <v>526717.0</v>
      </c>
      <c r="C1491" s="343" t="s">
        <v>504</v>
      </c>
      <c r="D1491" s="343" t="s">
        <v>699</v>
      </c>
    </row>
    <row r="1492" ht="15.0" customHeight="1">
      <c r="A1492" s="343" t="s">
        <v>2725</v>
      </c>
      <c r="B1492" s="344">
        <v>531608.0</v>
      </c>
      <c r="C1492" s="343" t="s">
        <v>504</v>
      </c>
      <c r="D1492" s="343" t="s">
        <v>1550</v>
      </c>
    </row>
    <row r="1493" ht="15.0" customHeight="1">
      <c r="A1493" s="343" t="s">
        <v>2726</v>
      </c>
      <c r="B1493" s="344">
        <v>531111.0</v>
      </c>
      <c r="C1493" s="343" t="s">
        <v>504</v>
      </c>
      <c r="D1493" s="343" t="s">
        <v>1550</v>
      </c>
    </row>
    <row r="1494" ht="15.0" customHeight="1">
      <c r="A1494" s="343" t="s">
        <v>2727</v>
      </c>
      <c r="B1494" s="344">
        <v>531111.0</v>
      </c>
      <c r="C1494" s="343" t="s">
        <v>504</v>
      </c>
      <c r="D1494" s="343" t="s">
        <v>1550</v>
      </c>
    </row>
    <row r="1495" ht="15.0" customHeight="1">
      <c r="A1495" s="343" t="s">
        <v>2728</v>
      </c>
      <c r="B1495" s="344">
        <v>509148.0</v>
      </c>
      <c r="C1495" s="343" t="s">
        <v>504</v>
      </c>
      <c r="D1495" s="343" t="s">
        <v>984</v>
      </c>
    </row>
    <row r="1496" ht="15.0" customHeight="1">
      <c r="A1496" s="343" t="s">
        <v>2729</v>
      </c>
      <c r="B1496" s="344">
        <v>530709.0</v>
      </c>
      <c r="C1496" s="343" t="s">
        <v>504</v>
      </c>
      <c r="D1496" s="343" t="s">
        <v>521</v>
      </c>
    </row>
    <row r="1497" ht="15.0" customHeight="1">
      <c r="A1497" s="343" t="s">
        <v>2730</v>
      </c>
      <c r="B1497" s="344">
        <v>530663.0</v>
      </c>
      <c r="C1497" s="343" t="s">
        <v>504</v>
      </c>
      <c r="D1497" s="343" t="s">
        <v>487</v>
      </c>
    </row>
    <row r="1498" ht="15.0" customHeight="1">
      <c r="A1498" s="343" t="s">
        <v>2731</v>
      </c>
      <c r="B1498" s="344">
        <v>532543.0</v>
      </c>
      <c r="C1498" s="343" t="s">
        <v>2732</v>
      </c>
      <c r="D1498" s="343" t="s">
        <v>714</v>
      </c>
    </row>
    <row r="1499" ht="15.0" customHeight="1">
      <c r="A1499" s="343" t="s">
        <v>2733</v>
      </c>
      <c r="B1499" s="344">
        <v>533761.0</v>
      </c>
      <c r="C1499" s="343" t="s">
        <v>2734</v>
      </c>
      <c r="D1499" s="343" t="s">
        <v>902</v>
      </c>
    </row>
    <row r="1500" ht="15.0" customHeight="1">
      <c r="A1500" s="343" t="s">
        <v>2735</v>
      </c>
      <c r="B1500" s="344">
        <v>780002.0</v>
      </c>
      <c r="C1500" s="343" t="s">
        <v>504</v>
      </c>
      <c r="D1500" s="343" t="s">
        <v>595</v>
      </c>
    </row>
    <row r="1501" ht="15.0" customHeight="1">
      <c r="A1501" s="343" t="s">
        <v>2736</v>
      </c>
      <c r="B1501" s="344">
        <v>590126.0</v>
      </c>
      <c r="C1501" s="343" t="s">
        <v>504</v>
      </c>
      <c r="D1501" s="343" t="s">
        <v>2107</v>
      </c>
    </row>
    <row r="1502" ht="15.0" customHeight="1">
      <c r="A1502" s="343" t="s">
        <v>2737</v>
      </c>
      <c r="B1502" s="344">
        <v>539235.0</v>
      </c>
      <c r="C1502" s="343" t="s">
        <v>504</v>
      </c>
      <c r="D1502" s="343" t="s">
        <v>911</v>
      </c>
    </row>
    <row r="1503" ht="15.0" customHeight="1">
      <c r="A1503" s="343" t="s">
        <v>2738</v>
      </c>
      <c r="B1503" s="344">
        <v>532482.0</v>
      </c>
      <c r="C1503" s="343" t="s">
        <v>2739</v>
      </c>
      <c r="D1503" s="343" t="s">
        <v>542</v>
      </c>
    </row>
    <row r="1504" ht="15.0" customHeight="1">
      <c r="A1504" s="343" t="s">
        <v>2740</v>
      </c>
      <c r="B1504" s="344">
        <v>532482.0</v>
      </c>
      <c r="C1504" s="343" t="s">
        <v>2739</v>
      </c>
      <c r="D1504" s="343" t="s">
        <v>542</v>
      </c>
    </row>
    <row r="1505" ht="15.0" customHeight="1">
      <c r="A1505" s="343" t="s">
        <v>2741</v>
      </c>
      <c r="B1505" s="344">
        <v>509488.0</v>
      </c>
      <c r="C1505" s="343" t="s">
        <v>2742</v>
      </c>
      <c r="D1505" s="343" t="s">
        <v>689</v>
      </c>
    </row>
    <row r="1506" ht="15.0" customHeight="1">
      <c r="A1506" s="343" t="s">
        <v>2743</v>
      </c>
      <c r="B1506" s="344">
        <v>509488.0</v>
      </c>
      <c r="C1506" s="343" t="s">
        <v>2742</v>
      </c>
      <c r="D1506" s="343" t="s">
        <v>689</v>
      </c>
    </row>
    <row r="1507" ht="15.0" customHeight="1">
      <c r="A1507" s="343" t="s">
        <v>2744</v>
      </c>
      <c r="B1507" s="344">
        <v>500300.0</v>
      </c>
      <c r="C1507" s="343" t="s">
        <v>2745</v>
      </c>
      <c r="D1507" s="343" t="s">
        <v>517</v>
      </c>
    </row>
    <row r="1508" ht="15.0" customHeight="1">
      <c r="A1508" s="343" t="s">
        <v>2746</v>
      </c>
      <c r="B1508" s="344">
        <v>526751.0</v>
      </c>
      <c r="C1508" s="343" t="s">
        <v>504</v>
      </c>
      <c r="D1508" s="343" t="s">
        <v>498</v>
      </c>
    </row>
    <row r="1509" ht="15.0" customHeight="1">
      <c r="A1509" s="343" t="s">
        <v>2747</v>
      </c>
      <c r="B1509" s="344">
        <v>505710.0</v>
      </c>
      <c r="C1509" s="343" t="s">
        <v>504</v>
      </c>
      <c r="D1509" s="343" t="s">
        <v>552</v>
      </c>
    </row>
    <row r="1510" ht="15.0" customHeight="1">
      <c r="A1510" s="343" t="s">
        <v>2748</v>
      </c>
      <c r="B1510" s="344">
        <v>505710.0</v>
      </c>
      <c r="C1510" s="343" t="s">
        <v>504</v>
      </c>
      <c r="D1510" s="343" t="s">
        <v>552</v>
      </c>
    </row>
    <row r="1511" ht="15.0" customHeight="1">
      <c r="A1511" s="343" t="s">
        <v>2749</v>
      </c>
      <c r="B1511" s="344">
        <v>509546.0</v>
      </c>
      <c r="C1511" s="343" t="s">
        <v>504</v>
      </c>
      <c r="D1511" s="343" t="s">
        <v>705</v>
      </c>
    </row>
    <row r="1512" ht="15.0" customHeight="1">
      <c r="A1512" s="343" t="s">
        <v>2750</v>
      </c>
      <c r="B1512" s="344">
        <v>533282.0</v>
      </c>
      <c r="C1512" s="343" t="s">
        <v>2751</v>
      </c>
      <c r="D1512" s="343" t="s">
        <v>2752</v>
      </c>
    </row>
    <row r="1513" ht="15.0" customHeight="1">
      <c r="A1513" s="343" t="s">
        <v>2753</v>
      </c>
      <c r="B1513" s="344">
        <v>533282.0</v>
      </c>
      <c r="C1513" s="343" t="s">
        <v>2751</v>
      </c>
      <c r="D1513" s="343" t="s">
        <v>2752</v>
      </c>
    </row>
    <row r="1514" ht="15.0" customHeight="1">
      <c r="A1514" s="343" t="s">
        <v>2754</v>
      </c>
      <c r="B1514" s="344">
        <v>532015.0</v>
      </c>
      <c r="C1514" s="343" t="s">
        <v>504</v>
      </c>
      <c r="D1514" s="343" t="s">
        <v>519</v>
      </c>
    </row>
    <row r="1515" ht="15.0" customHeight="1">
      <c r="A1515" s="343" t="s">
        <v>2755</v>
      </c>
      <c r="B1515" s="344">
        <v>532015.0</v>
      </c>
      <c r="C1515" s="343" t="s">
        <v>504</v>
      </c>
      <c r="D1515" s="343" t="s">
        <v>519</v>
      </c>
    </row>
    <row r="1516" ht="15.0" customHeight="1">
      <c r="A1516" s="343" t="s">
        <v>2756</v>
      </c>
      <c r="B1516" s="344">
        <v>501455.0</v>
      </c>
      <c r="C1516" s="343" t="s">
        <v>2757</v>
      </c>
      <c r="D1516" s="343" t="s">
        <v>512</v>
      </c>
    </row>
    <row r="1517" ht="15.0" customHeight="1">
      <c r="A1517" s="343" t="s">
        <v>2758</v>
      </c>
      <c r="B1517" s="344">
        <v>531737.0</v>
      </c>
      <c r="C1517" s="343" t="s">
        <v>504</v>
      </c>
      <c r="D1517" s="343" t="s">
        <v>925</v>
      </c>
    </row>
    <row r="1518" ht="15.0" customHeight="1">
      <c r="A1518" s="343" t="s">
        <v>2759</v>
      </c>
      <c r="B1518" s="344">
        <v>538979.0</v>
      </c>
      <c r="C1518" s="343" t="s">
        <v>2760</v>
      </c>
      <c r="D1518" s="343" t="s">
        <v>781</v>
      </c>
    </row>
    <row r="1519" ht="15.0" customHeight="1">
      <c r="A1519" s="343" t="s">
        <v>2761</v>
      </c>
      <c r="B1519" s="344">
        <v>526797.0</v>
      </c>
      <c r="C1519" s="343" t="s">
        <v>2762</v>
      </c>
      <c r="D1519" s="343" t="s">
        <v>999</v>
      </c>
    </row>
    <row r="1520" ht="15.0" customHeight="1">
      <c r="A1520" s="343" t="s">
        <v>2763</v>
      </c>
      <c r="B1520" s="343" t="s">
        <v>504</v>
      </c>
      <c r="C1520" s="343" t="s">
        <v>2764</v>
      </c>
      <c r="D1520" s="343" t="s">
        <v>515</v>
      </c>
    </row>
    <row r="1521" ht="15.0" customHeight="1">
      <c r="A1521" s="343" t="s">
        <v>2765</v>
      </c>
      <c r="B1521" s="344">
        <v>508918.0</v>
      </c>
      <c r="C1521" s="343" t="s">
        <v>504</v>
      </c>
      <c r="D1521" s="343" t="s">
        <v>609</v>
      </c>
    </row>
    <row r="1522" ht="15.0" customHeight="1">
      <c r="A1522" s="343" t="s">
        <v>2766</v>
      </c>
      <c r="B1522" s="344">
        <v>506076.0</v>
      </c>
      <c r="C1522" s="343" t="s">
        <v>2767</v>
      </c>
      <c r="D1522" s="343" t="s">
        <v>1424</v>
      </c>
    </row>
    <row r="1523" ht="15.0" customHeight="1">
      <c r="A1523" s="343" t="s">
        <v>2768</v>
      </c>
      <c r="B1523" s="344">
        <v>531449.0</v>
      </c>
      <c r="C1523" s="343" t="s">
        <v>504</v>
      </c>
      <c r="D1523" s="343" t="s">
        <v>702</v>
      </c>
    </row>
    <row r="1524" ht="15.0" customHeight="1">
      <c r="A1524" s="343" t="s">
        <v>2769</v>
      </c>
      <c r="B1524" s="344">
        <v>501314.0</v>
      </c>
      <c r="C1524" s="343" t="s">
        <v>504</v>
      </c>
      <c r="D1524" s="343" t="s">
        <v>526</v>
      </c>
    </row>
    <row r="1525" ht="15.0" customHeight="1">
      <c r="A1525" s="343" t="s">
        <v>2770</v>
      </c>
      <c r="B1525" s="344">
        <v>539522.0</v>
      </c>
      <c r="C1525" s="343" t="s">
        <v>504</v>
      </c>
      <c r="D1525" s="343" t="s">
        <v>950</v>
      </c>
    </row>
    <row r="1526" ht="15.0" customHeight="1">
      <c r="A1526" s="343" t="s">
        <v>2771</v>
      </c>
      <c r="B1526" s="344">
        <v>539522.0</v>
      </c>
      <c r="C1526" s="343" t="s">
        <v>504</v>
      </c>
      <c r="D1526" s="343" t="s">
        <v>950</v>
      </c>
    </row>
    <row r="1527" ht="15.0" customHeight="1">
      <c r="A1527" s="343" t="s">
        <v>2772</v>
      </c>
      <c r="B1527" s="344">
        <v>509152.0</v>
      </c>
      <c r="C1527" s="343" t="s">
        <v>2773</v>
      </c>
      <c r="D1527" s="343" t="s">
        <v>984</v>
      </c>
    </row>
    <row r="1528" ht="15.0" customHeight="1">
      <c r="A1528" s="343" t="s">
        <v>2774</v>
      </c>
      <c r="B1528" s="344">
        <v>511288.0</v>
      </c>
      <c r="C1528" s="343" t="s">
        <v>2775</v>
      </c>
      <c r="D1528" s="343" t="s">
        <v>562</v>
      </c>
    </row>
    <row r="1529" ht="15.0" customHeight="1">
      <c r="A1529" s="343" t="s">
        <v>2776</v>
      </c>
      <c r="B1529" s="344">
        <v>511543.0</v>
      </c>
      <c r="C1529" s="343" t="s">
        <v>504</v>
      </c>
      <c r="D1529" s="343" t="s">
        <v>521</v>
      </c>
    </row>
    <row r="1530" ht="15.0" customHeight="1">
      <c r="A1530" s="343" t="s">
        <v>2777</v>
      </c>
      <c r="B1530" s="344">
        <v>530605.0</v>
      </c>
      <c r="C1530" s="343" t="s">
        <v>504</v>
      </c>
      <c r="D1530" s="343" t="s">
        <v>519</v>
      </c>
    </row>
    <row r="1531" ht="15.0" customHeight="1">
      <c r="A1531" s="343" t="s">
        <v>2778</v>
      </c>
      <c r="B1531" s="344">
        <v>530469.0</v>
      </c>
      <c r="C1531" s="343" t="s">
        <v>504</v>
      </c>
      <c r="D1531" s="343" t="s">
        <v>521</v>
      </c>
    </row>
    <row r="1532" ht="15.0" customHeight="1">
      <c r="A1532" s="343" t="s">
        <v>2779</v>
      </c>
      <c r="B1532" s="344">
        <v>532951.0</v>
      </c>
      <c r="C1532" s="343" t="s">
        <v>2780</v>
      </c>
      <c r="D1532" s="343" t="s">
        <v>490</v>
      </c>
    </row>
    <row r="1533" ht="15.0" customHeight="1">
      <c r="A1533" s="343" t="s">
        <v>2781</v>
      </c>
      <c r="B1533" s="344">
        <v>532139.0</v>
      </c>
      <c r="C1533" s="343" t="s">
        <v>504</v>
      </c>
      <c r="D1533" s="343" t="s">
        <v>834</v>
      </c>
    </row>
    <row r="1534" ht="15.0" customHeight="1">
      <c r="A1534" s="343" t="s">
        <v>2782</v>
      </c>
      <c r="B1534" s="344">
        <v>532775.0</v>
      </c>
      <c r="C1534" s="343" t="s">
        <v>2783</v>
      </c>
      <c r="D1534" s="343" t="s">
        <v>650</v>
      </c>
    </row>
    <row r="1535" ht="15.0" customHeight="1">
      <c r="A1535" s="343" t="s">
        <v>2784</v>
      </c>
      <c r="B1535" s="344">
        <v>500160.0</v>
      </c>
      <c r="C1535" s="343" t="s">
        <v>2785</v>
      </c>
      <c r="D1535" s="343" t="s">
        <v>1451</v>
      </c>
    </row>
    <row r="1536" ht="15.0" customHeight="1">
      <c r="A1536" s="343" t="s">
        <v>2786</v>
      </c>
      <c r="B1536" s="344">
        <v>500170.0</v>
      </c>
      <c r="C1536" s="343" t="s">
        <v>2787</v>
      </c>
      <c r="D1536" s="343" t="s">
        <v>519</v>
      </c>
    </row>
    <row r="1537" ht="15.0" customHeight="1">
      <c r="A1537" s="343" t="s">
        <v>2788</v>
      </c>
      <c r="B1537" s="344">
        <v>532744.0</v>
      </c>
      <c r="C1537" s="343" t="s">
        <v>2789</v>
      </c>
      <c r="D1537" s="343" t="s">
        <v>519</v>
      </c>
    </row>
    <row r="1538" ht="15.0" customHeight="1">
      <c r="A1538" s="343" t="s">
        <v>2790</v>
      </c>
      <c r="B1538" s="344">
        <v>540602.0</v>
      </c>
      <c r="C1538" s="343" t="s">
        <v>2791</v>
      </c>
      <c r="D1538" s="343" t="s">
        <v>1451</v>
      </c>
    </row>
    <row r="1539" ht="15.0" customHeight="1">
      <c r="A1539" s="343" t="s">
        <v>2792</v>
      </c>
      <c r="B1539" s="344">
        <v>539479.0</v>
      </c>
      <c r="C1539" s="343" t="s">
        <v>504</v>
      </c>
      <c r="D1539" s="343" t="s">
        <v>512</v>
      </c>
    </row>
    <row r="1540" ht="15.0" customHeight="1">
      <c r="A1540" s="343" t="s">
        <v>2793</v>
      </c>
      <c r="B1540" s="344">
        <v>509079.0</v>
      </c>
      <c r="C1540" s="343" t="s">
        <v>2794</v>
      </c>
      <c r="D1540" s="343" t="s">
        <v>542</v>
      </c>
    </row>
    <row r="1541" ht="15.0" customHeight="1">
      <c r="A1541" s="343" t="s">
        <v>2795</v>
      </c>
      <c r="B1541" s="344">
        <v>530001.0</v>
      </c>
      <c r="C1541" s="343" t="s">
        <v>2796</v>
      </c>
      <c r="D1541" s="343" t="s">
        <v>552</v>
      </c>
    </row>
    <row r="1542" ht="15.0" customHeight="1">
      <c r="A1542" s="343" t="s">
        <v>2797</v>
      </c>
      <c r="B1542" s="344">
        <v>524226.0</v>
      </c>
      <c r="C1542" s="343" t="s">
        <v>2798</v>
      </c>
      <c r="D1542" s="343" t="s">
        <v>702</v>
      </c>
    </row>
    <row r="1543" ht="15.0" customHeight="1">
      <c r="A1543" s="343" t="s">
        <v>2799</v>
      </c>
      <c r="B1543" s="344">
        <v>522217.0</v>
      </c>
      <c r="C1543" s="343" t="s">
        <v>2800</v>
      </c>
      <c r="D1543" s="343" t="s">
        <v>582</v>
      </c>
    </row>
    <row r="1544" ht="15.0" customHeight="1">
      <c r="A1544" s="343" t="s">
        <v>2801</v>
      </c>
      <c r="B1544" s="344">
        <v>523768.0</v>
      </c>
      <c r="C1544" s="343" t="s">
        <v>504</v>
      </c>
      <c r="D1544" s="343" t="s">
        <v>1032</v>
      </c>
    </row>
    <row r="1545" ht="15.0" customHeight="1">
      <c r="A1545" s="343" t="s">
        <v>2802</v>
      </c>
      <c r="B1545" s="344">
        <v>513507.0</v>
      </c>
      <c r="C1545" s="343" t="s">
        <v>504</v>
      </c>
      <c r="D1545" s="343" t="s">
        <v>827</v>
      </c>
    </row>
    <row r="1546" ht="15.0" customHeight="1">
      <c r="A1546" s="343" t="s">
        <v>2803</v>
      </c>
      <c r="B1546" s="344">
        <v>514386.0</v>
      </c>
      <c r="C1546" s="343" t="s">
        <v>504</v>
      </c>
      <c r="D1546" s="343" t="s">
        <v>519</v>
      </c>
    </row>
    <row r="1547" ht="15.0" customHeight="1">
      <c r="A1547" s="343" t="s">
        <v>2804</v>
      </c>
      <c r="B1547" s="344">
        <v>526965.0</v>
      </c>
      <c r="C1547" s="343" t="s">
        <v>504</v>
      </c>
      <c r="D1547" s="343" t="s">
        <v>699</v>
      </c>
    </row>
    <row r="1548" ht="15.0" customHeight="1">
      <c r="A1548" s="343" t="s">
        <v>2805</v>
      </c>
      <c r="B1548" s="344">
        <v>511441.0</v>
      </c>
      <c r="C1548" s="343" t="s">
        <v>504</v>
      </c>
      <c r="D1548" s="343" t="s">
        <v>487</v>
      </c>
    </row>
    <row r="1549" ht="15.0" customHeight="1">
      <c r="A1549" s="343" t="s">
        <v>2806</v>
      </c>
      <c r="B1549" s="344">
        <v>500173.0</v>
      </c>
      <c r="C1549" s="343" t="s">
        <v>2807</v>
      </c>
      <c r="D1549" s="343" t="s">
        <v>1540</v>
      </c>
    </row>
    <row r="1550" ht="15.0" customHeight="1">
      <c r="A1550" s="343" t="s">
        <v>2808</v>
      </c>
      <c r="B1550" s="344">
        <v>531410.0</v>
      </c>
      <c r="C1550" s="343" t="s">
        <v>504</v>
      </c>
      <c r="D1550" s="343" t="s">
        <v>809</v>
      </c>
    </row>
    <row r="1551" ht="15.0" customHeight="1">
      <c r="A1551" s="343" t="s">
        <v>2809</v>
      </c>
      <c r="B1551" s="344">
        <v>539336.0</v>
      </c>
      <c r="C1551" s="343" t="s">
        <v>2810</v>
      </c>
      <c r="D1551" s="343" t="s">
        <v>635</v>
      </c>
    </row>
    <row r="1552" ht="15.0" customHeight="1">
      <c r="A1552" s="343" t="s">
        <v>2811</v>
      </c>
      <c r="B1552" s="344">
        <v>507960.0</v>
      </c>
      <c r="C1552" s="343" t="s">
        <v>504</v>
      </c>
      <c r="D1552" s="343" t="s">
        <v>705</v>
      </c>
    </row>
    <row r="1553" ht="15.0" customHeight="1">
      <c r="A1553" s="343" t="s">
        <v>2812</v>
      </c>
      <c r="B1553" s="344">
        <v>540938.0</v>
      </c>
      <c r="C1553" s="343" t="s">
        <v>504</v>
      </c>
      <c r="D1553" s="343" t="s">
        <v>519</v>
      </c>
    </row>
    <row r="1554" ht="15.0" customHeight="1">
      <c r="A1554" s="343" t="s">
        <v>2813</v>
      </c>
      <c r="B1554" s="344">
        <v>517300.0</v>
      </c>
      <c r="C1554" s="343" t="s">
        <v>2814</v>
      </c>
      <c r="D1554" s="343" t="s">
        <v>643</v>
      </c>
    </row>
    <row r="1555" ht="15.0" customHeight="1">
      <c r="A1555" s="343" t="s">
        <v>2815</v>
      </c>
      <c r="B1555" s="344">
        <v>517372.0</v>
      </c>
      <c r="C1555" s="343" t="s">
        <v>504</v>
      </c>
      <c r="D1555" s="343" t="s">
        <v>1424</v>
      </c>
    </row>
    <row r="1556" ht="15.0" customHeight="1">
      <c r="A1556" s="343" t="s">
        <v>2816</v>
      </c>
      <c r="B1556" s="344">
        <v>531341.0</v>
      </c>
      <c r="C1556" s="343" t="s">
        <v>504</v>
      </c>
      <c r="D1556" s="343" t="s">
        <v>521</v>
      </c>
    </row>
    <row r="1557" ht="15.0" customHeight="1">
      <c r="A1557" s="343" t="s">
        <v>2817</v>
      </c>
      <c r="B1557" s="344">
        <v>500174.0</v>
      </c>
      <c r="C1557" s="343" t="s">
        <v>2818</v>
      </c>
      <c r="D1557" s="343" t="s">
        <v>521</v>
      </c>
    </row>
    <row r="1558" ht="15.0" customHeight="1">
      <c r="A1558" s="343" t="s">
        <v>2819</v>
      </c>
      <c r="B1558" s="344">
        <v>524754.0</v>
      </c>
      <c r="C1558" s="343" t="s">
        <v>504</v>
      </c>
      <c r="D1558" s="343" t="s">
        <v>1469</v>
      </c>
    </row>
    <row r="1559" ht="15.0" customHeight="1">
      <c r="A1559" s="343" t="s">
        <v>2820</v>
      </c>
      <c r="B1559" s="344">
        <v>531881.0</v>
      </c>
      <c r="C1559" s="343" t="s">
        <v>504</v>
      </c>
      <c r="D1559" s="343" t="s">
        <v>526</v>
      </c>
    </row>
    <row r="1560" ht="15.0" customHeight="1">
      <c r="A1560" s="343" t="s">
        <v>2821</v>
      </c>
      <c r="B1560" s="344">
        <v>532181.0</v>
      </c>
      <c r="C1560" s="343" t="s">
        <v>2822</v>
      </c>
      <c r="D1560" s="343" t="s">
        <v>1182</v>
      </c>
    </row>
    <row r="1561" ht="15.0" customHeight="1">
      <c r="A1561" s="343" t="s">
        <v>2823</v>
      </c>
      <c r="B1561" s="344">
        <v>500670.0</v>
      </c>
      <c r="C1561" s="343" t="s">
        <v>2824</v>
      </c>
      <c r="D1561" s="343" t="s">
        <v>1012</v>
      </c>
    </row>
    <row r="1562" ht="15.0" customHeight="1">
      <c r="A1562" s="343" t="s">
        <v>2825</v>
      </c>
      <c r="B1562" s="344">
        <v>513536.0</v>
      </c>
      <c r="C1562" s="343" t="s">
        <v>504</v>
      </c>
      <c r="D1562" s="343" t="s">
        <v>567</v>
      </c>
    </row>
    <row r="1563" ht="15.0" customHeight="1">
      <c r="A1563" s="343" t="s">
        <v>2826</v>
      </c>
      <c r="B1563" s="344">
        <v>506858.0</v>
      </c>
      <c r="C1563" s="343" t="s">
        <v>504</v>
      </c>
      <c r="D1563" s="343" t="s">
        <v>881</v>
      </c>
    </row>
    <row r="1564" ht="15.0" customHeight="1">
      <c r="A1564" s="343" t="s">
        <v>2827</v>
      </c>
      <c r="B1564" s="344">
        <v>533248.0</v>
      </c>
      <c r="C1564" s="343" t="s">
        <v>2828</v>
      </c>
      <c r="D1564" s="343" t="s">
        <v>640</v>
      </c>
    </row>
    <row r="1565" ht="15.0" customHeight="1">
      <c r="A1565" s="343" t="s">
        <v>2829</v>
      </c>
      <c r="B1565" s="344">
        <v>517288.0</v>
      </c>
      <c r="C1565" s="343" t="s">
        <v>504</v>
      </c>
      <c r="D1565" s="343" t="s">
        <v>802</v>
      </c>
    </row>
    <row r="1566" ht="15.0" customHeight="1">
      <c r="A1566" s="343" t="s">
        <v>2830</v>
      </c>
      <c r="B1566" s="344">
        <v>523836.0</v>
      </c>
      <c r="C1566" s="343" t="s">
        <v>2831</v>
      </c>
      <c r="D1566" s="343" t="s">
        <v>699</v>
      </c>
    </row>
    <row r="1567" ht="15.0" customHeight="1">
      <c r="A1567" s="343" t="s">
        <v>2832</v>
      </c>
      <c r="B1567" s="344">
        <v>518029.0</v>
      </c>
      <c r="C1567" s="343" t="s">
        <v>2833</v>
      </c>
      <c r="D1567" s="343" t="s">
        <v>517</v>
      </c>
    </row>
    <row r="1568" ht="15.0" customHeight="1">
      <c r="A1568" s="343" t="s">
        <v>2834</v>
      </c>
      <c r="B1568" s="344">
        <v>500690.0</v>
      </c>
      <c r="C1568" s="343" t="s">
        <v>2835</v>
      </c>
      <c r="D1568" s="343" t="s">
        <v>1012</v>
      </c>
    </row>
    <row r="1569" ht="15.0" customHeight="1">
      <c r="A1569" s="343" t="s">
        <v>2836</v>
      </c>
      <c r="B1569" s="344">
        <v>532160.0</v>
      </c>
      <c r="C1569" s="343" t="s">
        <v>504</v>
      </c>
      <c r="D1569" s="343" t="s">
        <v>2837</v>
      </c>
    </row>
    <row r="1570" ht="15.0" customHeight="1">
      <c r="A1570" s="343" t="s">
        <v>2838</v>
      </c>
      <c r="B1570" s="344">
        <v>532702.0</v>
      </c>
      <c r="C1570" s="343" t="s">
        <v>2839</v>
      </c>
      <c r="D1570" s="343" t="s">
        <v>529</v>
      </c>
    </row>
    <row r="1571" ht="15.0" customHeight="1">
      <c r="A1571" s="343" t="s">
        <v>2840</v>
      </c>
      <c r="B1571" s="344">
        <v>524314.0</v>
      </c>
      <c r="C1571" s="343" t="s">
        <v>504</v>
      </c>
      <c r="D1571" s="343" t="s">
        <v>542</v>
      </c>
    </row>
    <row r="1572" ht="15.0" customHeight="1">
      <c r="A1572" s="343" t="s">
        <v>2841</v>
      </c>
      <c r="B1572" s="344">
        <v>506879.0</v>
      </c>
      <c r="C1572" s="343" t="s">
        <v>504</v>
      </c>
      <c r="D1572" s="343" t="s">
        <v>542</v>
      </c>
    </row>
    <row r="1573" ht="15.0" customHeight="1">
      <c r="A1573" s="343" t="s">
        <v>2842</v>
      </c>
      <c r="B1573" s="344">
        <v>513337.0</v>
      </c>
      <c r="C1573" s="343" t="s">
        <v>504</v>
      </c>
      <c r="D1573" s="343" t="s">
        <v>624</v>
      </c>
    </row>
    <row r="1574" ht="15.0" customHeight="1">
      <c r="A1574" s="343" t="s">
        <v>2843</v>
      </c>
      <c r="B1574" s="344">
        <v>506640.0</v>
      </c>
      <c r="C1574" s="343" t="s">
        <v>504</v>
      </c>
      <c r="D1574" s="343" t="s">
        <v>552</v>
      </c>
    </row>
    <row r="1575" ht="15.0" customHeight="1">
      <c r="A1575" s="343" t="s">
        <v>2844</v>
      </c>
      <c r="B1575" s="344">
        <v>506640.0</v>
      </c>
      <c r="C1575" s="343" t="s">
        <v>504</v>
      </c>
      <c r="D1575" s="343" t="s">
        <v>552</v>
      </c>
    </row>
    <row r="1576" ht="15.0" customHeight="1">
      <c r="A1576" s="343" t="s">
        <v>2845</v>
      </c>
      <c r="B1576" s="344">
        <v>538567.0</v>
      </c>
      <c r="C1576" s="343" t="s">
        <v>2846</v>
      </c>
      <c r="D1576" s="343" t="s">
        <v>714</v>
      </c>
    </row>
    <row r="1577" ht="15.0" customHeight="1">
      <c r="A1577" s="343" t="s">
        <v>2847</v>
      </c>
      <c r="B1577" s="344">
        <v>538567.0</v>
      </c>
      <c r="C1577" s="343" t="s">
        <v>2846</v>
      </c>
      <c r="D1577" s="343" t="s">
        <v>714</v>
      </c>
    </row>
    <row r="1578" ht="15.0" customHeight="1">
      <c r="A1578" s="343" t="s">
        <v>2848</v>
      </c>
      <c r="B1578" s="344">
        <v>532425.0</v>
      </c>
      <c r="C1578" s="343" t="s">
        <v>504</v>
      </c>
      <c r="D1578" s="343" t="s">
        <v>552</v>
      </c>
    </row>
    <row r="1579" ht="15.0" customHeight="1">
      <c r="A1579" s="343" t="s">
        <v>2849</v>
      </c>
      <c r="B1579" s="344">
        <v>532457.0</v>
      </c>
      <c r="C1579" s="343" t="s">
        <v>2850</v>
      </c>
      <c r="D1579" s="343" t="s">
        <v>552</v>
      </c>
    </row>
    <row r="1580" ht="15.0" customHeight="1">
      <c r="A1580" s="343" t="s">
        <v>2851</v>
      </c>
      <c r="B1580" s="344">
        <v>523277.0</v>
      </c>
      <c r="C1580" s="343" t="s">
        <v>504</v>
      </c>
      <c r="D1580" s="343" t="s">
        <v>507</v>
      </c>
    </row>
    <row r="1581" ht="15.0" customHeight="1">
      <c r="A1581" s="343" t="s">
        <v>2852</v>
      </c>
      <c r="B1581" s="344">
        <v>532708.0</v>
      </c>
      <c r="C1581" s="343" t="s">
        <v>2853</v>
      </c>
      <c r="D1581" s="343" t="s">
        <v>643</v>
      </c>
    </row>
    <row r="1582" ht="15.0" customHeight="1">
      <c r="A1582" s="343" t="s">
        <v>2854</v>
      </c>
      <c r="B1582" s="344">
        <v>530141.0</v>
      </c>
      <c r="C1582" s="343" t="s">
        <v>504</v>
      </c>
      <c r="D1582" s="343" t="s">
        <v>590</v>
      </c>
    </row>
    <row r="1583" ht="15.0" customHeight="1">
      <c r="A1583" s="343" t="s">
        <v>2855</v>
      </c>
      <c r="B1583" s="344">
        <v>533275.0</v>
      </c>
      <c r="C1583" s="343" t="s">
        <v>2856</v>
      </c>
      <c r="D1583" s="343" t="s">
        <v>536</v>
      </c>
    </row>
    <row r="1584" ht="15.0" customHeight="1">
      <c r="A1584" s="343" t="s">
        <v>2857</v>
      </c>
      <c r="B1584" s="344">
        <v>541019.0</v>
      </c>
      <c r="C1584" s="343" t="s">
        <v>2858</v>
      </c>
      <c r="D1584" s="343" t="s">
        <v>902</v>
      </c>
    </row>
    <row r="1585" ht="15.0" customHeight="1">
      <c r="A1585" s="343" t="s">
        <v>2859</v>
      </c>
      <c r="B1585" s="344">
        <v>539337.0</v>
      </c>
      <c r="C1585" s="343" t="s">
        <v>504</v>
      </c>
      <c r="D1585" s="343" t="s">
        <v>699</v>
      </c>
    </row>
    <row r="1586" ht="15.0" customHeight="1">
      <c r="A1586" s="343" t="s">
        <v>2860</v>
      </c>
      <c r="B1586" s="344">
        <v>502873.0</v>
      </c>
      <c r="C1586" s="343" t="s">
        <v>504</v>
      </c>
      <c r="D1586" s="343" t="s">
        <v>519</v>
      </c>
    </row>
    <row r="1587" ht="15.0" customHeight="1">
      <c r="A1587" s="343" t="s">
        <v>2861</v>
      </c>
      <c r="B1587" s="344">
        <v>532145.0</v>
      </c>
      <c r="C1587" s="343" t="s">
        <v>504</v>
      </c>
      <c r="D1587" s="343" t="s">
        <v>705</v>
      </c>
    </row>
    <row r="1588" ht="15.0" customHeight="1">
      <c r="A1588" s="343" t="s">
        <v>2862</v>
      </c>
      <c r="B1588" s="344">
        <v>532145.0</v>
      </c>
      <c r="C1588" s="343" t="s">
        <v>504</v>
      </c>
      <c r="D1588" s="343" t="s">
        <v>705</v>
      </c>
    </row>
    <row r="1589" ht="15.0" customHeight="1">
      <c r="A1589" s="343" t="s">
        <v>2863</v>
      </c>
      <c r="B1589" s="344">
        <v>539854.0</v>
      </c>
      <c r="C1589" s="343" t="s">
        <v>504</v>
      </c>
      <c r="D1589" s="343" t="s">
        <v>702</v>
      </c>
    </row>
    <row r="1590" ht="15.0" customHeight="1">
      <c r="A1590" s="343" t="s">
        <v>2864</v>
      </c>
      <c r="B1590" s="344">
        <v>515147.0</v>
      </c>
      <c r="C1590" s="343" t="s">
        <v>504</v>
      </c>
      <c r="D1590" s="343" t="s">
        <v>699</v>
      </c>
    </row>
    <row r="1591" ht="15.0" customHeight="1">
      <c r="A1591" s="343" t="s">
        <v>2865</v>
      </c>
      <c r="B1591" s="344">
        <v>509597.0</v>
      </c>
      <c r="C1591" s="343" t="s">
        <v>504</v>
      </c>
      <c r="D1591" s="343" t="s">
        <v>664</v>
      </c>
    </row>
    <row r="1592" ht="15.0" customHeight="1">
      <c r="A1592" s="343" t="s">
        <v>2866</v>
      </c>
      <c r="B1592" s="344">
        <v>531971.0</v>
      </c>
      <c r="C1592" s="343" t="s">
        <v>504</v>
      </c>
      <c r="D1592" s="343" t="s">
        <v>519</v>
      </c>
    </row>
    <row r="1593" ht="15.0" customHeight="1">
      <c r="A1593" s="343" t="s">
        <v>2867</v>
      </c>
      <c r="B1593" s="344">
        <v>538081.0</v>
      </c>
      <c r="C1593" s="343" t="s">
        <v>504</v>
      </c>
      <c r="D1593" s="343" t="s">
        <v>519</v>
      </c>
    </row>
    <row r="1594" ht="15.0" customHeight="1">
      <c r="A1594" s="343" t="s">
        <v>2868</v>
      </c>
      <c r="B1594" s="344">
        <v>512604.0</v>
      </c>
      <c r="C1594" s="343" t="s">
        <v>504</v>
      </c>
      <c r="D1594" s="343" t="s">
        <v>618</v>
      </c>
    </row>
    <row r="1595" ht="15.0" customHeight="1">
      <c r="A1595" s="343" t="s">
        <v>2869</v>
      </c>
      <c r="B1595" s="344">
        <v>542682.0</v>
      </c>
      <c r="C1595" s="343" t="s">
        <v>2870</v>
      </c>
      <c r="D1595" s="343" t="s">
        <v>512</v>
      </c>
    </row>
    <row r="1596" ht="15.0" customHeight="1">
      <c r="A1596" s="343" t="s">
        <v>2871</v>
      </c>
      <c r="B1596" s="344">
        <v>590043.0</v>
      </c>
      <c r="C1596" s="343" t="s">
        <v>2872</v>
      </c>
      <c r="D1596" s="343" t="s">
        <v>859</v>
      </c>
    </row>
    <row r="1597" ht="15.0" customHeight="1">
      <c r="A1597" s="343" t="s">
        <v>2873</v>
      </c>
      <c r="B1597" s="344">
        <v>506024.0</v>
      </c>
      <c r="C1597" s="343" t="s">
        <v>504</v>
      </c>
      <c r="D1597" s="343" t="s">
        <v>536</v>
      </c>
    </row>
    <row r="1598" ht="15.0" customHeight="1">
      <c r="A1598" s="343" t="s">
        <v>2874</v>
      </c>
      <c r="B1598" s="344">
        <v>526931.0</v>
      </c>
      <c r="C1598" s="343" t="s">
        <v>504</v>
      </c>
      <c r="D1598" s="343" t="s">
        <v>689</v>
      </c>
    </row>
    <row r="1599" ht="15.0" customHeight="1">
      <c r="A1599" s="343" t="s">
        <v>2875</v>
      </c>
      <c r="B1599" s="344">
        <v>530055.0</v>
      </c>
      <c r="C1599" s="343" t="s">
        <v>504</v>
      </c>
      <c r="D1599" s="343" t="s">
        <v>925</v>
      </c>
    </row>
    <row r="1600" ht="15.0" customHeight="1">
      <c r="A1600" s="343" t="s">
        <v>2876</v>
      </c>
      <c r="B1600" s="344">
        <v>500467.0</v>
      </c>
      <c r="C1600" s="343" t="s">
        <v>2877</v>
      </c>
      <c r="D1600" s="343" t="s">
        <v>984</v>
      </c>
    </row>
    <row r="1601" ht="15.0" customHeight="1">
      <c r="A1601" s="343" t="s">
        <v>2878</v>
      </c>
      <c r="B1601" s="344">
        <v>532855.0</v>
      </c>
      <c r="C1601" s="343" t="s">
        <v>504</v>
      </c>
      <c r="D1601" s="343" t="s">
        <v>524</v>
      </c>
    </row>
    <row r="1602" ht="15.0" customHeight="1">
      <c r="A1602" s="343" t="s">
        <v>2879</v>
      </c>
      <c r="B1602" s="344">
        <v>530927.0</v>
      </c>
      <c r="C1602" s="343" t="s">
        <v>504</v>
      </c>
      <c r="D1602" s="343" t="s">
        <v>2837</v>
      </c>
    </row>
    <row r="1603" ht="15.0" customHeight="1">
      <c r="A1603" s="343" t="s">
        <v>2880</v>
      </c>
      <c r="B1603" s="344">
        <v>524080.0</v>
      </c>
      <c r="C1603" s="343" t="s">
        <v>504</v>
      </c>
      <c r="D1603" s="343" t="s">
        <v>552</v>
      </c>
    </row>
    <row r="1604" ht="15.0" customHeight="1">
      <c r="A1604" s="343" t="s">
        <v>2881</v>
      </c>
      <c r="B1604" s="344">
        <v>780014.0</v>
      </c>
      <c r="C1604" s="343" t="s">
        <v>504</v>
      </c>
      <c r="D1604" s="343" t="s">
        <v>595</v>
      </c>
    </row>
    <row r="1605" ht="15.0" customHeight="1">
      <c r="A1605" s="343" t="s">
        <v>2882</v>
      </c>
      <c r="B1605" s="344">
        <v>531387.0</v>
      </c>
      <c r="C1605" s="343" t="s">
        <v>504</v>
      </c>
      <c r="D1605" s="343" t="s">
        <v>521</v>
      </c>
    </row>
    <row r="1606" ht="15.0" customHeight="1">
      <c r="A1606" s="343" t="s">
        <v>2883</v>
      </c>
      <c r="B1606" s="344">
        <v>509073.0</v>
      </c>
      <c r="C1606" s="343" t="s">
        <v>2884</v>
      </c>
      <c r="D1606" s="343" t="s">
        <v>2885</v>
      </c>
    </row>
    <row r="1607" ht="15.0" customHeight="1">
      <c r="A1607" s="343" t="s">
        <v>2886</v>
      </c>
      <c r="B1607" s="344">
        <v>533162.0</v>
      </c>
      <c r="C1607" s="343" t="s">
        <v>2887</v>
      </c>
      <c r="D1607" s="343" t="s">
        <v>1243</v>
      </c>
    </row>
    <row r="1608" ht="15.0" customHeight="1">
      <c r="A1608" s="343" t="s">
        <v>2888</v>
      </c>
      <c r="B1608" s="344">
        <v>531531.0</v>
      </c>
      <c r="C1608" s="343" t="s">
        <v>2889</v>
      </c>
      <c r="D1608" s="343" t="s">
        <v>564</v>
      </c>
    </row>
    <row r="1609" ht="15.0" customHeight="1">
      <c r="A1609" s="343" t="s">
        <v>2890</v>
      </c>
      <c r="B1609" s="344">
        <v>517354.0</v>
      </c>
      <c r="C1609" s="343" t="s">
        <v>2891</v>
      </c>
      <c r="D1609" s="343" t="s">
        <v>802</v>
      </c>
    </row>
    <row r="1610" ht="15.0" customHeight="1">
      <c r="A1610" s="343" t="s">
        <v>2892</v>
      </c>
      <c r="B1610" s="344">
        <v>517354.0</v>
      </c>
      <c r="C1610" s="343" t="s">
        <v>2891</v>
      </c>
      <c r="D1610" s="343" t="s">
        <v>802</v>
      </c>
    </row>
    <row r="1611" ht="15.0" customHeight="1">
      <c r="A1611" s="343" t="s">
        <v>2893</v>
      </c>
      <c r="B1611" s="344">
        <v>539176.0</v>
      </c>
      <c r="C1611" s="343" t="s">
        <v>504</v>
      </c>
      <c r="D1611" s="343" t="s">
        <v>512</v>
      </c>
    </row>
    <row r="1612" ht="15.0" customHeight="1">
      <c r="A1612" s="343" t="s">
        <v>2894</v>
      </c>
      <c r="B1612" s="344">
        <v>508486.0</v>
      </c>
      <c r="C1612" s="343" t="s">
        <v>504</v>
      </c>
      <c r="D1612" s="343" t="s">
        <v>1550</v>
      </c>
    </row>
    <row r="1613" ht="15.0" customHeight="1">
      <c r="A1613" s="343" t="s">
        <v>2895</v>
      </c>
      <c r="B1613" s="344">
        <v>532467.0</v>
      </c>
      <c r="C1613" s="343" t="s">
        <v>504</v>
      </c>
      <c r="D1613" s="343" t="s">
        <v>507</v>
      </c>
    </row>
    <row r="1614" ht="15.0" customHeight="1">
      <c r="A1614" s="343" t="s">
        <v>2896</v>
      </c>
      <c r="B1614" s="344">
        <v>532334.0</v>
      </c>
      <c r="C1614" s="343" t="s">
        <v>504</v>
      </c>
      <c r="D1614" s="343" t="s">
        <v>590</v>
      </c>
    </row>
    <row r="1615" ht="15.0" customHeight="1">
      <c r="A1615" s="343" t="s">
        <v>2897</v>
      </c>
      <c r="B1615" s="344">
        <v>508956.0</v>
      </c>
      <c r="C1615" s="343" t="s">
        <v>504</v>
      </c>
      <c r="D1615" s="343" t="s">
        <v>521</v>
      </c>
    </row>
    <row r="1616" ht="15.0" customHeight="1">
      <c r="A1616" s="343" t="s">
        <v>2898</v>
      </c>
      <c r="B1616" s="344">
        <v>532333.0</v>
      </c>
      <c r="C1616" s="343" t="s">
        <v>504</v>
      </c>
      <c r="D1616" s="343" t="s">
        <v>487</v>
      </c>
    </row>
    <row r="1617" ht="15.0" customHeight="1">
      <c r="A1617" s="343" t="s">
        <v>2899</v>
      </c>
      <c r="B1617" s="344">
        <v>532216.0</v>
      </c>
      <c r="C1617" s="343" t="s">
        <v>2900</v>
      </c>
      <c r="D1617" s="343" t="s">
        <v>521</v>
      </c>
    </row>
    <row r="1618" ht="15.0" customHeight="1">
      <c r="A1618" s="343" t="s">
        <v>2901</v>
      </c>
      <c r="B1618" s="344">
        <v>517271.0</v>
      </c>
      <c r="C1618" s="343" t="s">
        <v>2902</v>
      </c>
      <c r="D1618" s="343" t="s">
        <v>802</v>
      </c>
    </row>
    <row r="1619" ht="15.0" customHeight="1">
      <c r="A1619" s="343" t="s">
        <v>2903</v>
      </c>
      <c r="B1619" s="344">
        <v>539224.0</v>
      </c>
      <c r="C1619" s="343" t="s">
        <v>504</v>
      </c>
      <c r="D1619" s="343" t="s">
        <v>493</v>
      </c>
    </row>
    <row r="1620" ht="15.0" customHeight="1">
      <c r="A1620" s="343" t="s">
        <v>2904</v>
      </c>
      <c r="B1620" s="344">
        <v>500179.0</v>
      </c>
      <c r="C1620" s="343" t="s">
        <v>2905</v>
      </c>
      <c r="D1620" s="343" t="s">
        <v>829</v>
      </c>
    </row>
    <row r="1621" ht="15.0" customHeight="1">
      <c r="A1621" s="343" t="s">
        <v>2906</v>
      </c>
      <c r="B1621" s="344">
        <v>532281.0</v>
      </c>
      <c r="C1621" s="343" t="s">
        <v>329</v>
      </c>
      <c r="D1621" s="343" t="s">
        <v>490</v>
      </c>
    </row>
    <row r="1622" ht="15.0" customHeight="1">
      <c r="A1622" s="343" t="s">
        <v>2907</v>
      </c>
      <c r="B1622" s="344">
        <v>541729.0</v>
      </c>
      <c r="C1622" s="343" t="s">
        <v>2908</v>
      </c>
      <c r="D1622" s="343" t="s">
        <v>2909</v>
      </c>
    </row>
    <row r="1623" ht="15.0" customHeight="1">
      <c r="A1623" s="343" t="s">
        <v>2910</v>
      </c>
      <c r="B1623" s="344">
        <v>500180.0</v>
      </c>
      <c r="C1623" s="343" t="s">
        <v>2911</v>
      </c>
      <c r="D1623" s="343" t="s">
        <v>822</v>
      </c>
    </row>
    <row r="1624" ht="15.0" customHeight="1">
      <c r="A1624" s="343" t="s">
        <v>2912</v>
      </c>
      <c r="B1624" s="344">
        <v>533230.0</v>
      </c>
      <c r="C1624" s="343" t="s">
        <v>2913</v>
      </c>
      <c r="D1624" s="343" t="s">
        <v>487</v>
      </c>
    </row>
    <row r="1625" ht="15.0" customHeight="1">
      <c r="A1625" s="343" t="s">
        <v>2914</v>
      </c>
      <c r="B1625" s="344">
        <v>540777.0</v>
      </c>
      <c r="C1625" s="343" t="s">
        <v>2915</v>
      </c>
      <c r="D1625" s="343" t="s">
        <v>2916</v>
      </c>
    </row>
    <row r="1626" ht="15.0" customHeight="1">
      <c r="A1626" s="343" t="s">
        <v>2917</v>
      </c>
      <c r="B1626" s="344">
        <v>539787.0</v>
      </c>
      <c r="C1626" s="343" t="s">
        <v>2918</v>
      </c>
      <c r="D1626" s="343" t="s">
        <v>974</v>
      </c>
    </row>
    <row r="1627" ht="15.0" customHeight="1">
      <c r="A1627" s="343" t="s">
        <v>2919</v>
      </c>
      <c r="B1627" s="344">
        <v>503689.0</v>
      </c>
      <c r="C1627" s="343" t="s">
        <v>504</v>
      </c>
      <c r="D1627" s="343" t="s">
        <v>925</v>
      </c>
    </row>
    <row r="1628" ht="15.0" customHeight="1">
      <c r="A1628" s="343" t="s">
        <v>2920</v>
      </c>
      <c r="B1628" s="343" t="s">
        <v>504</v>
      </c>
      <c r="C1628" s="343" t="s">
        <v>2921</v>
      </c>
      <c r="D1628" s="343" t="s">
        <v>515</v>
      </c>
    </row>
    <row r="1629" ht="15.0" customHeight="1">
      <c r="A1629" s="343" t="s">
        <v>2922</v>
      </c>
      <c r="B1629" s="344">
        <v>526967.0</v>
      </c>
      <c r="C1629" s="343" t="s">
        <v>504</v>
      </c>
      <c r="D1629" s="343" t="s">
        <v>536</v>
      </c>
    </row>
    <row r="1630" ht="15.0" customHeight="1">
      <c r="A1630" s="343" t="s">
        <v>2923</v>
      </c>
      <c r="B1630" s="344">
        <v>509631.0</v>
      </c>
      <c r="C1630" s="343" t="s">
        <v>2924</v>
      </c>
      <c r="D1630" s="343" t="s">
        <v>689</v>
      </c>
    </row>
    <row r="1631" ht="15.0" customHeight="1">
      <c r="A1631" s="343" t="s">
        <v>2925</v>
      </c>
      <c r="B1631" s="344">
        <v>500292.0</v>
      </c>
      <c r="C1631" s="343" t="s">
        <v>2926</v>
      </c>
      <c r="D1631" s="343" t="s">
        <v>517</v>
      </c>
    </row>
    <row r="1632" ht="15.0" customHeight="1">
      <c r="A1632" s="343" t="s">
        <v>2927</v>
      </c>
      <c r="B1632" s="344">
        <v>500292.0</v>
      </c>
      <c r="C1632" s="343" t="s">
        <v>2926</v>
      </c>
      <c r="D1632" s="343" t="s">
        <v>517</v>
      </c>
    </row>
    <row r="1633" ht="15.0" customHeight="1">
      <c r="A1633" s="343" t="s">
        <v>2928</v>
      </c>
      <c r="B1633" s="344">
        <v>539174.0</v>
      </c>
      <c r="C1633" s="343" t="s">
        <v>2929</v>
      </c>
      <c r="D1633" s="343" t="s">
        <v>521</v>
      </c>
    </row>
    <row r="1634" ht="15.0" customHeight="1">
      <c r="A1634" s="343" t="s">
        <v>2930</v>
      </c>
      <c r="B1634" s="344">
        <v>505520.0</v>
      </c>
      <c r="C1634" s="343" t="s">
        <v>504</v>
      </c>
      <c r="D1634" s="343" t="s">
        <v>925</v>
      </c>
    </row>
    <row r="1635" ht="15.0" customHeight="1">
      <c r="A1635" s="343" t="s">
        <v>2931</v>
      </c>
      <c r="B1635" s="344">
        <v>531178.0</v>
      </c>
      <c r="C1635" s="343" t="s">
        <v>504</v>
      </c>
      <c r="D1635" s="343" t="s">
        <v>526</v>
      </c>
    </row>
    <row r="1636" ht="15.0" customHeight="1">
      <c r="A1636" s="343" t="s">
        <v>2932</v>
      </c>
      <c r="B1636" s="344">
        <v>524590.0</v>
      </c>
      <c r="C1636" s="343" t="s">
        <v>504</v>
      </c>
      <c r="D1636" s="343" t="s">
        <v>526</v>
      </c>
    </row>
    <row r="1637" ht="15.0" customHeight="1">
      <c r="A1637" s="343" t="s">
        <v>2933</v>
      </c>
      <c r="B1637" s="344">
        <v>505720.0</v>
      </c>
      <c r="C1637" s="343" t="s">
        <v>2934</v>
      </c>
      <c r="D1637" s="343" t="s">
        <v>512</v>
      </c>
    </row>
    <row r="1638" ht="15.0" customHeight="1">
      <c r="A1638" s="343" t="s">
        <v>2935</v>
      </c>
      <c r="B1638" s="344">
        <v>519552.0</v>
      </c>
      <c r="C1638" s="343" t="s">
        <v>2936</v>
      </c>
      <c r="D1638" s="343" t="s">
        <v>564</v>
      </c>
    </row>
    <row r="1639" ht="15.0" customHeight="1">
      <c r="A1639" s="343" t="s">
        <v>2937</v>
      </c>
      <c r="B1639" s="344">
        <v>500182.0</v>
      </c>
      <c r="C1639" s="343" t="s">
        <v>2938</v>
      </c>
      <c r="D1639" s="343" t="s">
        <v>1162</v>
      </c>
    </row>
    <row r="1640" ht="15.0" customHeight="1">
      <c r="A1640" s="343" t="s">
        <v>2939</v>
      </c>
      <c r="B1640" s="344">
        <v>524669.0</v>
      </c>
      <c r="C1640" s="343" t="s">
        <v>2940</v>
      </c>
      <c r="D1640" s="343" t="s">
        <v>542</v>
      </c>
    </row>
    <row r="1641" ht="15.0" customHeight="1">
      <c r="A1641" s="343" t="s">
        <v>2941</v>
      </c>
      <c r="B1641" s="344">
        <v>534328.0</v>
      </c>
      <c r="C1641" s="343" t="s">
        <v>2942</v>
      </c>
      <c r="D1641" s="343" t="s">
        <v>526</v>
      </c>
    </row>
    <row r="1642" ht="15.0" customHeight="1">
      <c r="A1642" s="343" t="s">
        <v>2943</v>
      </c>
      <c r="B1642" s="344">
        <v>532129.0</v>
      </c>
      <c r="C1642" s="343" t="s">
        <v>2944</v>
      </c>
      <c r="D1642" s="343" t="s">
        <v>490</v>
      </c>
    </row>
    <row r="1643" ht="15.0" customHeight="1">
      <c r="A1643" s="343" t="s">
        <v>2945</v>
      </c>
      <c r="B1643" s="344">
        <v>504176.0</v>
      </c>
      <c r="C1643" s="343" t="s">
        <v>504</v>
      </c>
      <c r="D1643" s="343" t="s">
        <v>1050</v>
      </c>
    </row>
    <row r="1644" ht="15.0" customHeight="1">
      <c r="A1644" s="343" t="s">
        <v>2946</v>
      </c>
      <c r="B1644" s="344">
        <v>504176.0</v>
      </c>
      <c r="C1644" s="343" t="s">
        <v>504</v>
      </c>
      <c r="D1644" s="343" t="s">
        <v>1050</v>
      </c>
    </row>
    <row r="1645" ht="15.0" customHeight="1">
      <c r="A1645" s="343" t="s">
        <v>2947</v>
      </c>
      <c r="B1645" s="344">
        <v>517080.0</v>
      </c>
      <c r="C1645" s="343" t="s">
        <v>2948</v>
      </c>
      <c r="D1645" s="343" t="s">
        <v>902</v>
      </c>
    </row>
    <row r="1646" ht="15.0" customHeight="1">
      <c r="A1646" s="343" t="s">
        <v>2949</v>
      </c>
      <c r="B1646" s="344">
        <v>531301.0</v>
      </c>
      <c r="C1646" s="343" t="s">
        <v>504</v>
      </c>
      <c r="D1646" s="343" t="s">
        <v>519</v>
      </c>
    </row>
    <row r="1647" ht="15.0" customHeight="1">
      <c r="A1647" s="343" t="s">
        <v>2950</v>
      </c>
      <c r="B1647" s="344">
        <v>524735.0</v>
      </c>
      <c r="C1647" s="343" t="s">
        <v>2951</v>
      </c>
      <c r="D1647" s="343" t="s">
        <v>542</v>
      </c>
    </row>
    <row r="1648" ht="15.0" customHeight="1">
      <c r="A1648" s="343" t="s">
        <v>2952</v>
      </c>
      <c r="B1648" s="344">
        <v>542332.0</v>
      </c>
      <c r="C1648" s="343" t="s">
        <v>2953</v>
      </c>
      <c r="D1648" s="343" t="s">
        <v>487</v>
      </c>
    </row>
    <row r="1649" ht="15.0" customHeight="1">
      <c r="A1649" s="343" t="s">
        <v>2954</v>
      </c>
      <c r="B1649" s="344">
        <v>509675.0</v>
      </c>
      <c r="C1649" s="343" t="s">
        <v>2955</v>
      </c>
      <c r="D1649" s="343" t="s">
        <v>517</v>
      </c>
    </row>
    <row r="1650" ht="15.0" customHeight="1">
      <c r="A1650" s="343" t="s">
        <v>2956</v>
      </c>
      <c r="B1650" s="344">
        <v>532847.0</v>
      </c>
      <c r="C1650" s="343" t="s">
        <v>2957</v>
      </c>
      <c r="D1650" s="343" t="s">
        <v>1424</v>
      </c>
    </row>
    <row r="1651" ht="15.0" customHeight="1">
      <c r="A1651" s="343" t="s">
        <v>2958</v>
      </c>
      <c r="B1651" s="344">
        <v>505712.0</v>
      </c>
      <c r="C1651" s="343" t="s">
        <v>504</v>
      </c>
      <c r="D1651" s="343" t="s">
        <v>859</v>
      </c>
    </row>
    <row r="1652" ht="15.0" customHeight="1">
      <c r="A1652" s="343" t="s">
        <v>2959</v>
      </c>
      <c r="B1652" s="344">
        <v>514010.0</v>
      </c>
      <c r="C1652" s="343" t="s">
        <v>504</v>
      </c>
      <c r="D1652" s="343" t="s">
        <v>519</v>
      </c>
    </row>
    <row r="1653" ht="15.0" customHeight="1">
      <c r="A1653" s="343" t="s">
        <v>2960</v>
      </c>
      <c r="B1653" s="344">
        <v>500183.0</v>
      </c>
      <c r="C1653" s="343" t="s">
        <v>2961</v>
      </c>
      <c r="D1653" s="343" t="s">
        <v>774</v>
      </c>
    </row>
    <row r="1654" ht="15.0" customHeight="1">
      <c r="A1654" s="343" t="s">
        <v>2962</v>
      </c>
      <c r="B1654" s="344">
        <v>500184.0</v>
      </c>
      <c r="C1654" s="343" t="s">
        <v>2963</v>
      </c>
      <c r="D1654" s="343" t="s">
        <v>664</v>
      </c>
    </row>
    <row r="1655" ht="15.0" customHeight="1">
      <c r="A1655" s="343" t="s">
        <v>2964</v>
      </c>
      <c r="B1655" s="344">
        <v>526899.0</v>
      </c>
      <c r="C1655" s="343" t="s">
        <v>504</v>
      </c>
      <c r="D1655" s="343" t="s">
        <v>702</v>
      </c>
    </row>
    <row r="1656" ht="15.0" customHeight="1">
      <c r="A1656" s="343" t="s">
        <v>2965</v>
      </c>
      <c r="B1656" s="344">
        <v>513723.0</v>
      </c>
      <c r="C1656" s="343" t="s">
        <v>504</v>
      </c>
      <c r="D1656" s="343" t="s">
        <v>1032</v>
      </c>
    </row>
    <row r="1657" ht="15.0" customHeight="1">
      <c r="A1657" s="343" t="s">
        <v>2966</v>
      </c>
      <c r="B1657" s="344">
        <v>511169.0</v>
      </c>
      <c r="C1657" s="343" t="s">
        <v>504</v>
      </c>
      <c r="D1657" s="343" t="s">
        <v>521</v>
      </c>
    </row>
    <row r="1658" ht="15.0" customHeight="1">
      <c r="A1658" s="343" t="s">
        <v>2967</v>
      </c>
      <c r="B1658" s="344">
        <v>514043.0</v>
      </c>
      <c r="C1658" s="343" t="s">
        <v>2968</v>
      </c>
      <c r="D1658" s="343" t="s">
        <v>519</v>
      </c>
    </row>
    <row r="1659" ht="15.0" customHeight="1">
      <c r="A1659" s="343" t="s">
        <v>2969</v>
      </c>
      <c r="B1659" s="344">
        <v>531979.0</v>
      </c>
      <c r="C1659" s="343" t="s">
        <v>504</v>
      </c>
      <c r="D1659" s="343" t="s">
        <v>809</v>
      </c>
    </row>
    <row r="1660" ht="15.0" customHeight="1">
      <c r="A1660" s="343" t="s">
        <v>2970</v>
      </c>
      <c r="B1660" s="344">
        <v>538652.0</v>
      </c>
      <c r="C1660" s="343" t="s">
        <v>504</v>
      </c>
      <c r="D1660" s="343" t="s">
        <v>526</v>
      </c>
    </row>
    <row r="1661" ht="15.0" customHeight="1">
      <c r="A1661" s="343" t="s">
        <v>2971</v>
      </c>
      <c r="B1661" s="344">
        <v>504036.0</v>
      </c>
      <c r="C1661" s="343" t="s">
        <v>2972</v>
      </c>
      <c r="D1661" s="343" t="s">
        <v>1046</v>
      </c>
    </row>
    <row r="1662" ht="15.0" customHeight="1">
      <c r="A1662" s="343" t="s">
        <v>2973</v>
      </c>
      <c r="B1662" s="344">
        <v>539114.0</v>
      </c>
      <c r="C1662" s="343" t="s">
        <v>504</v>
      </c>
      <c r="D1662" s="343" t="s">
        <v>521</v>
      </c>
    </row>
    <row r="1663" ht="15.0" customHeight="1">
      <c r="A1663" s="343" t="s">
        <v>2974</v>
      </c>
      <c r="B1663" s="344">
        <v>503881.0</v>
      </c>
      <c r="C1663" s="343" t="s">
        <v>2975</v>
      </c>
      <c r="D1663" s="343" t="s">
        <v>519</v>
      </c>
    </row>
    <row r="1664" ht="15.0" customHeight="1">
      <c r="A1664" s="343" t="s">
        <v>2976</v>
      </c>
      <c r="B1664" s="344">
        <v>500440.0</v>
      </c>
      <c r="C1664" s="343" t="s">
        <v>2977</v>
      </c>
      <c r="D1664" s="343" t="s">
        <v>809</v>
      </c>
    </row>
    <row r="1665" ht="15.0" customHeight="1">
      <c r="A1665" s="343" t="s">
        <v>2978</v>
      </c>
      <c r="B1665" s="343" t="s">
        <v>504</v>
      </c>
      <c r="C1665" s="343" t="s">
        <v>2979</v>
      </c>
      <c r="D1665" s="343" t="s">
        <v>515</v>
      </c>
    </row>
    <row r="1666" ht="15.0" customHeight="1">
      <c r="A1666" s="343" t="s">
        <v>2980</v>
      </c>
      <c r="B1666" s="344">
        <v>509895.0</v>
      </c>
      <c r="C1666" s="343" t="s">
        <v>504</v>
      </c>
      <c r="D1666" s="343" t="s">
        <v>519</v>
      </c>
    </row>
    <row r="1667" ht="15.0" customHeight="1">
      <c r="A1667" s="343" t="s">
        <v>2981</v>
      </c>
      <c r="B1667" s="344">
        <v>532859.0</v>
      </c>
      <c r="C1667" s="343" t="s">
        <v>2982</v>
      </c>
      <c r="D1667" s="343" t="s">
        <v>834</v>
      </c>
    </row>
    <row r="1668" ht="15.0" customHeight="1">
      <c r="A1668" s="343" t="s">
        <v>2983</v>
      </c>
      <c r="B1668" s="344">
        <v>500189.0</v>
      </c>
      <c r="C1668" s="343" t="s">
        <v>2984</v>
      </c>
      <c r="D1668" s="343" t="s">
        <v>1243</v>
      </c>
    </row>
    <row r="1669" ht="15.0" customHeight="1">
      <c r="A1669" s="343" t="s">
        <v>2985</v>
      </c>
      <c r="B1669" s="344">
        <v>514428.0</v>
      </c>
      <c r="C1669" s="343" t="s">
        <v>504</v>
      </c>
      <c r="D1669" s="343" t="s">
        <v>624</v>
      </c>
    </row>
    <row r="1670" ht="15.0" customHeight="1">
      <c r="A1670" s="343" t="s">
        <v>2986</v>
      </c>
      <c r="B1670" s="344">
        <v>541154.0</v>
      </c>
      <c r="C1670" s="343" t="s">
        <v>2987</v>
      </c>
      <c r="D1670" s="343" t="s">
        <v>2988</v>
      </c>
    </row>
    <row r="1671" ht="15.0" customHeight="1">
      <c r="A1671" s="343" t="s">
        <v>2989</v>
      </c>
      <c r="B1671" s="344">
        <v>531918.0</v>
      </c>
      <c r="C1671" s="343" t="s">
        <v>504</v>
      </c>
      <c r="D1671" s="343" t="s">
        <v>526</v>
      </c>
    </row>
    <row r="1672" ht="15.0" customHeight="1">
      <c r="A1672" s="343" t="s">
        <v>2990</v>
      </c>
      <c r="B1672" s="344">
        <v>532041.0</v>
      </c>
      <c r="C1672" s="343" t="s">
        <v>2991</v>
      </c>
      <c r="D1672" s="343" t="s">
        <v>597</v>
      </c>
    </row>
    <row r="1673" ht="15.0" customHeight="1">
      <c r="A1673" s="343" t="s">
        <v>2992</v>
      </c>
      <c r="B1673" s="344">
        <v>509635.0</v>
      </c>
      <c r="C1673" s="343" t="s">
        <v>2993</v>
      </c>
      <c r="D1673" s="343" t="s">
        <v>859</v>
      </c>
    </row>
    <row r="1674" ht="15.0" customHeight="1">
      <c r="A1674" s="343" t="s">
        <v>2994</v>
      </c>
      <c r="B1674" s="344">
        <v>500185.0</v>
      </c>
      <c r="C1674" s="343" t="s">
        <v>2995</v>
      </c>
      <c r="D1674" s="343" t="s">
        <v>902</v>
      </c>
    </row>
    <row r="1675" ht="15.0" customHeight="1">
      <c r="A1675" s="343" t="s">
        <v>2996</v>
      </c>
      <c r="B1675" s="344">
        <v>513599.0</v>
      </c>
      <c r="C1675" s="343" t="s">
        <v>2997</v>
      </c>
      <c r="D1675" s="343" t="s">
        <v>578</v>
      </c>
    </row>
    <row r="1676" ht="15.0" customHeight="1">
      <c r="A1676" s="343" t="s">
        <v>2998</v>
      </c>
      <c r="B1676" s="344">
        <v>505725.0</v>
      </c>
      <c r="C1676" s="343" t="s">
        <v>2999</v>
      </c>
      <c r="D1676" s="343" t="s">
        <v>689</v>
      </c>
    </row>
    <row r="1677" ht="15.0" customHeight="1">
      <c r="A1677" s="343" t="s">
        <v>3000</v>
      </c>
      <c r="B1677" s="344">
        <v>524013.0</v>
      </c>
      <c r="C1677" s="343" t="s">
        <v>504</v>
      </c>
      <c r="D1677" s="343" t="s">
        <v>881</v>
      </c>
    </row>
    <row r="1678" ht="15.0" customHeight="1">
      <c r="A1678" s="343" t="s">
        <v>3001</v>
      </c>
      <c r="B1678" s="344">
        <v>519126.0</v>
      </c>
      <c r="C1678" s="343" t="s">
        <v>504</v>
      </c>
      <c r="D1678" s="343" t="s">
        <v>564</v>
      </c>
    </row>
    <row r="1679" ht="15.0" customHeight="1">
      <c r="A1679" s="343" t="s">
        <v>3002</v>
      </c>
      <c r="B1679" s="344">
        <v>505893.0</v>
      </c>
      <c r="C1679" s="343" t="s">
        <v>504</v>
      </c>
      <c r="D1679" s="343" t="s">
        <v>859</v>
      </c>
    </row>
    <row r="1680" ht="15.0" customHeight="1">
      <c r="A1680" s="343" t="s">
        <v>3003</v>
      </c>
      <c r="B1680" s="344">
        <v>509650.0</v>
      </c>
      <c r="C1680" s="343" t="s">
        <v>504</v>
      </c>
      <c r="D1680" s="343" t="s">
        <v>562</v>
      </c>
    </row>
    <row r="1681" ht="15.0" customHeight="1">
      <c r="A1681" s="343" t="s">
        <v>3004</v>
      </c>
      <c r="B1681" s="344">
        <v>533217.0</v>
      </c>
      <c r="C1681" s="343" t="s">
        <v>3005</v>
      </c>
      <c r="D1681" s="343" t="s">
        <v>1028</v>
      </c>
    </row>
    <row r="1682" ht="15.0" customHeight="1">
      <c r="A1682" s="343" t="s">
        <v>3006</v>
      </c>
      <c r="B1682" s="344">
        <v>500500.0</v>
      </c>
      <c r="C1682" s="343" t="s">
        <v>3007</v>
      </c>
      <c r="D1682" s="343" t="s">
        <v>2434</v>
      </c>
    </row>
    <row r="1683" ht="15.0" customHeight="1">
      <c r="A1683" s="343" t="s">
        <v>3008</v>
      </c>
      <c r="B1683" s="344">
        <v>500186.0</v>
      </c>
      <c r="C1683" s="343" t="s">
        <v>3009</v>
      </c>
      <c r="D1683" s="343" t="s">
        <v>567</v>
      </c>
    </row>
    <row r="1684" ht="15.0" customHeight="1">
      <c r="A1684" s="343" t="s">
        <v>3010</v>
      </c>
      <c r="B1684" s="344">
        <v>500449.0</v>
      </c>
      <c r="C1684" s="343" t="s">
        <v>504</v>
      </c>
      <c r="D1684" s="343" t="s">
        <v>552</v>
      </c>
    </row>
    <row r="1685" ht="15.0" customHeight="1">
      <c r="A1685" s="343" t="s">
        <v>3011</v>
      </c>
      <c r="B1685" s="344">
        <v>500104.0</v>
      </c>
      <c r="C1685" s="343" t="s">
        <v>3012</v>
      </c>
      <c r="D1685" s="343" t="s">
        <v>1433</v>
      </c>
    </row>
    <row r="1686" ht="15.0" customHeight="1">
      <c r="A1686" s="343" t="s">
        <v>3013</v>
      </c>
      <c r="B1686" s="344">
        <v>530315.0</v>
      </c>
      <c r="C1686" s="343" t="s">
        <v>504</v>
      </c>
      <c r="D1686" s="343" t="s">
        <v>699</v>
      </c>
    </row>
    <row r="1687" ht="15.0" customHeight="1">
      <c r="A1687" s="343" t="s">
        <v>3014</v>
      </c>
      <c r="B1687" s="344">
        <v>500696.0</v>
      </c>
      <c r="C1687" s="343" t="s">
        <v>3015</v>
      </c>
      <c r="D1687" s="343" t="s">
        <v>686</v>
      </c>
    </row>
    <row r="1688" ht="15.0" customHeight="1">
      <c r="A1688" s="343" t="s">
        <v>3016</v>
      </c>
      <c r="B1688" s="344">
        <v>504713.0</v>
      </c>
      <c r="C1688" s="343" t="s">
        <v>504</v>
      </c>
      <c r="D1688" s="343" t="s">
        <v>1424</v>
      </c>
    </row>
    <row r="1689" ht="15.0" customHeight="1">
      <c r="A1689" s="343" t="s">
        <v>3017</v>
      </c>
      <c r="B1689" s="344">
        <v>500188.0</v>
      </c>
      <c r="C1689" s="343" t="s">
        <v>3018</v>
      </c>
      <c r="D1689" s="343" t="s">
        <v>3019</v>
      </c>
    </row>
    <row r="1690" ht="15.0" customHeight="1">
      <c r="A1690" s="343" t="s">
        <v>3020</v>
      </c>
      <c r="B1690" s="344">
        <v>515145.0</v>
      </c>
      <c r="C1690" s="343" t="s">
        <v>3021</v>
      </c>
      <c r="D1690" s="343" t="s">
        <v>699</v>
      </c>
    </row>
    <row r="1691" ht="15.0" customHeight="1">
      <c r="A1691" s="343" t="s">
        <v>3022</v>
      </c>
      <c r="B1691" s="344">
        <v>513039.0</v>
      </c>
      <c r="C1691" s="343" t="s">
        <v>504</v>
      </c>
      <c r="D1691" s="343" t="s">
        <v>512</v>
      </c>
    </row>
    <row r="1692" ht="15.0" customHeight="1">
      <c r="A1692" s="343" t="s">
        <v>3023</v>
      </c>
      <c r="B1692" s="344">
        <v>539984.0</v>
      </c>
      <c r="C1692" s="343" t="s">
        <v>504</v>
      </c>
      <c r="D1692" s="343" t="s">
        <v>1046</v>
      </c>
    </row>
    <row r="1693" ht="15.0" customHeight="1">
      <c r="A1693" s="343" t="s">
        <v>3024</v>
      </c>
      <c r="B1693" s="344">
        <v>530853.0</v>
      </c>
      <c r="C1693" s="343" t="s">
        <v>504</v>
      </c>
      <c r="D1693" s="343" t="s">
        <v>2323</v>
      </c>
    </row>
    <row r="1694" ht="15.0" customHeight="1">
      <c r="A1694" s="343" t="s">
        <v>3025</v>
      </c>
      <c r="B1694" s="344">
        <v>531743.0</v>
      </c>
      <c r="C1694" s="343" t="s">
        <v>504</v>
      </c>
      <c r="D1694" s="343" t="s">
        <v>526</v>
      </c>
    </row>
    <row r="1695" ht="15.0" customHeight="1">
      <c r="A1695" s="343" t="s">
        <v>3026</v>
      </c>
      <c r="B1695" s="344">
        <v>590018.0</v>
      </c>
      <c r="C1695" s="343" t="s">
        <v>3027</v>
      </c>
      <c r="D1695" s="343" t="s">
        <v>536</v>
      </c>
    </row>
    <row r="1696" ht="15.0" customHeight="1">
      <c r="A1696" s="343" t="s">
        <v>3028</v>
      </c>
      <c r="B1696" s="344">
        <v>521068.0</v>
      </c>
      <c r="C1696" s="343" t="s">
        <v>504</v>
      </c>
      <c r="D1696" s="343" t="s">
        <v>519</v>
      </c>
    </row>
    <row r="1697" ht="15.0" customHeight="1">
      <c r="A1697" s="343" t="s">
        <v>3029</v>
      </c>
      <c r="B1697" s="344">
        <v>532359.0</v>
      </c>
      <c r="C1697" s="343" t="s">
        <v>504</v>
      </c>
      <c r="D1697" s="343" t="s">
        <v>597</v>
      </c>
    </row>
    <row r="1698" ht="15.0" customHeight="1">
      <c r="A1698" s="343" t="s">
        <v>3030</v>
      </c>
      <c r="B1698" s="344">
        <v>526217.0</v>
      </c>
      <c r="C1698" s="343" t="s">
        <v>3031</v>
      </c>
      <c r="D1698" s="343" t="s">
        <v>699</v>
      </c>
    </row>
    <row r="1699" ht="15.0" customHeight="1">
      <c r="A1699" s="343" t="s">
        <v>3032</v>
      </c>
      <c r="B1699" s="343" t="s">
        <v>504</v>
      </c>
      <c r="C1699" s="343" t="s">
        <v>3033</v>
      </c>
      <c r="D1699" s="343" t="s">
        <v>595</v>
      </c>
    </row>
    <row r="1700" ht="15.0" customHeight="1">
      <c r="A1700" s="343" t="s">
        <v>3034</v>
      </c>
      <c r="B1700" s="344">
        <v>541627.0</v>
      </c>
      <c r="C1700" s="343" t="s">
        <v>3035</v>
      </c>
      <c r="D1700" s="343" t="s">
        <v>1873</v>
      </c>
    </row>
    <row r="1701" ht="15.0" customHeight="1">
      <c r="A1701" s="343" t="s">
        <v>3036</v>
      </c>
      <c r="B1701" s="344">
        <v>531661.0</v>
      </c>
      <c r="C1701" s="343" t="s">
        <v>504</v>
      </c>
      <c r="D1701" s="343" t="s">
        <v>512</v>
      </c>
    </row>
    <row r="1702" ht="15.0" customHeight="1">
      <c r="A1702" s="343" t="s">
        <v>3037</v>
      </c>
      <c r="B1702" s="344">
        <v>500191.0</v>
      </c>
      <c r="C1702" s="343" t="s">
        <v>3038</v>
      </c>
      <c r="D1702" s="343" t="s">
        <v>582</v>
      </c>
    </row>
    <row r="1703" ht="15.0" customHeight="1">
      <c r="A1703" s="343" t="s">
        <v>3039</v>
      </c>
      <c r="B1703" s="344">
        <v>522064.0</v>
      </c>
      <c r="C1703" s="343" t="s">
        <v>3040</v>
      </c>
      <c r="D1703" s="343" t="s">
        <v>512</v>
      </c>
    </row>
    <row r="1704" ht="15.0" customHeight="1">
      <c r="A1704" s="343" t="s">
        <v>3041</v>
      </c>
      <c r="B1704" s="344">
        <v>517174.0</v>
      </c>
      <c r="C1704" s="343" t="s">
        <v>3042</v>
      </c>
      <c r="D1704" s="343" t="s">
        <v>802</v>
      </c>
    </row>
    <row r="1705" ht="15.0" customHeight="1">
      <c r="A1705" s="343" t="s">
        <v>3043</v>
      </c>
      <c r="B1705" s="344">
        <v>517174.0</v>
      </c>
      <c r="C1705" s="343" t="s">
        <v>3042</v>
      </c>
      <c r="D1705" s="343" t="s">
        <v>802</v>
      </c>
    </row>
    <row r="1706" ht="15.0" customHeight="1">
      <c r="A1706" s="343" t="s">
        <v>3044</v>
      </c>
      <c r="B1706" s="344">
        <v>500193.0</v>
      </c>
      <c r="C1706" s="343" t="s">
        <v>3045</v>
      </c>
      <c r="D1706" s="343" t="s">
        <v>705</v>
      </c>
    </row>
    <row r="1707" ht="15.0" customHeight="1">
      <c r="A1707" s="343" t="s">
        <v>3046</v>
      </c>
      <c r="B1707" s="344">
        <v>526683.0</v>
      </c>
      <c r="C1707" s="343" t="s">
        <v>3047</v>
      </c>
      <c r="D1707" s="343" t="s">
        <v>705</v>
      </c>
    </row>
    <row r="1708" ht="15.0" customHeight="1">
      <c r="A1708" s="343" t="s">
        <v>3048</v>
      </c>
      <c r="B1708" s="344">
        <v>540530.0</v>
      </c>
      <c r="C1708" s="343" t="s">
        <v>3049</v>
      </c>
      <c r="D1708" s="343" t="s">
        <v>562</v>
      </c>
    </row>
    <row r="1709" ht="15.0" customHeight="1">
      <c r="A1709" s="343" t="s">
        <v>3050</v>
      </c>
      <c r="B1709" s="344">
        <v>532873.0</v>
      </c>
      <c r="C1709" s="343" t="s">
        <v>3051</v>
      </c>
      <c r="D1709" s="343" t="s">
        <v>590</v>
      </c>
    </row>
    <row r="1710" ht="15.0" customHeight="1">
      <c r="A1710" s="343" t="s">
        <v>3052</v>
      </c>
      <c r="B1710" s="344">
        <v>500010.0</v>
      </c>
      <c r="C1710" s="343" t="s">
        <v>3053</v>
      </c>
      <c r="D1710" s="343" t="s">
        <v>562</v>
      </c>
    </row>
    <row r="1711" ht="15.0" customHeight="1">
      <c r="A1711" s="343" t="s">
        <v>3054</v>
      </c>
      <c r="B1711" s="344">
        <v>532761.0</v>
      </c>
      <c r="C1711" s="343" t="s">
        <v>3055</v>
      </c>
      <c r="D1711" s="343" t="s">
        <v>834</v>
      </c>
    </row>
    <row r="1712" ht="15.0" customHeight="1">
      <c r="A1712" s="343" t="s">
        <v>3056</v>
      </c>
      <c r="B1712" s="344">
        <v>526761.0</v>
      </c>
      <c r="C1712" s="343" t="s">
        <v>504</v>
      </c>
      <c r="D1712" s="343" t="s">
        <v>705</v>
      </c>
    </row>
    <row r="1713" ht="15.0" customHeight="1">
      <c r="A1713" s="343" t="s">
        <v>3057</v>
      </c>
      <c r="B1713" s="344">
        <v>535217.0</v>
      </c>
      <c r="C1713" s="343" t="s">
        <v>504</v>
      </c>
      <c r="D1713" s="343" t="s">
        <v>702</v>
      </c>
    </row>
    <row r="1714" ht="15.0" customHeight="1">
      <c r="A1714" s="343" t="s">
        <v>3058</v>
      </c>
      <c r="B1714" s="344">
        <v>540136.0</v>
      </c>
      <c r="C1714" s="343" t="s">
        <v>3059</v>
      </c>
      <c r="D1714" s="343" t="s">
        <v>547</v>
      </c>
    </row>
    <row r="1715" ht="15.0" customHeight="1">
      <c r="A1715" s="343" t="s">
        <v>3060</v>
      </c>
      <c r="B1715" s="344">
        <v>531724.0</v>
      </c>
      <c r="C1715" s="343" t="s">
        <v>504</v>
      </c>
      <c r="D1715" s="343" t="s">
        <v>925</v>
      </c>
    </row>
    <row r="1716" ht="15.0" customHeight="1">
      <c r="A1716" s="343" t="s">
        <v>3061</v>
      </c>
      <c r="B1716" s="344">
        <v>500187.0</v>
      </c>
      <c r="C1716" s="343" t="s">
        <v>3062</v>
      </c>
      <c r="D1716" s="343" t="s">
        <v>699</v>
      </c>
    </row>
    <row r="1717" ht="15.0" customHeight="1">
      <c r="A1717" s="343" t="s">
        <v>3063</v>
      </c>
      <c r="B1717" s="344">
        <v>532662.0</v>
      </c>
      <c r="C1717" s="343" t="s">
        <v>3064</v>
      </c>
      <c r="D1717" s="343" t="s">
        <v>1028</v>
      </c>
    </row>
    <row r="1718" ht="15.0" customHeight="1">
      <c r="A1718" s="343" t="s">
        <v>3065</v>
      </c>
      <c r="B1718" s="344">
        <v>532799.0</v>
      </c>
      <c r="C1718" s="343" t="s">
        <v>3066</v>
      </c>
      <c r="D1718" s="343" t="s">
        <v>590</v>
      </c>
    </row>
    <row r="1719" ht="15.0" customHeight="1">
      <c r="A1719" s="343" t="s">
        <v>3067</v>
      </c>
      <c r="B1719" s="344">
        <v>509820.0</v>
      </c>
      <c r="C1719" s="343" t="s">
        <v>3068</v>
      </c>
      <c r="D1719" s="343" t="s">
        <v>699</v>
      </c>
    </row>
    <row r="1720" ht="15.0" customHeight="1">
      <c r="A1720" s="343" t="s">
        <v>3069</v>
      </c>
      <c r="B1720" s="344">
        <v>542592.0</v>
      </c>
      <c r="C1720" s="343" t="s">
        <v>3070</v>
      </c>
      <c r="D1720" s="343" t="s">
        <v>609</v>
      </c>
    </row>
    <row r="1721" ht="15.0" customHeight="1">
      <c r="A1721" s="343" t="s">
        <v>3071</v>
      </c>
      <c r="B1721" s="343" t="s">
        <v>504</v>
      </c>
      <c r="C1721" s="343" t="s">
        <v>3072</v>
      </c>
      <c r="D1721" s="343" t="s">
        <v>515</v>
      </c>
    </row>
    <row r="1722" ht="15.0" customHeight="1">
      <c r="A1722" s="343" t="s">
        <v>3073</v>
      </c>
      <c r="B1722" s="344">
        <v>539724.0</v>
      </c>
      <c r="C1722" s="343" t="s">
        <v>504</v>
      </c>
      <c r="D1722" s="343" t="s">
        <v>490</v>
      </c>
    </row>
    <row r="1723" ht="15.0" customHeight="1">
      <c r="A1723" s="343" t="s">
        <v>3074</v>
      </c>
      <c r="B1723" s="344">
        <v>519463.0</v>
      </c>
      <c r="C1723" s="343" t="s">
        <v>504</v>
      </c>
      <c r="D1723" s="343" t="s">
        <v>702</v>
      </c>
    </row>
    <row r="1724" ht="15.0" customHeight="1">
      <c r="A1724" s="343" t="s">
        <v>3075</v>
      </c>
      <c r="B1724" s="343" t="s">
        <v>504</v>
      </c>
      <c r="C1724" s="343" t="s">
        <v>3076</v>
      </c>
      <c r="D1724" s="343" t="s">
        <v>515</v>
      </c>
    </row>
    <row r="1725" ht="15.0" customHeight="1">
      <c r="A1725" s="343" t="s">
        <v>3077</v>
      </c>
      <c r="B1725" s="344">
        <v>532174.0</v>
      </c>
      <c r="C1725" s="343" t="s">
        <v>3078</v>
      </c>
      <c r="D1725" s="343" t="s">
        <v>822</v>
      </c>
    </row>
    <row r="1726" ht="15.0" customHeight="1">
      <c r="A1726" s="343" t="s">
        <v>3079</v>
      </c>
      <c r="B1726" s="344">
        <v>540716.0</v>
      </c>
      <c r="C1726" s="343" t="s">
        <v>3080</v>
      </c>
      <c r="D1726" s="343" t="s">
        <v>2587</v>
      </c>
    </row>
    <row r="1727" ht="15.0" customHeight="1">
      <c r="A1727" s="343" t="s">
        <v>3081</v>
      </c>
      <c r="B1727" s="344">
        <v>533244.0</v>
      </c>
      <c r="C1727" s="343" t="s">
        <v>3082</v>
      </c>
      <c r="D1727" s="343" t="s">
        <v>487</v>
      </c>
    </row>
    <row r="1728" ht="15.0" customHeight="1">
      <c r="A1728" s="343" t="s">
        <v>3083</v>
      </c>
      <c r="B1728" s="344">
        <v>540133.0</v>
      </c>
      <c r="C1728" s="343" t="s">
        <v>3084</v>
      </c>
      <c r="D1728" s="343" t="s">
        <v>2916</v>
      </c>
    </row>
    <row r="1729" ht="15.0" customHeight="1">
      <c r="A1729" s="343" t="s">
        <v>3085</v>
      </c>
      <c r="B1729" s="344">
        <v>555555.0</v>
      </c>
      <c r="C1729" s="343" t="s">
        <v>3086</v>
      </c>
      <c r="D1729" s="343" t="s">
        <v>487</v>
      </c>
    </row>
    <row r="1730" ht="15.0" customHeight="1">
      <c r="A1730" s="343" t="s">
        <v>3087</v>
      </c>
      <c r="B1730" s="344">
        <v>541179.0</v>
      </c>
      <c r="C1730" s="343" t="s">
        <v>3088</v>
      </c>
      <c r="D1730" s="343" t="s">
        <v>487</v>
      </c>
    </row>
    <row r="1731" ht="15.0" customHeight="1">
      <c r="A1731" s="343" t="s">
        <v>3089</v>
      </c>
      <c r="B1731" s="344">
        <v>532835.0</v>
      </c>
      <c r="C1731" s="343" t="s">
        <v>3090</v>
      </c>
      <c r="D1731" s="343" t="s">
        <v>487</v>
      </c>
    </row>
    <row r="1732" ht="15.0" customHeight="1">
      <c r="A1732" s="343" t="s">
        <v>3091</v>
      </c>
      <c r="B1732" s="344">
        <v>531524.0</v>
      </c>
      <c r="C1732" s="343" t="s">
        <v>3092</v>
      </c>
      <c r="D1732" s="343" t="s">
        <v>802</v>
      </c>
    </row>
    <row r="1733" ht="15.0" customHeight="1">
      <c r="A1733" s="343" t="s">
        <v>3093</v>
      </c>
      <c r="B1733" s="344">
        <v>531524.0</v>
      </c>
      <c r="C1733" s="343" t="s">
        <v>3092</v>
      </c>
      <c r="D1733" s="343" t="s">
        <v>802</v>
      </c>
    </row>
    <row r="1734" ht="15.0" customHeight="1">
      <c r="A1734" s="343" t="s">
        <v>3094</v>
      </c>
      <c r="B1734" s="344">
        <v>500116.0</v>
      </c>
      <c r="C1734" s="343" t="s">
        <v>3095</v>
      </c>
      <c r="D1734" s="343" t="s">
        <v>822</v>
      </c>
    </row>
    <row r="1735" ht="15.0" customHeight="1">
      <c r="A1735" s="343" t="s">
        <v>3096</v>
      </c>
      <c r="B1735" s="344">
        <v>539437.0</v>
      </c>
      <c r="C1735" s="343" t="s">
        <v>3097</v>
      </c>
      <c r="D1735" s="343" t="s">
        <v>822</v>
      </c>
    </row>
    <row r="1736" ht="15.0" customHeight="1">
      <c r="A1736" s="343" t="s">
        <v>3098</v>
      </c>
      <c r="B1736" s="343" t="s">
        <v>504</v>
      </c>
      <c r="C1736" s="343" t="s">
        <v>3099</v>
      </c>
      <c r="D1736" s="343" t="s">
        <v>822</v>
      </c>
    </row>
    <row r="1737" ht="15.0" customHeight="1">
      <c r="A1737" s="343" t="s">
        <v>3100</v>
      </c>
      <c r="B1737" s="344">
        <v>532659.0</v>
      </c>
      <c r="C1737" s="343" t="s">
        <v>3101</v>
      </c>
      <c r="D1737" s="343" t="s">
        <v>521</v>
      </c>
    </row>
    <row r="1738" ht="15.0" customHeight="1">
      <c r="A1738" s="343" t="s">
        <v>3102</v>
      </c>
      <c r="B1738" s="344">
        <v>507438.0</v>
      </c>
      <c r="C1738" s="343" t="s">
        <v>3103</v>
      </c>
      <c r="D1738" s="343" t="s">
        <v>1136</v>
      </c>
    </row>
    <row r="1739" ht="15.0" customHeight="1">
      <c r="A1739" s="343" t="s">
        <v>3104</v>
      </c>
      <c r="B1739" s="344">
        <v>505726.0</v>
      </c>
      <c r="C1739" s="343" t="s">
        <v>3105</v>
      </c>
      <c r="D1739" s="343" t="s">
        <v>1269</v>
      </c>
    </row>
    <row r="1740" ht="15.0" customHeight="1">
      <c r="A1740" s="343" t="s">
        <v>3106</v>
      </c>
      <c r="B1740" s="344">
        <v>500106.0</v>
      </c>
      <c r="C1740" s="343" t="s">
        <v>3107</v>
      </c>
      <c r="D1740" s="343" t="s">
        <v>2837</v>
      </c>
    </row>
    <row r="1741" ht="15.0" customHeight="1">
      <c r="A1741" s="343" t="s">
        <v>3108</v>
      </c>
      <c r="B1741" s="344">
        <v>540774.0</v>
      </c>
      <c r="C1741" s="343" t="s">
        <v>3109</v>
      </c>
      <c r="D1741" s="343" t="s">
        <v>689</v>
      </c>
    </row>
    <row r="1742" ht="15.0" customHeight="1">
      <c r="A1742" s="343" t="s">
        <v>3110</v>
      </c>
      <c r="B1742" s="344">
        <v>540377.0</v>
      </c>
      <c r="C1742" s="343" t="s">
        <v>504</v>
      </c>
      <c r="D1742" s="343" t="s">
        <v>526</v>
      </c>
    </row>
    <row r="1743" ht="15.0" customHeight="1">
      <c r="A1743" s="343" t="s">
        <v>3111</v>
      </c>
      <c r="B1743" s="344">
        <v>522289.0</v>
      </c>
      <c r="C1743" s="343" t="s">
        <v>504</v>
      </c>
      <c r="D1743" s="343" t="s">
        <v>526</v>
      </c>
    </row>
    <row r="1744" ht="15.0" customHeight="1">
      <c r="A1744" s="343" t="s">
        <v>3112</v>
      </c>
      <c r="B1744" s="344">
        <v>500199.0</v>
      </c>
      <c r="C1744" s="343" t="s">
        <v>3113</v>
      </c>
      <c r="D1744" s="343" t="s">
        <v>552</v>
      </c>
    </row>
    <row r="1745" ht="15.0" customHeight="1">
      <c r="A1745" s="343" t="s">
        <v>3114</v>
      </c>
      <c r="B1745" s="344">
        <v>517380.0</v>
      </c>
      <c r="C1745" s="343" t="s">
        <v>3115</v>
      </c>
      <c r="D1745" s="343" t="s">
        <v>859</v>
      </c>
    </row>
    <row r="1746" ht="15.0" customHeight="1">
      <c r="A1746" s="343" t="s">
        <v>3116</v>
      </c>
      <c r="B1746" s="344">
        <v>517380.0</v>
      </c>
      <c r="C1746" s="343" t="s">
        <v>3115</v>
      </c>
      <c r="D1746" s="343" t="s">
        <v>859</v>
      </c>
    </row>
    <row r="1747" ht="15.0" customHeight="1">
      <c r="A1747" s="343" t="s">
        <v>3117</v>
      </c>
      <c r="B1747" s="344">
        <v>539449.0</v>
      </c>
      <c r="C1747" s="343" t="s">
        <v>504</v>
      </c>
      <c r="D1747" s="343" t="s">
        <v>526</v>
      </c>
    </row>
    <row r="1748" ht="15.0" customHeight="1">
      <c r="A1748" s="343" t="s">
        <v>3118</v>
      </c>
      <c r="B1748" s="344">
        <v>532636.0</v>
      </c>
      <c r="C1748" s="343" t="s">
        <v>3119</v>
      </c>
      <c r="D1748" s="343" t="s">
        <v>487</v>
      </c>
    </row>
    <row r="1749" ht="15.0" customHeight="1">
      <c r="A1749" s="343" t="s">
        <v>3120</v>
      </c>
      <c r="B1749" s="344">
        <v>531968.0</v>
      </c>
      <c r="C1749" s="343" t="s">
        <v>3121</v>
      </c>
      <c r="D1749" s="343" t="s">
        <v>590</v>
      </c>
    </row>
    <row r="1750" ht="15.0" customHeight="1">
      <c r="A1750" s="343" t="s">
        <v>3122</v>
      </c>
      <c r="B1750" s="344">
        <v>514238.0</v>
      </c>
      <c r="C1750" s="343" t="s">
        <v>504</v>
      </c>
      <c r="D1750" s="343" t="s">
        <v>487</v>
      </c>
    </row>
    <row r="1751" ht="15.0" customHeight="1">
      <c r="A1751" s="343" t="s">
        <v>3123</v>
      </c>
      <c r="B1751" s="344">
        <v>532414.0</v>
      </c>
      <c r="C1751" s="343" t="s">
        <v>504</v>
      </c>
      <c r="D1751" s="343" t="s">
        <v>597</v>
      </c>
    </row>
    <row r="1752" ht="15.0" customHeight="1">
      <c r="A1752" s="343" t="s">
        <v>3124</v>
      </c>
      <c r="B1752" s="344">
        <v>532907.0</v>
      </c>
      <c r="C1752" s="343" t="s">
        <v>3125</v>
      </c>
      <c r="D1752" s="343" t="s">
        <v>902</v>
      </c>
    </row>
    <row r="1753" ht="15.0" customHeight="1">
      <c r="A1753" s="343" t="s">
        <v>3126</v>
      </c>
      <c r="B1753" s="344">
        <v>511208.0</v>
      </c>
      <c r="C1753" s="343" t="s">
        <v>3127</v>
      </c>
      <c r="D1753" s="343" t="s">
        <v>2909</v>
      </c>
    </row>
    <row r="1754" ht="15.0" customHeight="1">
      <c r="A1754" s="343" t="s">
        <v>3128</v>
      </c>
      <c r="B1754" s="344">
        <v>533177.0</v>
      </c>
      <c r="C1754" s="343" t="s">
        <v>3129</v>
      </c>
      <c r="D1754" s="343" t="s">
        <v>1099</v>
      </c>
    </row>
    <row r="1755" ht="15.0" customHeight="1">
      <c r="A1755" s="343" t="s">
        <v>3130</v>
      </c>
      <c r="B1755" s="344">
        <v>511628.0</v>
      </c>
      <c r="C1755" s="343" t="s">
        <v>504</v>
      </c>
      <c r="D1755" s="343" t="s">
        <v>521</v>
      </c>
    </row>
    <row r="1756" ht="15.0" customHeight="1">
      <c r="A1756" s="343" t="s">
        <v>3131</v>
      </c>
      <c r="B1756" s="344">
        <v>505539.0</v>
      </c>
      <c r="C1756" s="343" t="s">
        <v>504</v>
      </c>
      <c r="D1756" s="343" t="s">
        <v>925</v>
      </c>
    </row>
    <row r="1757" ht="15.0" customHeight="1">
      <c r="A1757" s="343" t="s">
        <v>3132</v>
      </c>
      <c r="B1757" s="344">
        <v>513295.0</v>
      </c>
      <c r="C1757" s="343" t="s">
        <v>504</v>
      </c>
      <c r="D1757" s="343" t="s">
        <v>536</v>
      </c>
    </row>
    <row r="1758" ht="15.0" customHeight="1">
      <c r="A1758" s="343" t="s">
        <v>3133</v>
      </c>
      <c r="B1758" s="344">
        <v>517571.0</v>
      </c>
      <c r="C1758" s="343" t="s">
        <v>3134</v>
      </c>
      <c r="D1758" s="343" t="s">
        <v>547</v>
      </c>
    </row>
    <row r="1759" ht="15.0" customHeight="1">
      <c r="A1759" s="343" t="s">
        <v>3135</v>
      </c>
      <c r="B1759" s="344">
        <v>532614.0</v>
      </c>
      <c r="C1759" s="343" t="s">
        <v>3136</v>
      </c>
      <c r="D1759" s="343" t="s">
        <v>536</v>
      </c>
    </row>
    <row r="1760" ht="15.0" customHeight="1">
      <c r="A1760" s="343" t="s">
        <v>3137</v>
      </c>
      <c r="B1760" s="344">
        <v>531129.0</v>
      </c>
      <c r="C1760" s="343" t="s">
        <v>504</v>
      </c>
      <c r="D1760" s="343" t="s">
        <v>1032</v>
      </c>
    </row>
    <row r="1761" ht="15.0" customHeight="1">
      <c r="A1761" s="343" t="s">
        <v>3138</v>
      </c>
      <c r="B1761" s="344">
        <v>531672.0</v>
      </c>
      <c r="C1761" s="343" t="s">
        <v>504</v>
      </c>
      <c r="D1761" s="343" t="s">
        <v>487</v>
      </c>
    </row>
    <row r="1762" ht="15.0" customHeight="1">
      <c r="A1762" s="343" t="s">
        <v>3139</v>
      </c>
      <c r="B1762" s="344">
        <v>517370.0</v>
      </c>
      <c r="C1762" s="343" t="s">
        <v>504</v>
      </c>
      <c r="D1762" s="343" t="s">
        <v>802</v>
      </c>
    </row>
    <row r="1763" ht="15.0" customHeight="1">
      <c r="A1763" s="343" t="s">
        <v>3140</v>
      </c>
      <c r="B1763" s="344">
        <v>538541.0</v>
      </c>
      <c r="C1763" s="343" t="s">
        <v>504</v>
      </c>
      <c r="D1763" s="343" t="s">
        <v>526</v>
      </c>
    </row>
    <row r="1764" ht="15.0" customHeight="1">
      <c r="A1764" s="343" t="s">
        <v>3141</v>
      </c>
      <c r="B1764" s="344">
        <v>531594.0</v>
      </c>
      <c r="C1764" s="343" t="s">
        <v>504</v>
      </c>
      <c r="D1764" s="343" t="s">
        <v>512</v>
      </c>
    </row>
    <row r="1765" ht="15.0" customHeight="1">
      <c r="A1765" s="343" t="s">
        <v>3142</v>
      </c>
      <c r="B1765" s="344">
        <v>523465.0</v>
      </c>
      <c r="C1765" s="343" t="s">
        <v>504</v>
      </c>
      <c r="D1765" s="343" t="s">
        <v>562</v>
      </c>
    </row>
    <row r="1766" ht="15.0" customHeight="1">
      <c r="A1766" s="343" t="s">
        <v>3143</v>
      </c>
      <c r="B1766" s="344">
        <v>536709.0</v>
      </c>
      <c r="C1766" s="343" t="s">
        <v>504</v>
      </c>
      <c r="D1766" s="343" t="s">
        <v>643</v>
      </c>
    </row>
    <row r="1767" ht="15.0" customHeight="1">
      <c r="A1767" s="343" t="s">
        <v>3144</v>
      </c>
      <c r="B1767" s="344">
        <v>509162.0</v>
      </c>
      <c r="C1767" s="343" t="s">
        <v>504</v>
      </c>
      <c r="D1767" s="343" t="s">
        <v>984</v>
      </c>
    </row>
    <row r="1768" ht="15.0" customHeight="1">
      <c r="A1768" s="343" t="s">
        <v>3145</v>
      </c>
      <c r="B1768" s="344">
        <v>517077.0</v>
      </c>
      <c r="C1768" s="343" t="s">
        <v>504</v>
      </c>
      <c r="D1768" s="343" t="s">
        <v>526</v>
      </c>
    </row>
    <row r="1769" ht="15.0" customHeight="1">
      <c r="A1769" s="343" t="s">
        <v>3146</v>
      </c>
      <c r="B1769" s="344">
        <v>511473.0</v>
      </c>
      <c r="C1769" s="343" t="s">
        <v>3147</v>
      </c>
      <c r="D1769" s="343" t="s">
        <v>487</v>
      </c>
    </row>
    <row r="1770" ht="15.0" customHeight="1">
      <c r="A1770" s="343" t="s">
        <v>3148</v>
      </c>
      <c r="B1770" s="344">
        <v>531505.0</v>
      </c>
      <c r="C1770" s="343" t="s">
        <v>504</v>
      </c>
      <c r="D1770" s="343" t="s">
        <v>521</v>
      </c>
    </row>
    <row r="1771" ht="15.0" customHeight="1">
      <c r="A1771" s="343" t="s">
        <v>3149</v>
      </c>
      <c r="B1771" s="344">
        <v>511355.0</v>
      </c>
      <c r="C1771" s="343" t="s">
        <v>504</v>
      </c>
      <c r="D1771" s="343" t="s">
        <v>521</v>
      </c>
    </row>
    <row r="1772" ht="15.0" customHeight="1">
      <c r="A1772" s="343" t="s">
        <v>3150</v>
      </c>
      <c r="B1772" s="344">
        <v>535667.0</v>
      </c>
      <c r="C1772" s="343" t="s">
        <v>504</v>
      </c>
      <c r="D1772" s="343" t="s">
        <v>521</v>
      </c>
    </row>
    <row r="1773" ht="15.0" customHeight="1">
      <c r="A1773" s="343" t="s">
        <v>3151</v>
      </c>
      <c r="B1773" s="344">
        <v>531253.0</v>
      </c>
      <c r="C1773" s="343" t="s">
        <v>504</v>
      </c>
      <c r="D1773" s="343" t="s">
        <v>664</v>
      </c>
    </row>
    <row r="1774" ht="15.0" customHeight="1">
      <c r="A1774" s="343" t="s">
        <v>3152</v>
      </c>
      <c r="B1774" s="344">
        <v>500201.0</v>
      </c>
      <c r="C1774" s="343" t="s">
        <v>3153</v>
      </c>
      <c r="D1774" s="343" t="s">
        <v>552</v>
      </c>
    </row>
    <row r="1775" ht="15.0" customHeight="1">
      <c r="A1775" s="343" t="s">
        <v>3154</v>
      </c>
      <c r="B1775" s="344">
        <v>540152.0</v>
      </c>
      <c r="C1775" s="343" t="s">
        <v>504</v>
      </c>
      <c r="D1775" s="343" t="s">
        <v>590</v>
      </c>
    </row>
    <row r="1776" ht="15.0" customHeight="1">
      <c r="A1776" s="343" t="s">
        <v>3155</v>
      </c>
      <c r="B1776" s="344">
        <v>540565.0</v>
      </c>
      <c r="C1776" s="343" t="s">
        <v>3156</v>
      </c>
      <c r="D1776" s="343" t="s">
        <v>524</v>
      </c>
    </row>
    <row r="1777" ht="15.0" customHeight="1">
      <c r="A1777" s="343" t="s">
        <v>3157</v>
      </c>
      <c r="B1777" s="344">
        <v>530979.0</v>
      </c>
      <c r="C1777" s="343" t="s">
        <v>504</v>
      </c>
      <c r="D1777" s="343" t="s">
        <v>562</v>
      </c>
    </row>
    <row r="1778" ht="15.0" customHeight="1">
      <c r="A1778" s="343" t="s">
        <v>3158</v>
      </c>
      <c r="B1778" s="344">
        <v>531343.0</v>
      </c>
      <c r="C1778" s="343" t="s">
        <v>504</v>
      </c>
      <c r="D1778" s="343" t="s">
        <v>925</v>
      </c>
    </row>
    <row r="1779" ht="15.0" customHeight="1">
      <c r="A1779" s="343" t="s">
        <v>3159</v>
      </c>
      <c r="B1779" s="344">
        <v>590065.0</v>
      </c>
      <c r="C1779" s="343" t="s">
        <v>3160</v>
      </c>
      <c r="D1779" s="343" t="s">
        <v>526</v>
      </c>
    </row>
    <row r="1780" ht="15.0" customHeight="1">
      <c r="A1780" s="343" t="s">
        <v>3161</v>
      </c>
      <c r="B1780" s="344">
        <v>532240.0</v>
      </c>
      <c r="C1780" s="343" t="s">
        <v>3162</v>
      </c>
      <c r="D1780" s="343" t="s">
        <v>859</v>
      </c>
    </row>
    <row r="1781" ht="15.0" customHeight="1">
      <c r="A1781" s="343" t="s">
        <v>3163</v>
      </c>
      <c r="B1781" s="344">
        <v>513361.0</v>
      </c>
      <c r="C1781" s="343" t="s">
        <v>504</v>
      </c>
      <c r="D1781" s="343" t="s">
        <v>536</v>
      </c>
    </row>
    <row r="1782" ht="15.0" customHeight="1">
      <c r="A1782" s="343" t="s">
        <v>3164</v>
      </c>
      <c r="B1782" s="344">
        <v>532189.0</v>
      </c>
      <c r="C1782" s="343" t="s">
        <v>3165</v>
      </c>
      <c r="D1782" s="343" t="s">
        <v>705</v>
      </c>
    </row>
    <row r="1783" ht="15.0" customHeight="1">
      <c r="A1783" s="343" t="s">
        <v>3166</v>
      </c>
      <c r="B1783" s="344">
        <v>535789.0</v>
      </c>
      <c r="C1783" s="343" t="s">
        <v>3167</v>
      </c>
      <c r="D1783" s="343" t="s">
        <v>562</v>
      </c>
    </row>
    <row r="1784" ht="15.0" customHeight="1">
      <c r="A1784" s="343" t="s">
        <v>3168</v>
      </c>
      <c r="B1784" s="344">
        <v>533520.0</v>
      </c>
      <c r="C1784" s="343" t="s">
        <v>3169</v>
      </c>
      <c r="D1784" s="343" t="s">
        <v>526</v>
      </c>
    </row>
    <row r="1785" ht="15.0" customHeight="1">
      <c r="A1785" s="343" t="s">
        <v>3170</v>
      </c>
      <c r="B1785" s="344">
        <v>532832.0</v>
      </c>
      <c r="C1785" s="343" t="s">
        <v>3171</v>
      </c>
      <c r="D1785" s="343" t="s">
        <v>590</v>
      </c>
    </row>
    <row r="1786" ht="15.0" customHeight="1">
      <c r="A1786" s="343" t="s">
        <v>3172</v>
      </c>
      <c r="B1786" s="344">
        <v>532960.0</v>
      </c>
      <c r="C1786" s="343" t="s">
        <v>3173</v>
      </c>
      <c r="D1786" s="343" t="s">
        <v>487</v>
      </c>
    </row>
    <row r="1787" ht="15.0" customHeight="1">
      <c r="A1787" s="343" t="s">
        <v>3174</v>
      </c>
      <c r="B1787" s="344">
        <v>514165.0</v>
      </c>
      <c r="C1787" s="343" t="s">
        <v>504</v>
      </c>
      <c r="D1787" s="343" t="s">
        <v>881</v>
      </c>
    </row>
    <row r="1788" ht="15.0" customHeight="1">
      <c r="A1788" s="343" t="s">
        <v>3175</v>
      </c>
      <c r="B1788" s="344">
        <v>532814.0</v>
      </c>
      <c r="C1788" s="343" t="s">
        <v>3176</v>
      </c>
      <c r="D1788" s="343" t="s">
        <v>822</v>
      </c>
    </row>
    <row r="1789" ht="15.0" customHeight="1">
      <c r="A1789" s="343" t="s">
        <v>3177</v>
      </c>
      <c r="B1789" s="344">
        <v>504731.0</v>
      </c>
      <c r="C1789" s="343" t="s">
        <v>504</v>
      </c>
      <c r="D1789" s="343" t="s">
        <v>536</v>
      </c>
    </row>
    <row r="1790" ht="15.0" customHeight="1">
      <c r="A1790" s="343" t="s">
        <v>3178</v>
      </c>
      <c r="B1790" s="344">
        <v>509692.0</v>
      </c>
      <c r="C1790" s="343" t="s">
        <v>3179</v>
      </c>
      <c r="D1790" s="343" t="s">
        <v>519</v>
      </c>
    </row>
    <row r="1791" ht="15.0" customHeight="1">
      <c r="A1791" s="343" t="s">
        <v>3180</v>
      </c>
      <c r="B1791" s="344">
        <v>540750.0</v>
      </c>
      <c r="C1791" s="343" t="s">
        <v>3181</v>
      </c>
      <c r="D1791" s="343" t="s">
        <v>643</v>
      </c>
    </row>
    <row r="1792" ht="15.0" customHeight="1">
      <c r="A1792" s="343" t="s">
        <v>3182</v>
      </c>
      <c r="B1792" s="344">
        <v>524614.0</v>
      </c>
      <c r="C1792" s="343" t="s">
        <v>504</v>
      </c>
      <c r="D1792" s="343" t="s">
        <v>584</v>
      </c>
    </row>
    <row r="1793" ht="15.0" customHeight="1">
      <c r="A1793" s="343" t="s">
        <v>3183</v>
      </c>
      <c r="B1793" s="344">
        <v>504741.0</v>
      </c>
      <c r="C1793" s="343" t="s">
        <v>3184</v>
      </c>
      <c r="D1793" s="343" t="s">
        <v>517</v>
      </c>
    </row>
    <row r="1794" ht="15.0" customHeight="1">
      <c r="A1794" s="343" t="s">
        <v>3185</v>
      </c>
      <c r="B1794" s="344">
        <v>509051.0</v>
      </c>
      <c r="C1794" s="343" t="s">
        <v>504</v>
      </c>
      <c r="D1794" s="343" t="s">
        <v>597</v>
      </c>
    </row>
    <row r="1795" ht="15.0" customHeight="1">
      <c r="A1795" s="343" t="s">
        <v>3186</v>
      </c>
      <c r="B1795" s="344">
        <v>504746.0</v>
      </c>
      <c r="C1795" s="343" t="s">
        <v>504</v>
      </c>
      <c r="D1795" s="343" t="s">
        <v>1424</v>
      </c>
    </row>
    <row r="1796" ht="15.0" customHeight="1">
      <c r="A1796" s="343" t="s">
        <v>3187</v>
      </c>
      <c r="B1796" s="344">
        <v>533047.0</v>
      </c>
      <c r="C1796" s="343" t="s">
        <v>3188</v>
      </c>
      <c r="D1796" s="343" t="s">
        <v>536</v>
      </c>
    </row>
    <row r="1797" ht="15.0" customHeight="1">
      <c r="A1797" s="343" t="s">
        <v>3189</v>
      </c>
      <c r="B1797" s="344">
        <v>530965.0</v>
      </c>
      <c r="C1797" s="343" t="s">
        <v>3190</v>
      </c>
      <c r="D1797" s="343" t="s">
        <v>714</v>
      </c>
    </row>
    <row r="1798" ht="15.0" customHeight="1">
      <c r="A1798" s="343" t="s">
        <v>3191</v>
      </c>
      <c r="B1798" s="344">
        <v>532388.0</v>
      </c>
      <c r="C1798" s="343" t="s">
        <v>3192</v>
      </c>
      <c r="D1798" s="343" t="s">
        <v>822</v>
      </c>
    </row>
    <row r="1799" ht="15.0" customHeight="1">
      <c r="A1799" s="343" t="s">
        <v>3193</v>
      </c>
      <c r="B1799" s="344">
        <v>500319.0</v>
      </c>
      <c r="C1799" s="343" t="s">
        <v>504</v>
      </c>
      <c r="D1799" s="343" t="s">
        <v>1203</v>
      </c>
    </row>
    <row r="1800" ht="15.0" customHeight="1">
      <c r="A1800" s="343" t="s">
        <v>3194</v>
      </c>
      <c r="B1800" s="344">
        <v>533329.0</v>
      </c>
      <c r="C1800" s="343" t="s">
        <v>3195</v>
      </c>
      <c r="D1800" s="343" t="s">
        <v>618</v>
      </c>
    </row>
    <row r="1801" ht="15.0" customHeight="1">
      <c r="A1801" s="343" t="s">
        <v>3196</v>
      </c>
      <c r="B1801" s="344">
        <v>523586.0</v>
      </c>
      <c r="C1801" s="343" t="s">
        <v>504</v>
      </c>
      <c r="D1801" s="343" t="s">
        <v>664</v>
      </c>
    </row>
    <row r="1802" ht="15.0" customHeight="1">
      <c r="A1802" s="343" t="s">
        <v>3197</v>
      </c>
      <c r="B1802" s="344">
        <v>501700.0</v>
      </c>
      <c r="C1802" s="343" t="s">
        <v>504</v>
      </c>
      <c r="D1802" s="343" t="s">
        <v>521</v>
      </c>
    </row>
    <row r="1803" ht="15.0" customHeight="1">
      <c r="A1803" s="343" t="s">
        <v>3198</v>
      </c>
      <c r="B1803" s="344">
        <v>532745.0</v>
      </c>
      <c r="C1803" s="343" t="s">
        <v>504</v>
      </c>
      <c r="D1803" s="343" t="s">
        <v>487</v>
      </c>
    </row>
    <row r="1804" ht="15.0" customHeight="1">
      <c r="A1804" s="343" t="s">
        <v>3199</v>
      </c>
      <c r="B1804" s="344">
        <v>524648.0</v>
      </c>
      <c r="C1804" s="343" t="s">
        <v>504</v>
      </c>
      <c r="D1804" s="343" t="s">
        <v>552</v>
      </c>
    </row>
    <row r="1805" ht="15.0" customHeight="1">
      <c r="A1805" s="343" t="s">
        <v>3200</v>
      </c>
      <c r="B1805" s="344">
        <v>530747.0</v>
      </c>
      <c r="C1805" s="343" t="s">
        <v>504</v>
      </c>
      <c r="D1805" s="343" t="s">
        <v>521</v>
      </c>
    </row>
    <row r="1806" ht="15.0" customHeight="1">
      <c r="A1806" s="343" t="s">
        <v>3201</v>
      </c>
      <c r="B1806" s="344">
        <v>524342.0</v>
      </c>
      <c r="C1806" s="343" t="s">
        <v>504</v>
      </c>
      <c r="D1806" s="343" t="s">
        <v>552</v>
      </c>
    </row>
    <row r="1807" ht="15.0" customHeight="1">
      <c r="A1807" s="343" t="s">
        <v>3202</v>
      </c>
      <c r="B1807" s="344">
        <v>538838.0</v>
      </c>
      <c r="C1807" s="343" t="s">
        <v>504</v>
      </c>
      <c r="D1807" s="343" t="s">
        <v>519</v>
      </c>
    </row>
    <row r="1808" ht="15.0" customHeight="1">
      <c r="A1808" s="343" t="s">
        <v>3203</v>
      </c>
      <c r="B1808" s="344">
        <v>521016.0</v>
      </c>
      <c r="C1808" s="343" t="s">
        <v>3204</v>
      </c>
      <c r="D1808" s="343" t="s">
        <v>519</v>
      </c>
    </row>
    <row r="1809" ht="15.0" customHeight="1">
      <c r="A1809" s="343" t="s">
        <v>3205</v>
      </c>
      <c r="B1809" s="344">
        <v>526887.0</v>
      </c>
      <c r="C1809" s="343" t="s">
        <v>504</v>
      </c>
      <c r="D1809" s="343" t="s">
        <v>521</v>
      </c>
    </row>
    <row r="1810" ht="15.0" customHeight="1">
      <c r="A1810" s="343" t="s">
        <v>3206</v>
      </c>
      <c r="B1810" s="344">
        <v>524458.0</v>
      </c>
      <c r="C1810" s="343" t="s">
        <v>504</v>
      </c>
      <c r="D1810" s="343" t="s">
        <v>664</v>
      </c>
    </row>
    <row r="1811" ht="15.0" customHeight="1">
      <c r="A1811" s="343" t="s">
        <v>3207</v>
      </c>
      <c r="B1811" s="344">
        <v>506945.0</v>
      </c>
      <c r="C1811" s="343" t="s">
        <v>504</v>
      </c>
      <c r="D1811" s="343" t="s">
        <v>664</v>
      </c>
    </row>
    <row r="1812" ht="15.0" customHeight="1">
      <c r="A1812" s="343" t="s">
        <v>3208</v>
      </c>
      <c r="B1812" s="344">
        <v>531565.0</v>
      </c>
      <c r="C1812" s="343" t="s">
        <v>504</v>
      </c>
      <c r="D1812" s="343" t="s">
        <v>590</v>
      </c>
    </row>
    <row r="1813" ht="15.0" customHeight="1">
      <c r="A1813" s="343" t="s">
        <v>3209</v>
      </c>
      <c r="B1813" s="344">
        <v>500207.0</v>
      </c>
      <c r="C1813" s="343" t="s">
        <v>3210</v>
      </c>
      <c r="D1813" s="343" t="s">
        <v>519</v>
      </c>
    </row>
    <row r="1814" ht="15.0" customHeight="1">
      <c r="A1814" s="343" t="s">
        <v>3211</v>
      </c>
      <c r="B1814" s="344">
        <v>500207.0</v>
      </c>
      <c r="C1814" s="343" t="s">
        <v>3210</v>
      </c>
      <c r="D1814" s="343" t="s">
        <v>519</v>
      </c>
    </row>
    <row r="1815" ht="15.0" customHeight="1">
      <c r="A1815" s="343" t="s">
        <v>3212</v>
      </c>
      <c r="B1815" s="344">
        <v>532717.0</v>
      </c>
      <c r="C1815" s="343" t="s">
        <v>3213</v>
      </c>
      <c r="D1815" s="343" t="s">
        <v>547</v>
      </c>
    </row>
    <row r="1816" ht="15.0" customHeight="1">
      <c r="A1816" s="343" t="s">
        <v>3214</v>
      </c>
      <c r="B1816" s="344">
        <v>533676.0</v>
      </c>
      <c r="C1816" s="343" t="s">
        <v>3215</v>
      </c>
      <c r="D1816" s="343" t="s">
        <v>487</v>
      </c>
    </row>
    <row r="1817" ht="15.0" customHeight="1">
      <c r="A1817" s="343" t="s">
        <v>3216</v>
      </c>
      <c r="B1817" s="344">
        <v>541304.0</v>
      </c>
      <c r="C1817" s="343" t="s">
        <v>504</v>
      </c>
      <c r="D1817" s="343" t="s">
        <v>702</v>
      </c>
    </row>
    <row r="1818" ht="15.0" customHeight="1">
      <c r="A1818" s="343" t="s">
        <v>3217</v>
      </c>
      <c r="B1818" s="344">
        <v>532100.0</v>
      </c>
      <c r="C1818" s="343" t="s">
        <v>504</v>
      </c>
      <c r="D1818" s="343" t="s">
        <v>597</v>
      </c>
    </row>
    <row r="1819" ht="15.0" customHeight="1">
      <c r="A1819" s="343" t="s">
        <v>3218</v>
      </c>
      <c r="B1819" s="344">
        <v>532612.0</v>
      </c>
      <c r="C1819" s="343" t="s">
        <v>3219</v>
      </c>
      <c r="D1819" s="343" t="s">
        <v>542</v>
      </c>
    </row>
    <row r="1820" ht="15.0" customHeight="1">
      <c r="A1820" s="343" t="s">
        <v>3220</v>
      </c>
      <c r="B1820" s="344">
        <v>539433.0</v>
      </c>
      <c r="C1820" s="343" t="s">
        <v>504</v>
      </c>
      <c r="D1820" s="343" t="s">
        <v>974</v>
      </c>
    </row>
    <row r="1821" ht="15.0" customHeight="1">
      <c r="A1821" s="343" t="s">
        <v>3221</v>
      </c>
      <c r="B1821" s="344">
        <v>504092.0</v>
      </c>
      <c r="C1821" s="343" t="s">
        <v>504</v>
      </c>
      <c r="D1821" s="343" t="s">
        <v>664</v>
      </c>
    </row>
    <row r="1822" ht="15.0" customHeight="1">
      <c r="A1822" s="343" t="s">
        <v>3222</v>
      </c>
      <c r="B1822" s="344">
        <v>504058.0</v>
      </c>
      <c r="C1822" s="343" t="s">
        <v>3223</v>
      </c>
      <c r="D1822" s="343" t="s">
        <v>1050</v>
      </c>
    </row>
    <row r="1823" ht="15.0" customHeight="1">
      <c r="A1823" s="343" t="s">
        <v>3224</v>
      </c>
      <c r="B1823" s="344">
        <v>533257.0</v>
      </c>
      <c r="C1823" s="343" t="s">
        <v>3225</v>
      </c>
      <c r="D1823" s="343" t="s">
        <v>802</v>
      </c>
    </row>
    <row r="1824" ht="15.0" customHeight="1">
      <c r="A1824" s="343" t="s">
        <v>3226</v>
      </c>
      <c r="B1824" s="344">
        <v>541336.0</v>
      </c>
      <c r="C1824" s="343" t="s">
        <v>3227</v>
      </c>
      <c r="D1824" s="343" t="s">
        <v>521</v>
      </c>
    </row>
    <row r="1825" ht="15.0" customHeight="1">
      <c r="A1825" s="343" t="s">
        <v>3228</v>
      </c>
      <c r="B1825" s="344">
        <v>521005.0</v>
      </c>
      <c r="C1825" s="343" t="s">
        <v>504</v>
      </c>
      <c r="D1825" s="343" t="s">
        <v>519</v>
      </c>
    </row>
    <row r="1826" ht="15.0" customHeight="1">
      <c r="A1826" s="343" t="s">
        <v>3229</v>
      </c>
      <c r="B1826" s="344">
        <v>532894.0</v>
      </c>
      <c r="C1826" s="343" t="s">
        <v>3230</v>
      </c>
      <c r="D1826" s="343" t="s">
        <v>643</v>
      </c>
    </row>
    <row r="1827" ht="15.0" customHeight="1">
      <c r="A1827" s="343" t="s">
        <v>3231</v>
      </c>
      <c r="B1827" s="344">
        <v>539175.0</v>
      </c>
      <c r="C1827" s="343" t="s">
        <v>504</v>
      </c>
      <c r="D1827" s="343" t="s">
        <v>1012</v>
      </c>
    </row>
    <row r="1828" ht="15.0" customHeight="1">
      <c r="A1828" s="343" t="s">
        <v>3232</v>
      </c>
      <c r="B1828" s="344">
        <v>532514.0</v>
      </c>
      <c r="C1828" s="343" t="s">
        <v>3233</v>
      </c>
      <c r="D1828" s="343" t="s">
        <v>529</v>
      </c>
    </row>
    <row r="1829" ht="15.0" customHeight="1">
      <c r="A1829" s="343" t="s">
        <v>3234</v>
      </c>
      <c r="B1829" s="344">
        <v>532150.0</v>
      </c>
      <c r="C1829" s="343" t="s">
        <v>3235</v>
      </c>
      <c r="D1829" s="343" t="s">
        <v>974</v>
      </c>
    </row>
    <row r="1830" ht="15.0" customHeight="1">
      <c r="A1830" s="343" t="s">
        <v>3236</v>
      </c>
      <c r="B1830" s="344">
        <v>526445.0</v>
      </c>
      <c r="C1830" s="343" t="s">
        <v>3237</v>
      </c>
      <c r="D1830" s="343" t="s">
        <v>702</v>
      </c>
    </row>
    <row r="1831" ht="15.0" customHeight="1">
      <c r="A1831" s="343" t="s">
        <v>3238</v>
      </c>
      <c r="B1831" s="344">
        <v>522165.0</v>
      </c>
      <c r="C1831" s="343" t="s">
        <v>504</v>
      </c>
      <c r="D1831" s="343" t="s">
        <v>536</v>
      </c>
    </row>
    <row r="1832" ht="15.0" customHeight="1">
      <c r="A1832" s="343" t="s">
        <v>3239</v>
      </c>
      <c r="B1832" s="344">
        <v>503639.0</v>
      </c>
      <c r="C1832" s="343" t="s">
        <v>504</v>
      </c>
      <c r="D1832" s="343" t="s">
        <v>925</v>
      </c>
    </row>
    <row r="1833" ht="15.0" customHeight="1">
      <c r="A1833" s="343" t="s">
        <v>3240</v>
      </c>
      <c r="B1833" s="344">
        <v>532305.0</v>
      </c>
      <c r="C1833" s="343" t="s">
        <v>3241</v>
      </c>
      <c r="D1833" s="343" t="s">
        <v>542</v>
      </c>
    </row>
    <row r="1834" ht="15.0" customHeight="1">
      <c r="A1834" s="343" t="s">
        <v>3242</v>
      </c>
      <c r="B1834" s="344">
        <v>524652.0</v>
      </c>
      <c r="C1834" s="343" t="s">
        <v>3243</v>
      </c>
      <c r="D1834" s="343" t="s">
        <v>542</v>
      </c>
    </row>
    <row r="1835" ht="15.0" customHeight="1">
      <c r="A1835" s="343" t="s">
        <v>3244</v>
      </c>
      <c r="B1835" s="344">
        <v>532001.0</v>
      </c>
      <c r="C1835" s="343" t="s">
        <v>504</v>
      </c>
      <c r="D1835" s="343" t="s">
        <v>536</v>
      </c>
    </row>
    <row r="1836" ht="15.0" customHeight="1">
      <c r="A1836" s="343" t="s">
        <v>3245</v>
      </c>
      <c r="B1836" s="344">
        <v>531841.0</v>
      </c>
      <c r="C1836" s="343" t="s">
        <v>504</v>
      </c>
      <c r="D1836" s="343" t="s">
        <v>521</v>
      </c>
    </row>
    <row r="1837" ht="15.0" customHeight="1">
      <c r="A1837" s="343" t="s">
        <v>3246</v>
      </c>
      <c r="B1837" s="344">
        <v>532187.0</v>
      </c>
      <c r="C1837" s="343" t="s">
        <v>3247</v>
      </c>
      <c r="D1837" s="343" t="s">
        <v>822</v>
      </c>
    </row>
    <row r="1838" ht="15.0" customHeight="1">
      <c r="A1838" s="343" t="s">
        <v>3248</v>
      </c>
      <c r="B1838" s="344">
        <v>501298.0</v>
      </c>
      <c r="C1838" s="343" t="s">
        <v>504</v>
      </c>
      <c r="D1838" s="343" t="s">
        <v>524</v>
      </c>
    </row>
    <row r="1839" ht="15.0" customHeight="1">
      <c r="A1839" s="343" t="s">
        <v>3249</v>
      </c>
      <c r="B1839" s="344">
        <v>501295.0</v>
      </c>
      <c r="C1839" s="343" t="s">
        <v>3250</v>
      </c>
      <c r="D1839" s="343" t="s">
        <v>521</v>
      </c>
    </row>
    <row r="1840" ht="15.0" customHeight="1">
      <c r="A1840" s="343" t="s">
        <v>3251</v>
      </c>
      <c r="B1840" s="344">
        <v>506222.0</v>
      </c>
      <c r="C1840" s="343" t="s">
        <v>3252</v>
      </c>
      <c r="D1840" s="343" t="s">
        <v>664</v>
      </c>
    </row>
    <row r="1841" ht="15.0" customHeight="1">
      <c r="A1841" s="343" t="s">
        <v>3253</v>
      </c>
      <c r="B1841" s="344">
        <v>506222.0</v>
      </c>
      <c r="C1841" s="343" t="s">
        <v>3252</v>
      </c>
      <c r="D1841" s="343" t="s">
        <v>664</v>
      </c>
    </row>
    <row r="1842" ht="15.0" customHeight="1">
      <c r="A1842" s="343" t="s">
        <v>3254</v>
      </c>
      <c r="B1842" s="344">
        <v>512025.0</v>
      </c>
      <c r="C1842" s="343" t="s">
        <v>504</v>
      </c>
      <c r="D1842" s="343" t="s">
        <v>925</v>
      </c>
    </row>
    <row r="1843" ht="15.0" customHeight="1">
      <c r="A1843" s="343" t="s">
        <v>3255</v>
      </c>
      <c r="B1843" s="344">
        <v>539807.0</v>
      </c>
      <c r="C1843" s="343" t="s">
        <v>3256</v>
      </c>
      <c r="D1843" s="343" t="s">
        <v>510</v>
      </c>
    </row>
    <row r="1844" ht="15.0" customHeight="1">
      <c r="A1844" s="343" t="s">
        <v>3257</v>
      </c>
      <c r="B1844" s="344">
        <v>533154.0</v>
      </c>
      <c r="C1844" s="343" t="s">
        <v>3258</v>
      </c>
      <c r="D1844" s="343" t="s">
        <v>490</v>
      </c>
    </row>
    <row r="1845" ht="15.0" customHeight="1">
      <c r="A1845" s="343" t="s">
        <v>3259</v>
      </c>
      <c r="B1845" s="344">
        <v>533154.0</v>
      </c>
      <c r="C1845" s="343" t="s">
        <v>3258</v>
      </c>
      <c r="D1845" s="343" t="s">
        <v>490</v>
      </c>
    </row>
    <row r="1846" ht="15.0" customHeight="1">
      <c r="A1846" s="343" t="s">
        <v>3260</v>
      </c>
      <c r="B1846" s="344">
        <v>541083.0</v>
      </c>
      <c r="C1846" s="343" t="s">
        <v>504</v>
      </c>
      <c r="D1846" s="343" t="s">
        <v>1550</v>
      </c>
    </row>
    <row r="1847" ht="15.0" customHeight="1">
      <c r="A1847" s="343" t="s">
        <v>3261</v>
      </c>
      <c r="B1847" s="344">
        <v>532777.0</v>
      </c>
      <c r="C1847" s="343" t="s">
        <v>3262</v>
      </c>
      <c r="D1847" s="343" t="s">
        <v>3263</v>
      </c>
    </row>
    <row r="1848" ht="15.0" customHeight="1">
      <c r="A1848" s="343" t="s">
        <v>3264</v>
      </c>
      <c r="B1848" s="344">
        <v>532777.0</v>
      </c>
      <c r="C1848" s="343" t="s">
        <v>3262</v>
      </c>
      <c r="D1848" s="343" t="s">
        <v>3263</v>
      </c>
    </row>
    <row r="1849" ht="15.0" customHeight="1">
      <c r="A1849" s="343" t="s">
        <v>3265</v>
      </c>
      <c r="B1849" s="343" t="s">
        <v>504</v>
      </c>
      <c r="C1849" s="343" t="s">
        <v>3266</v>
      </c>
      <c r="D1849" s="343" t="s">
        <v>515</v>
      </c>
    </row>
    <row r="1850" ht="15.0" customHeight="1">
      <c r="A1850" s="343" t="s">
        <v>3267</v>
      </c>
      <c r="B1850" s="344">
        <v>504810.0</v>
      </c>
      <c r="C1850" s="343" t="s">
        <v>504</v>
      </c>
      <c r="D1850" s="343" t="s">
        <v>834</v>
      </c>
    </row>
    <row r="1851" ht="15.0" customHeight="1">
      <c r="A1851" s="343" t="s">
        <v>3268</v>
      </c>
      <c r="B1851" s="344">
        <v>504810.0</v>
      </c>
      <c r="C1851" s="343" t="s">
        <v>504</v>
      </c>
      <c r="D1851" s="343" t="s">
        <v>834</v>
      </c>
    </row>
    <row r="1852" ht="15.0" customHeight="1">
      <c r="A1852" s="343" t="s">
        <v>400</v>
      </c>
      <c r="B1852" s="344">
        <v>500209.0</v>
      </c>
      <c r="C1852" s="343" t="s">
        <v>328</v>
      </c>
      <c r="D1852" s="343" t="s">
        <v>490</v>
      </c>
    </row>
    <row r="1853" ht="15.0" customHeight="1">
      <c r="A1853" s="343" t="s">
        <v>3269</v>
      </c>
      <c r="B1853" s="344">
        <v>530777.0</v>
      </c>
      <c r="C1853" s="343" t="s">
        <v>504</v>
      </c>
      <c r="D1853" s="343" t="s">
        <v>624</v>
      </c>
    </row>
    <row r="1854" ht="15.0" customHeight="1">
      <c r="A1854" s="343" t="s">
        <v>3270</v>
      </c>
      <c r="B1854" s="344">
        <v>537985.0</v>
      </c>
      <c r="C1854" s="343" t="s">
        <v>504</v>
      </c>
      <c r="D1854" s="343" t="s">
        <v>597</v>
      </c>
    </row>
    <row r="1855" ht="15.0" customHeight="1">
      <c r="A1855" s="343" t="s">
        <v>3271</v>
      </c>
      <c r="B1855" s="344">
        <v>500210.0</v>
      </c>
      <c r="C1855" s="343" t="s">
        <v>3272</v>
      </c>
      <c r="D1855" s="343" t="s">
        <v>512</v>
      </c>
    </row>
    <row r="1856" ht="15.0" customHeight="1">
      <c r="A1856" s="343" t="s">
        <v>3273</v>
      </c>
      <c r="B1856" s="344">
        <v>500210.0</v>
      </c>
      <c r="C1856" s="343" t="s">
        <v>3272</v>
      </c>
      <c r="D1856" s="343" t="s">
        <v>512</v>
      </c>
    </row>
    <row r="1857" ht="15.0" customHeight="1">
      <c r="A1857" s="343" t="s">
        <v>3274</v>
      </c>
      <c r="B1857" s="344">
        <v>530787.0</v>
      </c>
      <c r="C1857" s="343" t="s">
        <v>504</v>
      </c>
      <c r="D1857" s="343" t="s">
        <v>2497</v>
      </c>
    </row>
    <row r="1858" ht="15.0" customHeight="1">
      <c r="A1858" s="343" t="s">
        <v>3275</v>
      </c>
      <c r="B1858" s="344">
        <v>531929.0</v>
      </c>
      <c r="C1858" s="343" t="s">
        <v>3276</v>
      </c>
      <c r="D1858" s="343" t="s">
        <v>624</v>
      </c>
    </row>
    <row r="1859" ht="15.0" customHeight="1">
      <c r="A1859" s="343" t="s">
        <v>3277</v>
      </c>
      <c r="B1859" s="343" t="s">
        <v>504</v>
      </c>
      <c r="C1859" s="343" t="s">
        <v>3278</v>
      </c>
      <c r="D1859" s="343" t="s">
        <v>515</v>
      </c>
    </row>
    <row r="1860" ht="15.0" customHeight="1">
      <c r="A1860" s="343" t="s">
        <v>3279</v>
      </c>
      <c r="B1860" s="344">
        <v>533315.0</v>
      </c>
      <c r="C1860" s="343" t="s">
        <v>504</v>
      </c>
      <c r="D1860" s="343" t="s">
        <v>670</v>
      </c>
    </row>
    <row r="1861" ht="15.0" customHeight="1">
      <c r="A1861" s="343" t="s">
        <v>3280</v>
      </c>
      <c r="B1861" s="344">
        <v>517433.0</v>
      </c>
      <c r="C1861" s="343" t="s">
        <v>504</v>
      </c>
      <c r="D1861" s="343" t="s">
        <v>490</v>
      </c>
    </row>
    <row r="1862" ht="15.0" customHeight="1">
      <c r="A1862" s="343" t="s">
        <v>3281</v>
      </c>
      <c r="B1862" s="344">
        <v>541983.0</v>
      </c>
      <c r="C1862" s="343" t="s">
        <v>504</v>
      </c>
      <c r="D1862" s="343" t="s">
        <v>3282</v>
      </c>
    </row>
    <row r="1863" ht="15.0" customHeight="1">
      <c r="A1863" s="343" t="s">
        <v>3283</v>
      </c>
      <c r="B1863" s="344">
        <v>541983.0</v>
      </c>
      <c r="C1863" s="343" t="s">
        <v>504</v>
      </c>
      <c r="D1863" s="343" t="s">
        <v>3282</v>
      </c>
    </row>
    <row r="1864" ht="15.0" customHeight="1">
      <c r="A1864" s="343" t="s">
        <v>3284</v>
      </c>
      <c r="B1864" s="344">
        <v>523840.0</v>
      </c>
      <c r="C1864" s="343" t="s">
        <v>504</v>
      </c>
      <c r="D1864" s="343" t="s">
        <v>699</v>
      </c>
    </row>
    <row r="1865" ht="15.0" customHeight="1">
      <c r="A1865" s="343" t="s">
        <v>3285</v>
      </c>
      <c r="B1865" s="343" t="s">
        <v>504</v>
      </c>
      <c r="C1865" s="343" t="s">
        <v>3286</v>
      </c>
      <c r="D1865" s="343" t="s">
        <v>515</v>
      </c>
    </row>
    <row r="1866" ht="15.0" customHeight="1">
      <c r="A1866" s="343" t="s">
        <v>3287</v>
      </c>
      <c r="B1866" s="344">
        <v>541353.0</v>
      </c>
      <c r="C1866" s="343" t="s">
        <v>504</v>
      </c>
      <c r="D1866" s="343" t="s">
        <v>902</v>
      </c>
    </row>
    <row r="1867" ht="15.0" customHeight="1">
      <c r="A1867" s="343" t="s">
        <v>3288</v>
      </c>
      <c r="B1867" s="344">
        <v>532706.0</v>
      </c>
      <c r="C1867" s="343" t="s">
        <v>3289</v>
      </c>
      <c r="D1867" s="343" t="s">
        <v>505</v>
      </c>
    </row>
    <row r="1868" ht="15.0" customHeight="1">
      <c r="A1868" s="343" t="s">
        <v>3290</v>
      </c>
      <c r="B1868" s="344">
        <v>539083.0</v>
      </c>
      <c r="C1868" s="343" t="s">
        <v>3291</v>
      </c>
      <c r="D1868" s="343" t="s">
        <v>547</v>
      </c>
    </row>
    <row r="1869" ht="15.0" customHeight="1">
      <c r="A1869" s="343" t="s">
        <v>3292</v>
      </c>
      <c r="B1869" s="344">
        <v>532851.0</v>
      </c>
      <c r="C1869" s="343" t="s">
        <v>3293</v>
      </c>
      <c r="D1869" s="343" t="s">
        <v>648</v>
      </c>
    </row>
    <row r="1870" ht="15.0" customHeight="1">
      <c r="A1870" s="343" t="s">
        <v>3294</v>
      </c>
      <c r="B1870" s="344">
        <v>532851.0</v>
      </c>
      <c r="C1870" s="343" t="s">
        <v>3293</v>
      </c>
      <c r="D1870" s="343" t="s">
        <v>648</v>
      </c>
    </row>
    <row r="1871" ht="15.0" customHeight="1">
      <c r="A1871" s="343" t="s">
        <v>3295</v>
      </c>
      <c r="B1871" s="344">
        <v>500211.0</v>
      </c>
      <c r="C1871" s="343" t="s">
        <v>504</v>
      </c>
      <c r="D1871" s="343" t="s">
        <v>689</v>
      </c>
    </row>
    <row r="1872" ht="15.0" customHeight="1">
      <c r="A1872" s="343" t="s">
        <v>3296</v>
      </c>
      <c r="B1872" s="344">
        <v>532774.0</v>
      </c>
      <c r="C1872" s="343" t="s">
        <v>3297</v>
      </c>
      <c r="D1872" s="343" t="s">
        <v>490</v>
      </c>
    </row>
    <row r="1873" ht="15.0" customHeight="1">
      <c r="A1873" s="343" t="s">
        <v>3298</v>
      </c>
      <c r="B1873" s="344">
        <v>526871.0</v>
      </c>
      <c r="C1873" s="343" t="s">
        <v>504</v>
      </c>
      <c r="D1873" s="343" t="s">
        <v>487</v>
      </c>
    </row>
    <row r="1874" ht="15.0" customHeight="1">
      <c r="A1874" s="343" t="s">
        <v>3299</v>
      </c>
      <c r="B1874" s="344">
        <v>531314.0</v>
      </c>
      <c r="C1874" s="343" t="s">
        <v>3300</v>
      </c>
      <c r="D1874" s="343" t="s">
        <v>521</v>
      </c>
    </row>
    <row r="1875" ht="15.0" customHeight="1">
      <c r="A1875" s="343" t="s">
        <v>3301</v>
      </c>
      <c r="B1875" s="344">
        <v>505358.0</v>
      </c>
      <c r="C1875" s="343" t="s">
        <v>504</v>
      </c>
      <c r="D1875" s="343" t="s">
        <v>512</v>
      </c>
    </row>
    <row r="1876" ht="15.0" customHeight="1">
      <c r="A1876" s="343" t="s">
        <v>3302</v>
      </c>
      <c r="B1876" s="344">
        <v>505358.0</v>
      </c>
      <c r="C1876" s="343" t="s">
        <v>504</v>
      </c>
      <c r="D1876" s="343" t="s">
        <v>512</v>
      </c>
    </row>
    <row r="1877" ht="15.0" customHeight="1">
      <c r="A1877" s="343" t="s">
        <v>3303</v>
      </c>
      <c r="B1877" s="344">
        <v>535958.0</v>
      </c>
      <c r="C1877" s="343" t="s">
        <v>3304</v>
      </c>
      <c r="D1877" s="343" t="s">
        <v>618</v>
      </c>
    </row>
    <row r="1878" ht="15.0" customHeight="1">
      <c r="A1878" s="343" t="s">
        <v>3305</v>
      </c>
      <c r="B1878" s="344">
        <v>517423.0</v>
      </c>
      <c r="C1878" s="343" t="s">
        <v>504</v>
      </c>
      <c r="D1878" s="343" t="s">
        <v>802</v>
      </c>
    </row>
    <row r="1879" ht="15.0" customHeight="1">
      <c r="A1879" s="343" t="s">
        <v>3306</v>
      </c>
      <c r="B1879" s="344">
        <v>536868.0</v>
      </c>
      <c r="C1879" s="343" t="s">
        <v>504</v>
      </c>
      <c r="D1879" s="343" t="s">
        <v>490</v>
      </c>
    </row>
    <row r="1880" ht="15.0" customHeight="1">
      <c r="A1880" s="343" t="s">
        <v>3307</v>
      </c>
      <c r="B1880" s="344">
        <v>539149.0</v>
      </c>
      <c r="C1880" s="343" t="s">
        <v>504</v>
      </c>
      <c r="D1880" s="343" t="s">
        <v>588</v>
      </c>
    </row>
    <row r="1881" ht="15.0" customHeight="1">
      <c r="A1881" s="343" t="s">
        <v>3308</v>
      </c>
      <c r="B1881" s="344">
        <v>500212.0</v>
      </c>
      <c r="C1881" s="343" t="s">
        <v>504</v>
      </c>
      <c r="D1881" s="343" t="s">
        <v>521</v>
      </c>
    </row>
    <row r="1882" ht="15.0" customHeight="1">
      <c r="A1882" s="343" t="s">
        <v>3309</v>
      </c>
      <c r="B1882" s="344">
        <v>519606.0</v>
      </c>
      <c r="C1882" s="343" t="s">
        <v>504</v>
      </c>
      <c r="D1882" s="343" t="s">
        <v>753</v>
      </c>
    </row>
    <row r="1883" ht="15.0" customHeight="1">
      <c r="A1883" s="343" t="s">
        <v>3310</v>
      </c>
      <c r="B1883" s="344">
        <v>531889.0</v>
      </c>
      <c r="C1883" s="343" t="s">
        <v>504</v>
      </c>
      <c r="D1883" s="343" t="s">
        <v>1046</v>
      </c>
    </row>
    <row r="1884" ht="15.0" customHeight="1">
      <c r="A1884" s="343" t="s">
        <v>3311</v>
      </c>
      <c r="B1884" s="344">
        <v>530921.0</v>
      </c>
      <c r="C1884" s="343" t="s">
        <v>504</v>
      </c>
      <c r="D1884" s="343" t="s">
        <v>624</v>
      </c>
    </row>
    <row r="1885" ht="15.0" customHeight="1">
      <c r="A1885" s="343" t="s">
        <v>3312</v>
      </c>
      <c r="B1885" s="344">
        <v>538835.0</v>
      </c>
      <c r="C1885" s="343" t="s">
        <v>3313</v>
      </c>
      <c r="D1885" s="343" t="s">
        <v>597</v>
      </c>
    </row>
    <row r="1886" ht="15.0" customHeight="1">
      <c r="A1886" s="343" t="s">
        <v>3314</v>
      </c>
      <c r="B1886" s="344">
        <v>534732.0</v>
      </c>
      <c r="C1886" s="343" t="s">
        <v>504</v>
      </c>
      <c r="D1886" s="343" t="s">
        <v>487</v>
      </c>
    </row>
    <row r="1887" ht="15.0" customHeight="1">
      <c r="A1887" s="343" t="s">
        <v>3315</v>
      </c>
      <c r="B1887" s="344">
        <v>506134.0</v>
      </c>
      <c r="C1887" s="343" t="s">
        <v>504</v>
      </c>
      <c r="D1887" s="343" t="s">
        <v>624</v>
      </c>
    </row>
    <row r="1888" ht="15.0" customHeight="1">
      <c r="A1888" s="343" t="s">
        <v>3316</v>
      </c>
      <c r="B1888" s="344">
        <v>532326.0</v>
      </c>
      <c r="C1888" s="343" t="s">
        <v>3317</v>
      </c>
      <c r="D1888" s="343" t="s">
        <v>597</v>
      </c>
    </row>
    <row r="1889" ht="15.0" customHeight="1">
      <c r="A1889" s="343" t="s">
        <v>3318</v>
      </c>
      <c r="B1889" s="344">
        <v>511391.0</v>
      </c>
      <c r="C1889" s="343" t="s">
        <v>504</v>
      </c>
      <c r="D1889" s="343" t="s">
        <v>521</v>
      </c>
    </row>
    <row r="1890" ht="15.0" customHeight="1">
      <c r="A1890" s="343" t="s">
        <v>3319</v>
      </c>
      <c r="B1890" s="344">
        <v>530259.0</v>
      </c>
      <c r="C1890" s="343" t="s">
        <v>504</v>
      </c>
      <c r="D1890" s="343" t="s">
        <v>576</v>
      </c>
    </row>
    <row r="1891" ht="15.0" customHeight="1">
      <c r="A1891" s="343" t="s">
        <v>3320</v>
      </c>
      <c r="B1891" s="344">
        <v>539692.0</v>
      </c>
      <c r="C1891" s="343" t="s">
        <v>504</v>
      </c>
      <c r="D1891" s="343" t="s">
        <v>521</v>
      </c>
    </row>
    <row r="1892" ht="15.0" customHeight="1">
      <c r="A1892" s="343" t="s">
        <v>3321</v>
      </c>
      <c r="B1892" s="344">
        <v>539448.0</v>
      </c>
      <c r="C1892" s="343" t="s">
        <v>3322</v>
      </c>
      <c r="D1892" s="343" t="s">
        <v>2642</v>
      </c>
    </row>
    <row r="1893" ht="15.0" customHeight="1">
      <c r="A1893" s="343" t="s">
        <v>3323</v>
      </c>
      <c r="B1893" s="344">
        <v>526512.0</v>
      </c>
      <c r="C1893" s="343" t="s">
        <v>504</v>
      </c>
      <c r="D1893" s="343" t="s">
        <v>567</v>
      </c>
    </row>
    <row r="1894" ht="15.0" customHeight="1">
      <c r="A1894" s="343" t="s">
        <v>3324</v>
      </c>
      <c r="B1894" s="344">
        <v>505737.0</v>
      </c>
      <c r="C1894" s="343" t="s">
        <v>504</v>
      </c>
      <c r="D1894" s="343" t="s">
        <v>512</v>
      </c>
    </row>
    <row r="1895" ht="15.0" customHeight="1">
      <c r="A1895" s="343" t="s">
        <v>3325</v>
      </c>
      <c r="B1895" s="344">
        <v>505737.0</v>
      </c>
      <c r="C1895" s="343" t="s">
        <v>504</v>
      </c>
      <c r="D1895" s="343" t="s">
        <v>512</v>
      </c>
    </row>
    <row r="1896" ht="15.0" customHeight="1">
      <c r="A1896" s="343" t="s">
        <v>3326</v>
      </c>
      <c r="B1896" s="343" t="s">
        <v>504</v>
      </c>
      <c r="C1896" s="343" t="s">
        <v>3327</v>
      </c>
      <c r="D1896" s="343" t="s">
        <v>595</v>
      </c>
    </row>
    <row r="1897" ht="15.0" customHeight="1">
      <c r="A1897" s="343" t="s">
        <v>3328</v>
      </c>
      <c r="B1897" s="344">
        <v>509709.0</v>
      </c>
      <c r="C1897" s="343" t="s">
        <v>504</v>
      </c>
      <c r="D1897" s="343" t="s">
        <v>624</v>
      </c>
    </row>
    <row r="1898" ht="15.0" customHeight="1">
      <c r="A1898" s="343" t="s">
        <v>3329</v>
      </c>
      <c r="B1898" s="344">
        <v>517044.0</v>
      </c>
      <c r="C1898" s="343" t="s">
        <v>504</v>
      </c>
      <c r="D1898" s="343" t="s">
        <v>588</v>
      </c>
    </row>
    <row r="1899" ht="15.0" customHeight="1">
      <c r="A1899" s="343" t="s">
        <v>3330</v>
      </c>
      <c r="B1899" s="344">
        <v>530781.0</v>
      </c>
      <c r="C1899" s="343" t="s">
        <v>504</v>
      </c>
      <c r="D1899" s="343" t="s">
        <v>562</v>
      </c>
    </row>
    <row r="1900" ht="15.0" customHeight="1">
      <c r="A1900" s="343" t="s">
        <v>3331</v>
      </c>
      <c r="B1900" s="344">
        <v>502330.0</v>
      </c>
      <c r="C1900" s="343" t="s">
        <v>3332</v>
      </c>
      <c r="D1900" s="343" t="s">
        <v>498</v>
      </c>
    </row>
    <row r="1901" ht="15.0" customHeight="1">
      <c r="A1901" s="343" t="s">
        <v>3333</v>
      </c>
      <c r="B1901" s="344">
        <v>500213.0</v>
      </c>
      <c r="C1901" s="343" t="s">
        <v>504</v>
      </c>
      <c r="D1901" s="343" t="s">
        <v>1507</v>
      </c>
    </row>
    <row r="1902" ht="15.0" customHeight="1">
      <c r="A1902" s="343" t="s">
        <v>3334</v>
      </c>
      <c r="B1902" s="344">
        <v>532072.0</v>
      </c>
      <c r="C1902" s="343" t="s">
        <v>504</v>
      </c>
      <c r="D1902" s="343" t="s">
        <v>507</v>
      </c>
    </row>
    <row r="1903" ht="15.0" customHeight="1">
      <c r="A1903" s="343" t="s">
        <v>3335</v>
      </c>
      <c r="B1903" s="344">
        <v>533181.0</v>
      </c>
      <c r="C1903" s="343" t="s">
        <v>3336</v>
      </c>
      <c r="D1903" s="343" t="s">
        <v>3263</v>
      </c>
    </row>
    <row r="1904" ht="15.0" customHeight="1">
      <c r="A1904" s="343" t="s">
        <v>3337</v>
      </c>
      <c r="B1904" s="344">
        <v>533506.0</v>
      </c>
      <c r="C1904" s="343" t="s">
        <v>3338</v>
      </c>
      <c r="D1904" s="343" t="s">
        <v>487</v>
      </c>
    </row>
    <row r="1905" ht="15.0" customHeight="1">
      <c r="A1905" s="343" t="s">
        <v>3339</v>
      </c>
      <c r="B1905" s="344">
        <v>533172.0</v>
      </c>
      <c r="C1905" s="343" t="s">
        <v>3340</v>
      </c>
      <c r="D1905" s="343" t="s">
        <v>487</v>
      </c>
    </row>
    <row r="1906" ht="15.0" customHeight="1">
      <c r="A1906" s="343" t="s">
        <v>3341</v>
      </c>
      <c r="B1906" s="344">
        <v>504786.0</v>
      </c>
      <c r="C1906" s="343" t="s">
        <v>504</v>
      </c>
      <c r="D1906" s="343" t="s">
        <v>1424</v>
      </c>
    </row>
    <row r="1907" ht="15.0" customHeight="1">
      <c r="A1907" s="343" t="s">
        <v>3342</v>
      </c>
      <c r="B1907" s="344">
        <v>523844.0</v>
      </c>
      <c r="C1907" s="343" t="s">
        <v>504</v>
      </c>
      <c r="D1907" s="343" t="s">
        <v>1671</v>
      </c>
    </row>
    <row r="1908" ht="15.0" customHeight="1">
      <c r="A1908" s="343" t="s">
        <v>3343</v>
      </c>
      <c r="B1908" s="344">
        <v>523752.0</v>
      </c>
      <c r="C1908" s="343" t="s">
        <v>504</v>
      </c>
      <c r="D1908" s="343" t="s">
        <v>512</v>
      </c>
    </row>
    <row r="1909" ht="15.0" customHeight="1">
      <c r="A1909" s="343" t="s">
        <v>3344</v>
      </c>
      <c r="B1909" s="344">
        <v>524164.0</v>
      </c>
      <c r="C1909" s="343" t="s">
        <v>3345</v>
      </c>
      <c r="D1909" s="343" t="s">
        <v>542</v>
      </c>
    </row>
    <row r="1910" ht="15.0" customHeight="1">
      <c r="A1910" s="343" t="s">
        <v>3346</v>
      </c>
      <c r="B1910" s="344">
        <v>500214.0</v>
      </c>
      <c r="C1910" s="343" t="s">
        <v>504</v>
      </c>
      <c r="D1910" s="343" t="s">
        <v>512</v>
      </c>
    </row>
    <row r="1911" ht="15.0" customHeight="1">
      <c r="A1911" s="343" t="s">
        <v>3347</v>
      </c>
      <c r="B1911" s="344">
        <v>500214.0</v>
      </c>
      <c r="C1911" s="343" t="s">
        <v>504</v>
      </c>
      <c r="D1911" s="343" t="s">
        <v>512</v>
      </c>
    </row>
    <row r="1912" ht="15.0" customHeight="1">
      <c r="A1912" s="343" t="s">
        <v>3348</v>
      </c>
      <c r="B1912" s="344">
        <v>523638.0</v>
      </c>
      <c r="C1912" s="343" t="s">
        <v>504</v>
      </c>
      <c r="D1912" s="343" t="s">
        <v>859</v>
      </c>
    </row>
    <row r="1913" ht="15.0" customHeight="1">
      <c r="A1913" s="343" t="s">
        <v>3349</v>
      </c>
      <c r="B1913" s="344">
        <v>524494.0</v>
      </c>
      <c r="C1913" s="343" t="s">
        <v>3350</v>
      </c>
      <c r="D1913" s="343" t="s">
        <v>542</v>
      </c>
    </row>
    <row r="1914" ht="15.0" customHeight="1">
      <c r="A1914" s="343" t="s">
        <v>3351</v>
      </c>
      <c r="B1914" s="344">
        <v>512405.0</v>
      </c>
      <c r="C1914" s="343" t="s">
        <v>504</v>
      </c>
      <c r="D1914" s="343" t="s">
        <v>510</v>
      </c>
    </row>
    <row r="1915" ht="15.0" customHeight="1">
      <c r="A1915" s="343" t="s">
        <v>3352</v>
      </c>
      <c r="B1915" s="344">
        <v>512405.0</v>
      </c>
      <c r="C1915" s="343" t="s">
        <v>504</v>
      </c>
      <c r="D1915" s="343" t="s">
        <v>510</v>
      </c>
    </row>
    <row r="1916" ht="15.0" customHeight="1">
      <c r="A1916" s="343" t="s">
        <v>3353</v>
      </c>
      <c r="B1916" s="344">
        <v>532947.0</v>
      </c>
      <c r="C1916" s="343" t="s">
        <v>3354</v>
      </c>
      <c r="D1916" s="343" t="s">
        <v>1099</v>
      </c>
    </row>
    <row r="1917" ht="15.0" customHeight="1">
      <c r="A1917" s="343" t="s">
        <v>3355</v>
      </c>
      <c r="B1917" s="344">
        <v>540526.0</v>
      </c>
      <c r="C1917" s="343" t="s">
        <v>3356</v>
      </c>
      <c r="D1917" s="343" t="s">
        <v>524</v>
      </c>
    </row>
    <row r="1918" ht="15.0" customHeight="1">
      <c r="A1918" s="343" t="s">
        <v>3357</v>
      </c>
      <c r="B1918" s="344">
        <v>541956.0</v>
      </c>
      <c r="C1918" s="343" t="s">
        <v>3358</v>
      </c>
      <c r="D1918" s="343" t="s">
        <v>902</v>
      </c>
    </row>
    <row r="1919" ht="15.0" customHeight="1">
      <c r="A1919" s="343" t="s">
        <v>3359</v>
      </c>
      <c r="B1919" s="344">
        <v>540735.0</v>
      </c>
      <c r="C1919" s="343" t="s">
        <v>504</v>
      </c>
      <c r="D1919" s="343" t="s">
        <v>597</v>
      </c>
    </row>
    <row r="1920" ht="15.0" customHeight="1">
      <c r="A1920" s="343" t="s">
        <v>3360</v>
      </c>
      <c r="B1920" s="343" t="s">
        <v>504</v>
      </c>
      <c r="C1920" s="343" t="s">
        <v>3361</v>
      </c>
      <c r="D1920" s="343" t="s">
        <v>515</v>
      </c>
    </row>
    <row r="1921" ht="15.0" customHeight="1">
      <c r="A1921" s="343" t="s">
        <v>3362</v>
      </c>
      <c r="B1921" s="344">
        <v>531337.0</v>
      </c>
      <c r="C1921" s="343" t="s">
        <v>504</v>
      </c>
      <c r="D1921" s="343" t="s">
        <v>487</v>
      </c>
    </row>
    <row r="1922" ht="15.0" customHeight="1">
      <c r="A1922" s="343" t="s">
        <v>3363</v>
      </c>
      <c r="B1922" s="344">
        <v>526859.0</v>
      </c>
      <c r="C1922" s="343" t="s">
        <v>504</v>
      </c>
      <c r="D1922" s="343" t="s">
        <v>521</v>
      </c>
    </row>
    <row r="1923" ht="15.0" customHeight="1">
      <c r="A1923" s="343" t="s">
        <v>3364</v>
      </c>
      <c r="B1923" s="344">
        <v>533033.0</v>
      </c>
      <c r="C1923" s="343" t="s">
        <v>504</v>
      </c>
      <c r="D1923" s="343" t="s">
        <v>512</v>
      </c>
    </row>
    <row r="1924" ht="15.0" customHeight="1">
      <c r="A1924" s="343" t="s">
        <v>3365</v>
      </c>
      <c r="B1924" s="344">
        <v>540134.0</v>
      </c>
      <c r="C1924" s="343" t="s">
        <v>504</v>
      </c>
      <c r="D1924" s="343" t="s">
        <v>902</v>
      </c>
    </row>
    <row r="1925" ht="15.0" customHeight="1">
      <c r="A1925" s="343" t="s">
        <v>3366</v>
      </c>
      <c r="B1925" s="344">
        <v>531109.0</v>
      </c>
      <c r="C1925" s="343" t="s">
        <v>504</v>
      </c>
      <c r="D1925" s="343" t="s">
        <v>664</v>
      </c>
    </row>
    <row r="1926" ht="15.0" customHeight="1">
      <c r="A1926" s="343" t="s">
        <v>3367</v>
      </c>
      <c r="B1926" s="344">
        <v>524400.0</v>
      </c>
      <c r="C1926" s="343" t="s">
        <v>504</v>
      </c>
      <c r="D1926" s="343" t="s">
        <v>542</v>
      </c>
    </row>
    <row r="1927" ht="15.0" customHeight="1">
      <c r="A1927" s="343" t="s">
        <v>3368</v>
      </c>
      <c r="B1927" s="344">
        <v>506161.0</v>
      </c>
      <c r="C1927" s="343" t="s">
        <v>504</v>
      </c>
      <c r="D1927" s="343" t="s">
        <v>521</v>
      </c>
    </row>
    <row r="1928" ht="15.0" customHeight="1">
      <c r="A1928" s="343" t="s">
        <v>3369</v>
      </c>
      <c r="B1928" s="344">
        <v>511609.0</v>
      </c>
      <c r="C1928" s="343" t="s">
        <v>504</v>
      </c>
      <c r="D1928" s="343" t="s">
        <v>521</v>
      </c>
    </row>
    <row r="1929" ht="15.0" customHeight="1">
      <c r="A1929" s="343" t="s">
        <v>3370</v>
      </c>
      <c r="B1929" s="344">
        <v>532479.0</v>
      </c>
      <c r="C1929" s="343" t="s">
        <v>3371</v>
      </c>
      <c r="D1929" s="343" t="s">
        <v>536</v>
      </c>
    </row>
    <row r="1930" ht="15.0" customHeight="1">
      <c r="A1930" s="343" t="s">
        <v>3372</v>
      </c>
      <c r="B1930" s="344">
        <v>508807.0</v>
      </c>
      <c r="C1930" s="343" t="s">
        <v>504</v>
      </c>
      <c r="D1930" s="343" t="s">
        <v>859</v>
      </c>
    </row>
    <row r="1931" ht="15.0" customHeight="1">
      <c r="A1931" s="343" t="s">
        <v>3373</v>
      </c>
      <c r="B1931" s="344">
        <v>524622.0</v>
      </c>
      <c r="C1931" s="343" t="s">
        <v>504</v>
      </c>
      <c r="D1931" s="343" t="s">
        <v>3263</v>
      </c>
    </row>
    <row r="1932" ht="15.0" customHeight="1">
      <c r="A1932" s="343" t="s">
        <v>1209</v>
      </c>
      <c r="B1932" s="344">
        <v>500875.0</v>
      </c>
      <c r="C1932" s="343" t="s">
        <v>1210</v>
      </c>
      <c r="D1932" s="343" t="s">
        <v>2675</v>
      </c>
    </row>
    <row r="1933" ht="15.0" customHeight="1">
      <c r="A1933" s="343" t="s">
        <v>3374</v>
      </c>
      <c r="B1933" s="344">
        <v>509496.0</v>
      </c>
      <c r="C1933" s="343" t="s">
        <v>3375</v>
      </c>
      <c r="D1933" s="343" t="s">
        <v>902</v>
      </c>
    </row>
    <row r="1934" ht="15.0" customHeight="1">
      <c r="A1934" s="343" t="s">
        <v>3376</v>
      </c>
      <c r="B1934" s="344">
        <v>509496.0</v>
      </c>
      <c r="C1934" s="343" t="s">
        <v>3375</v>
      </c>
      <c r="D1934" s="343" t="s">
        <v>902</v>
      </c>
    </row>
    <row r="1935" ht="15.0" customHeight="1">
      <c r="A1935" s="343" t="s">
        <v>3377</v>
      </c>
      <c r="B1935" s="344">
        <v>523610.0</v>
      </c>
      <c r="C1935" s="343" t="s">
        <v>3378</v>
      </c>
      <c r="D1935" s="343" t="s">
        <v>650</v>
      </c>
    </row>
    <row r="1936" ht="15.0" customHeight="1">
      <c r="A1936" s="343" t="s">
        <v>3379</v>
      </c>
      <c r="B1936" s="344">
        <v>522183.0</v>
      </c>
      <c r="C1936" s="343" t="s">
        <v>504</v>
      </c>
      <c r="D1936" s="343" t="s">
        <v>512</v>
      </c>
    </row>
    <row r="1937" ht="15.0" customHeight="1">
      <c r="A1937" s="343" t="s">
        <v>3380</v>
      </c>
      <c r="B1937" s="344">
        <v>507580.0</v>
      </c>
      <c r="C1937" s="343" t="s">
        <v>3381</v>
      </c>
      <c r="D1937" s="343" t="s">
        <v>552</v>
      </c>
    </row>
    <row r="1938" ht="15.0" customHeight="1">
      <c r="A1938" s="343" t="s">
        <v>3382</v>
      </c>
      <c r="B1938" s="344">
        <v>530773.0</v>
      </c>
      <c r="C1938" s="343" t="s">
        <v>3383</v>
      </c>
      <c r="D1938" s="343" t="s">
        <v>902</v>
      </c>
    </row>
    <row r="1939" ht="15.0" customHeight="1">
      <c r="A1939" s="343" t="s">
        <v>3384</v>
      </c>
      <c r="B1939" s="344">
        <v>522245.0</v>
      </c>
      <c r="C1939" s="343" t="s">
        <v>504</v>
      </c>
      <c r="D1939" s="343" t="s">
        <v>689</v>
      </c>
    </row>
    <row r="1940" ht="15.0" customHeight="1">
      <c r="A1940" s="343" t="s">
        <v>3385</v>
      </c>
      <c r="B1940" s="344">
        <v>532341.0</v>
      </c>
      <c r="C1940" s="343" t="s">
        <v>3386</v>
      </c>
      <c r="D1940" s="343" t="s">
        <v>490</v>
      </c>
    </row>
    <row r="1941" ht="15.0" customHeight="1">
      <c r="A1941" s="343" t="s">
        <v>3387</v>
      </c>
      <c r="B1941" s="344">
        <v>538539.0</v>
      </c>
      <c r="C1941" s="343" t="s">
        <v>504</v>
      </c>
      <c r="D1941" s="343" t="s">
        <v>524</v>
      </c>
    </row>
    <row r="1942" ht="15.0" customHeight="1">
      <c r="A1942" s="343" t="s">
        <v>3388</v>
      </c>
      <c r="B1942" s="344">
        <v>530049.0</v>
      </c>
      <c r="C1942" s="343" t="s">
        <v>504</v>
      </c>
      <c r="D1942" s="343" t="s">
        <v>519</v>
      </c>
    </row>
    <row r="1943" ht="15.0" customHeight="1">
      <c r="A1943" s="343" t="s">
        <v>3389</v>
      </c>
      <c r="B1943" s="344">
        <v>523062.0</v>
      </c>
      <c r="C1943" s="343" t="s">
        <v>504</v>
      </c>
      <c r="D1943" s="343" t="s">
        <v>521</v>
      </c>
    </row>
    <row r="1944" ht="15.0" customHeight="1">
      <c r="A1944" s="343" t="s">
        <v>3390</v>
      </c>
      <c r="B1944" s="344">
        <v>532940.0</v>
      </c>
      <c r="C1944" s="343" t="s">
        <v>3391</v>
      </c>
      <c r="D1944" s="343" t="s">
        <v>902</v>
      </c>
    </row>
    <row r="1945" ht="15.0" customHeight="1">
      <c r="A1945" s="343" t="s">
        <v>3392</v>
      </c>
      <c r="B1945" s="344">
        <v>506522.0</v>
      </c>
      <c r="C1945" s="343" t="s">
        <v>504</v>
      </c>
      <c r="D1945" s="343" t="s">
        <v>686</v>
      </c>
    </row>
    <row r="1946" ht="15.0" customHeight="1">
      <c r="A1946" s="343" t="s">
        <v>3393</v>
      </c>
      <c r="B1946" s="344">
        <v>506522.0</v>
      </c>
      <c r="C1946" s="343" t="s">
        <v>504</v>
      </c>
      <c r="D1946" s="343" t="s">
        <v>686</v>
      </c>
    </row>
    <row r="1947" ht="15.0" customHeight="1">
      <c r="A1947" s="343" t="s">
        <v>3394</v>
      </c>
      <c r="B1947" s="344">
        <v>530915.0</v>
      </c>
      <c r="C1947" s="343" t="s">
        <v>504</v>
      </c>
      <c r="D1947" s="343" t="s">
        <v>753</v>
      </c>
    </row>
    <row r="1948" ht="15.0" customHeight="1">
      <c r="A1948" s="343" t="s">
        <v>3395</v>
      </c>
      <c r="B1948" s="344">
        <v>538422.0</v>
      </c>
      <c r="C1948" s="343" t="s">
        <v>504</v>
      </c>
      <c r="D1948" s="343" t="s">
        <v>524</v>
      </c>
    </row>
    <row r="1949" ht="15.0" customHeight="1">
      <c r="A1949" s="343" t="s">
        <v>3396</v>
      </c>
      <c r="B1949" s="344">
        <v>530711.0</v>
      </c>
      <c r="C1949" s="343" t="s">
        <v>504</v>
      </c>
      <c r="D1949" s="343" t="s">
        <v>859</v>
      </c>
    </row>
    <row r="1950" ht="15.0" customHeight="1">
      <c r="A1950" s="343" t="s">
        <v>3397</v>
      </c>
      <c r="B1950" s="344">
        <v>507155.0</v>
      </c>
      <c r="C1950" s="343" t="s">
        <v>504</v>
      </c>
      <c r="D1950" s="343" t="s">
        <v>1136</v>
      </c>
    </row>
    <row r="1951" ht="15.0" customHeight="1">
      <c r="A1951" s="343" t="s">
        <v>3398</v>
      </c>
      <c r="B1951" s="344">
        <v>532825.0</v>
      </c>
      <c r="C1951" s="343" t="s">
        <v>504</v>
      </c>
      <c r="D1951" s="343" t="s">
        <v>519</v>
      </c>
    </row>
    <row r="1952" ht="15.0" customHeight="1">
      <c r="A1952" s="343" t="s">
        <v>3399</v>
      </c>
      <c r="B1952" s="344">
        <v>532705.0</v>
      </c>
      <c r="C1952" s="343" t="s">
        <v>3400</v>
      </c>
      <c r="D1952" s="343" t="s">
        <v>1028</v>
      </c>
    </row>
    <row r="1953" ht="15.0" customHeight="1">
      <c r="A1953" s="343" t="s">
        <v>3401</v>
      </c>
      <c r="B1953" s="344">
        <v>520139.0</v>
      </c>
      <c r="C1953" s="343" t="s">
        <v>504</v>
      </c>
      <c r="D1953" s="343" t="s">
        <v>2642</v>
      </c>
    </row>
    <row r="1954" ht="15.0" customHeight="1">
      <c r="A1954" s="343" t="s">
        <v>3402</v>
      </c>
      <c r="B1954" s="344">
        <v>530601.0</v>
      </c>
      <c r="C1954" s="343" t="s">
        <v>504</v>
      </c>
      <c r="D1954" s="343" t="s">
        <v>521</v>
      </c>
    </row>
    <row r="1955" ht="15.0" customHeight="1">
      <c r="A1955" s="343" t="s">
        <v>3403</v>
      </c>
      <c r="B1955" s="344">
        <v>507789.0</v>
      </c>
      <c r="C1955" s="343" t="s">
        <v>3404</v>
      </c>
      <c r="D1955" s="343" t="s">
        <v>542</v>
      </c>
    </row>
    <row r="1956" ht="15.0" customHeight="1">
      <c r="A1956" s="343" t="s">
        <v>3405</v>
      </c>
      <c r="B1956" s="344">
        <v>532976.0</v>
      </c>
      <c r="C1956" s="343" t="s">
        <v>3406</v>
      </c>
      <c r="D1956" s="343" t="s">
        <v>536</v>
      </c>
    </row>
    <row r="1957" ht="15.0" customHeight="1">
      <c r="A1957" s="343" t="s">
        <v>3407</v>
      </c>
      <c r="B1957" s="344">
        <v>512237.0</v>
      </c>
      <c r="C1957" s="343" t="s">
        <v>3408</v>
      </c>
      <c r="D1957" s="343" t="s">
        <v>536</v>
      </c>
    </row>
    <row r="1958" ht="15.0" customHeight="1">
      <c r="A1958" s="343" t="s">
        <v>3409</v>
      </c>
      <c r="B1958" s="344">
        <v>523467.0</v>
      </c>
      <c r="C1958" s="343" t="s">
        <v>504</v>
      </c>
      <c r="D1958" s="343" t="s">
        <v>1032</v>
      </c>
    </row>
    <row r="1959" ht="15.0" customHeight="1">
      <c r="A1959" s="343" t="s">
        <v>3410</v>
      </c>
      <c r="B1959" s="344">
        <v>531339.0</v>
      </c>
      <c r="C1959" s="343" t="s">
        <v>3411</v>
      </c>
      <c r="D1959" s="343" t="s">
        <v>902</v>
      </c>
    </row>
    <row r="1960" ht="15.0" customHeight="1">
      <c r="A1960" s="343" t="s">
        <v>3412</v>
      </c>
      <c r="B1960" s="344">
        <v>514312.0</v>
      </c>
      <c r="C1960" s="343" t="s">
        <v>504</v>
      </c>
      <c r="D1960" s="343" t="s">
        <v>519</v>
      </c>
    </row>
    <row r="1961" ht="15.0" customHeight="1">
      <c r="A1961" s="343" t="s">
        <v>3413</v>
      </c>
      <c r="B1961" s="344">
        <v>500219.0</v>
      </c>
      <c r="C1961" s="343" t="s">
        <v>3414</v>
      </c>
      <c r="D1961" s="343" t="s">
        <v>624</v>
      </c>
    </row>
    <row r="1962" ht="15.0" customHeight="1">
      <c r="A1962" s="343" t="s">
        <v>3413</v>
      </c>
      <c r="B1962" s="344">
        <v>570004.0</v>
      </c>
      <c r="C1962" s="343" t="s">
        <v>3415</v>
      </c>
      <c r="D1962" s="343" t="s">
        <v>624</v>
      </c>
    </row>
    <row r="1963" ht="15.0" customHeight="1">
      <c r="A1963" s="343" t="s">
        <v>3416</v>
      </c>
      <c r="B1963" s="344">
        <v>539119.0</v>
      </c>
      <c r="C1963" s="343" t="s">
        <v>504</v>
      </c>
      <c r="D1963" s="343" t="s">
        <v>1032</v>
      </c>
    </row>
    <row r="1964" ht="15.0" customHeight="1">
      <c r="A1964" s="343" t="s">
        <v>3417</v>
      </c>
      <c r="B1964" s="344">
        <v>532033.0</v>
      </c>
      <c r="C1964" s="343" t="s">
        <v>3418</v>
      </c>
      <c r="D1964" s="343" t="s">
        <v>1243</v>
      </c>
    </row>
    <row r="1965" ht="15.0" customHeight="1">
      <c r="A1965" s="343" t="s">
        <v>3419</v>
      </c>
      <c r="B1965" s="344">
        <v>526865.0</v>
      </c>
      <c r="C1965" s="343" t="s">
        <v>504</v>
      </c>
      <c r="D1965" s="343" t="s">
        <v>526</v>
      </c>
    </row>
    <row r="1966" ht="15.0" customHeight="1">
      <c r="A1966" s="343" t="s">
        <v>3420</v>
      </c>
      <c r="B1966" s="344">
        <v>526865.0</v>
      </c>
      <c r="C1966" s="343" t="s">
        <v>504</v>
      </c>
      <c r="D1966" s="343" t="s">
        <v>526</v>
      </c>
    </row>
    <row r="1967" ht="15.0" customHeight="1">
      <c r="A1967" s="343" t="s">
        <v>3421</v>
      </c>
      <c r="B1967" s="344">
        <v>505212.0</v>
      </c>
      <c r="C1967" s="343" t="s">
        <v>504</v>
      </c>
      <c r="D1967" s="343" t="s">
        <v>859</v>
      </c>
    </row>
    <row r="1968" ht="15.0" customHeight="1">
      <c r="A1968" s="343" t="s">
        <v>3422</v>
      </c>
      <c r="B1968" s="344">
        <v>505840.0</v>
      </c>
      <c r="C1968" s="343" t="s">
        <v>504</v>
      </c>
      <c r="D1968" s="343" t="s">
        <v>1269</v>
      </c>
    </row>
    <row r="1969" ht="15.0" customHeight="1">
      <c r="A1969" s="343" t="s">
        <v>3423</v>
      </c>
      <c r="B1969" s="344">
        <v>532532.0</v>
      </c>
      <c r="C1969" s="343" t="s">
        <v>3424</v>
      </c>
      <c r="D1969" s="343" t="s">
        <v>902</v>
      </c>
    </row>
    <row r="1970" ht="15.0" customHeight="1">
      <c r="A1970" s="343" t="s">
        <v>3425</v>
      </c>
      <c r="B1970" s="344">
        <v>532627.0</v>
      </c>
      <c r="C1970" s="343" t="s">
        <v>3426</v>
      </c>
      <c r="D1970" s="343" t="s">
        <v>643</v>
      </c>
    </row>
    <row r="1971" ht="15.0" customHeight="1">
      <c r="A1971" s="343" t="s">
        <v>3427</v>
      </c>
      <c r="B1971" s="344">
        <v>780001.0</v>
      </c>
      <c r="C1971" s="343" t="s">
        <v>504</v>
      </c>
      <c r="D1971" s="343" t="s">
        <v>595</v>
      </c>
    </row>
    <row r="1972" ht="15.0" customHeight="1">
      <c r="A1972" s="343" t="s">
        <v>3428</v>
      </c>
      <c r="B1972" s="343" t="s">
        <v>504</v>
      </c>
      <c r="C1972" s="343" t="s">
        <v>3429</v>
      </c>
      <c r="D1972" s="343" t="s">
        <v>515</v>
      </c>
    </row>
    <row r="1973" ht="15.0" customHeight="1">
      <c r="A1973" s="343" t="s">
        <v>3430</v>
      </c>
      <c r="B1973" s="343" t="s">
        <v>504</v>
      </c>
      <c r="C1973" s="343" t="s">
        <v>3431</v>
      </c>
      <c r="D1973" s="343" t="s">
        <v>515</v>
      </c>
    </row>
    <row r="1974" ht="15.0" customHeight="1">
      <c r="A1974" s="343" t="s">
        <v>3432</v>
      </c>
      <c r="B1974" s="343" t="s">
        <v>504</v>
      </c>
      <c r="C1974" s="343" t="s">
        <v>3431</v>
      </c>
      <c r="D1974" s="343" t="s">
        <v>515</v>
      </c>
    </row>
    <row r="1975" ht="15.0" customHeight="1">
      <c r="A1975" s="343" t="s">
        <v>3433</v>
      </c>
      <c r="B1975" s="344">
        <v>538564.0</v>
      </c>
      <c r="C1975" s="343" t="s">
        <v>504</v>
      </c>
      <c r="D1975" s="343" t="s">
        <v>911</v>
      </c>
    </row>
    <row r="1976" ht="15.0" customHeight="1">
      <c r="A1976" s="343" t="s">
        <v>3434</v>
      </c>
      <c r="B1976" s="344">
        <v>520051.0</v>
      </c>
      <c r="C1976" s="343" t="s">
        <v>3435</v>
      </c>
      <c r="D1976" s="343" t="s">
        <v>859</v>
      </c>
    </row>
    <row r="1977" ht="15.0" customHeight="1">
      <c r="A1977" s="343" t="s">
        <v>3436</v>
      </c>
      <c r="B1977" s="344">
        <v>502901.0</v>
      </c>
      <c r="C1977" s="343" t="s">
        <v>504</v>
      </c>
      <c r="D1977" s="343" t="s">
        <v>519</v>
      </c>
    </row>
    <row r="1978" ht="15.0" customHeight="1">
      <c r="A1978" s="343" t="s">
        <v>3437</v>
      </c>
      <c r="B1978" s="344">
        <v>500220.0</v>
      </c>
      <c r="C1978" s="343" t="s">
        <v>504</v>
      </c>
      <c r="D1978" s="343" t="s">
        <v>519</v>
      </c>
    </row>
    <row r="1979" ht="15.0" customHeight="1">
      <c r="A1979" s="343" t="s">
        <v>3438</v>
      </c>
      <c r="B1979" s="344">
        <v>540394.0</v>
      </c>
      <c r="C1979" s="343" t="s">
        <v>504</v>
      </c>
      <c r="D1979" s="343" t="s">
        <v>526</v>
      </c>
    </row>
    <row r="1980" ht="15.0" customHeight="1">
      <c r="A1980" s="343" t="s">
        <v>3439</v>
      </c>
      <c r="B1980" s="343" t="s">
        <v>504</v>
      </c>
      <c r="C1980" s="343" t="s">
        <v>3440</v>
      </c>
      <c r="D1980" s="343" t="s">
        <v>515</v>
      </c>
    </row>
    <row r="1981" ht="15.0" customHeight="1">
      <c r="A1981" s="343" t="s">
        <v>3441</v>
      </c>
      <c r="B1981" s="344">
        <v>514318.0</v>
      </c>
      <c r="C1981" s="343" t="s">
        <v>504</v>
      </c>
      <c r="D1981" s="343" t="s">
        <v>519</v>
      </c>
    </row>
    <row r="1982" ht="15.0" customHeight="1">
      <c r="A1982" s="343" t="s">
        <v>3442</v>
      </c>
      <c r="B1982" s="344">
        <v>526001.0</v>
      </c>
      <c r="C1982" s="343" t="s">
        <v>504</v>
      </c>
      <c r="D1982" s="343" t="s">
        <v>699</v>
      </c>
    </row>
    <row r="1983" ht="15.0" customHeight="1">
      <c r="A1983" s="343" t="s">
        <v>3443</v>
      </c>
      <c r="B1983" s="344">
        <v>520066.0</v>
      </c>
      <c r="C1983" s="343" t="s">
        <v>3444</v>
      </c>
      <c r="D1983" s="343" t="s">
        <v>859</v>
      </c>
    </row>
    <row r="1984" ht="15.0" customHeight="1">
      <c r="A1984" s="343" t="s">
        <v>3445</v>
      </c>
      <c r="B1984" s="344">
        <v>509715.0</v>
      </c>
      <c r="C1984" s="343" t="s">
        <v>504</v>
      </c>
      <c r="D1984" s="343" t="s">
        <v>911</v>
      </c>
    </row>
    <row r="1985" ht="15.0" customHeight="1">
      <c r="A1985" s="343" t="s">
        <v>3446</v>
      </c>
      <c r="B1985" s="344">
        <v>513252.0</v>
      </c>
      <c r="C1985" s="343" t="s">
        <v>504</v>
      </c>
      <c r="D1985" s="343" t="s">
        <v>859</v>
      </c>
    </row>
    <row r="1986" ht="15.0" customHeight="1">
      <c r="A1986" s="343" t="s">
        <v>3447</v>
      </c>
      <c r="B1986" s="344">
        <v>524330.0</v>
      </c>
      <c r="C1986" s="343" t="s">
        <v>3448</v>
      </c>
      <c r="D1986" s="343" t="s">
        <v>664</v>
      </c>
    </row>
    <row r="1987" ht="15.0" customHeight="1">
      <c r="A1987" s="343" t="s">
        <v>3449</v>
      </c>
      <c r="B1987" s="344">
        <v>522285.0</v>
      </c>
      <c r="C1987" s="343" t="s">
        <v>3450</v>
      </c>
      <c r="D1987" s="343" t="s">
        <v>536</v>
      </c>
    </row>
    <row r="1988" ht="15.0" customHeight="1">
      <c r="A1988" s="343" t="s">
        <v>3451</v>
      </c>
      <c r="B1988" s="344">
        <v>539005.0</v>
      </c>
      <c r="C1988" s="343" t="s">
        <v>504</v>
      </c>
      <c r="D1988" s="343" t="s">
        <v>925</v>
      </c>
    </row>
    <row r="1989" ht="15.0" customHeight="1">
      <c r="A1989" s="343" t="s">
        <v>3452</v>
      </c>
      <c r="B1989" s="344">
        <v>531323.0</v>
      </c>
      <c r="C1989" s="343" t="s">
        <v>504</v>
      </c>
      <c r="D1989" s="343" t="s">
        <v>519</v>
      </c>
    </row>
    <row r="1990" ht="15.0" customHeight="1">
      <c r="A1990" s="343" t="s">
        <v>3453</v>
      </c>
      <c r="B1990" s="344">
        <v>512233.0</v>
      </c>
      <c r="C1990" s="343" t="s">
        <v>504</v>
      </c>
      <c r="D1990" s="343" t="s">
        <v>519</v>
      </c>
    </row>
    <row r="1991" ht="15.0" customHeight="1">
      <c r="A1991" s="343" t="s">
        <v>3454</v>
      </c>
      <c r="B1991" s="344">
        <v>500306.0</v>
      </c>
      <c r="C1991" s="343" t="s">
        <v>504</v>
      </c>
      <c r="D1991" s="343" t="s">
        <v>521</v>
      </c>
    </row>
    <row r="1992" ht="15.0" customHeight="1">
      <c r="A1992" s="343" t="s">
        <v>3455</v>
      </c>
      <c r="B1992" s="344">
        <v>533207.0</v>
      </c>
      <c r="C1992" s="343" t="s">
        <v>3456</v>
      </c>
      <c r="D1992" s="343" t="s">
        <v>1099</v>
      </c>
    </row>
    <row r="1993" ht="15.0" customHeight="1">
      <c r="A1993" s="343" t="s">
        <v>3457</v>
      </c>
      <c r="B1993" s="344">
        <v>506520.0</v>
      </c>
      <c r="C1993" s="343" t="s">
        <v>504</v>
      </c>
      <c r="D1993" s="343" t="s">
        <v>552</v>
      </c>
    </row>
    <row r="1994" ht="15.0" customHeight="1">
      <c r="A1994" s="343" t="s">
        <v>3458</v>
      </c>
      <c r="B1994" s="343" t="s">
        <v>504</v>
      </c>
      <c r="C1994" s="343" t="s">
        <v>3459</v>
      </c>
      <c r="D1994" s="343" t="s">
        <v>595</v>
      </c>
    </row>
    <row r="1995" ht="15.0" customHeight="1">
      <c r="A1995" s="343" t="s">
        <v>3460</v>
      </c>
      <c r="B1995" s="344">
        <v>506910.0</v>
      </c>
      <c r="C1995" s="343" t="s">
        <v>504</v>
      </c>
      <c r="D1995" s="343" t="s">
        <v>664</v>
      </c>
    </row>
    <row r="1996" ht="15.0" customHeight="1">
      <c r="A1996" s="343" t="s">
        <v>3461</v>
      </c>
      <c r="B1996" s="344">
        <v>506910.0</v>
      </c>
      <c r="C1996" s="343" t="s">
        <v>504</v>
      </c>
      <c r="D1996" s="343" t="s">
        <v>664</v>
      </c>
    </row>
    <row r="1997" ht="15.0" customHeight="1">
      <c r="A1997" s="343" t="s">
        <v>3462</v>
      </c>
      <c r="B1997" s="344">
        <v>506943.0</v>
      </c>
      <c r="C1997" s="343" t="s">
        <v>3463</v>
      </c>
      <c r="D1997" s="343" t="s">
        <v>542</v>
      </c>
    </row>
    <row r="1998" ht="15.0" customHeight="1">
      <c r="A1998" s="343" t="s">
        <v>3464</v>
      </c>
      <c r="B1998" s="344">
        <v>514034.0</v>
      </c>
      <c r="C1998" s="343" t="s">
        <v>3465</v>
      </c>
      <c r="D1998" s="343" t="s">
        <v>881</v>
      </c>
    </row>
    <row r="1999" ht="15.0" customHeight="1">
      <c r="A1999" s="343" t="s">
        <v>3466</v>
      </c>
      <c r="B1999" s="344">
        <v>532605.0</v>
      </c>
      <c r="C1999" s="343" t="s">
        <v>3467</v>
      </c>
      <c r="D1999" s="343" t="s">
        <v>859</v>
      </c>
    </row>
    <row r="2000" ht="15.0" customHeight="1">
      <c r="A2000" s="343" t="s">
        <v>3468</v>
      </c>
      <c r="B2000" s="344">
        <v>500223.0</v>
      </c>
      <c r="C2000" s="343" t="s">
        <v>504</v>
      </c>
      <c r="D2000" s="343" t="s">
        <v>519</v>
      </c>
    </row>
    <row r="2001" ht="15.0" customHeight="1">
      <c r="A2001" s="343" t="s">
        <v>3469</v>
      </c>
      <c r="B2001" s="344">
        <v>524592.0</v>
      </c>
      <c r="C2001" s="343" t="s">
        <v>504</v>
      </c>
      <c r="D2001" s="343" t="s">
        <v>664</v>
      </c>
    </row>
    <row r="2002" ht="15.0" customHeight="1">
      <c r="A2002" s="343" t="s">
        <v>3470</v>
      </c>
      <c r="B2002" s="344">
        <v>538837.0</v>
      </c>
      <c r="C2002" s="343" t="s">
        <v>504</v>
      </c>
      <c r="D2002" s="343" t="s">
        <v>510</v>
      </c>
    </row>
    <row r="2003" ht="15.0" customHeight="1">
      <c r="A2003" s="343" t="s">
        <v>3471</v>
      </c>
      <c r="B2003" s="344">
        <v>524731.0</v>
      </c>
      <c r="C2003" s="343" t="s">
        <v>504</v>
      </c>
      <c r="D2003" s="343" t="s">
        <v>542</v>
      </c>
    </row>
    <row r="2004" ht="15.0" customHeight="1">
      <c r="A2004" s="343" t="s">
        <v>3472</v>
      </c>
      <c r="B2004" s="344">
        <v>532617.0</v>
      </c>
      <c r="C2004" s="343" t="s">
        <v>3473</v>
      </c>
      <c r="D2004" s="343" t="s">
        <v>2642</v>
      </c>
    </row>
    <row r="2005" ht="15.0" customHeight="1">
      <c r="A2005" s="343" t="s">
        <v>3474</v>
      </c>
      <c r="B2005" s="344">
        <v>532617.0</v>
      </c>
      <c r="C2005" s="343" t="s">
        <v>3473</v>
      </c>
      <c r="D2005" s="343" t="s">
        <v>2642</v>
      </c>
    </row>
    <row r="2006" ht="15.0" customHeight="1">
      <c r="A2006" s="343" t="s">
        <v>3475</v>
      </c>
      <c r="B2006" s="343" t="s">
        <v>504</v>
      </c>
      <c r="C2006" s="343" t="s">
        <v>3476</v>
      </c>
      <c r="D2006" s="343" t="s">
        <v>515</v>
      </c>
    </row>
    <row r="2007" ht="15.0" customHeight="1">
      <c r="A2007" s="343" t="s">
        <v>3477</v>
      </c>
      <c r="B2007" s="344">
        <v>538794.0</v>
      </c>
      <c r="C2007" s="343" t="s">
        <v>504</v>
      </c>
      <c r="D2007" s="343" t="s">
        <v>590</v>
      </c>
    </row>
    <row r="2008" ht="15.0" customHeight="1">
      <c r="A2008" s="343" t="s">
        <v>3478</v>
      </c>
      <c r="B2008" s="343" t="s">
        <v>504</v>
      </c>
      <c r="C2008" s="343" t="s">
        <v>3479</v>
      </c>
      <c r="D2008" s="343" t="s">
        <v>515</v>
      </c>
    </row>
    <row r="2009" ht="15.0" customHeight="1">
      <c r="A2009" s="343" t="s">
        <v>3480</v>
      </c>
      <c r="B2009" s="344">
        <v>517063.0</v>
      </c>
      <c r="C2009" s="343" t="s">
        <v>504</v>
      </c>
      <c r="D2009" s="343" t="s">
        <v>989</v>
      </c>
    </row>
    <row r="2010" ht="15.0" customHeight="1">
      <c r="A2010" s="343" t="s">
        <v>3481</v>
      </c>
      <c r="B2010" s="344">
        <v>540850.0</v>
      </c>
      <c r="C2010" s="343" t="s">
        <v>504</v>
      </c>
      <c r="D2010" s="343" t="s">
        <v>564</v>
      </c>
    </row>
    <row r="2011" ht="15.0" customHeight="1">
      <c r="A2011" s="343" t="s">
        <v>3482</v>
      </c>
      <c r="B2011" s="344">
        <v>531550.0</v>
      </c>
      <c r="C2011" s="343" t="s">
        <v>504</v>
      </c>
      <c r="D2011" s="343" t="s">
        <v>487</v>
      </c>
    </row>
    <row r="2012" ht="15.0" customHeight="1">
      <c r="A2012" s="343" t="s">
        <v>3483</v>
      </c>
      <c r="B2012" s="344">
        <v>532771.0</v>
      </c>
      <c r="C2012" s="343" t="s">
        <v>3484</v>
      </c>
      <c r="D2012" s="343" t="s">
        <v>686</v>
      </c>
    </row>
    <row r="2013" ht="15.0" customHeight="1">
      <c r="A2013" s="343" t="s">
        <v>3485</v>
      </c>
      <c r="B2013" s="344">
        <v>540651.0</v>
      </c>
      <c r="C2013" s="343" t="s">
        <v>504</v>
      </c>
      <c r="D2013" s="343" t="s">
        <v>802</v>
      </c>
    </row>
    <row r="2014" ht="15.0" customHeight="1">
      <c r="A2014" s="343" t="s">
        <v>3486</v>
      </c>
      <c r="B2014" s="344">
        <v>780019.0</v>
      </c>
      <c r="C2014" s="343" t="s">
        <v>504</v>
      </c>
      <c r="D2014" s="343" t="s">
        <v>595</v>
      </c>
    </row>
    <row r="2015" ht="15.0" customHeight="1">
      <c r="A2015" s="343" t="s">
        <v>3487</v>
      </c>
      <c r="B2015" s="344">
        <v>511618.0</v>
      </c>
      <c r="C2015" s="343" t="s">
        <v>3488</v>
      </c>
      <c r="D2015" s="343" t="s">
        <v>526</v>
      </c>
    </row>
    <row r="2016" ht="15.0" customHeight="1">
      <c r="A2016" s="343" t="s">
        <v>3489</v>
      </c>
      <c r="B2016" s="344">
        <v>542653.0</v>
      </c>
      <c r="C2016" s="343" t="s">
        <v>3490</v>
      </c>
      <c r="D2016" s="345" t="s">
        <v>1060</v>
      </c>
    </row>
    <row r="2017" ht="15.0" customHeight="1">
      <c r="A2017" s="343" t="s">
        <v>3491</v>
      </c>
      <c r="B2017" s="344">
        <v>530405.0</v>
      </c>
      <c r="C2017" s="343" t="s">
        <v>504</v>
      </c>
      <c r="D2017" s="343" t="s">
        <v>487</v>
      </c>
    </row>
    <row r="2018" ht="15.0" customHeight="1">
      <c r="A2018" s="343" t="s">
        <v>3492</v>
      </c>
      <c r="B2018" s="344">
        <v>533103.0</v>
      </c>
      <c r="C2018" s="343" t="s">
        <v>3493</v>
      </c>
      <c r="D2018" s="343" t="s">
        <v>519</v>
      </c>
    </row>
    <row r="2019" ht="15.0" customHeight="1">
      <c r="A2019" s="343" t="s">
        <v>3494</v>
      </c>
      <c r="B2019" s="344">
        <v>511034.0</v>
      </c>
      <c r="C2019" s="343" t="s">
        <v>3495</v>
      </c>
      <c r="D2019" s="343" t="s">
        <v>567</v>
      </c>
    </row>
    <row r="2020" ht="15.0" customHeight="1">
      <c r="A2020" s="343" t="s">
        <v>3496</v>
      </c>
      <c r="B2020" s="344">
        <v>507981.0</v>
      </c>
      <c r="C2020" s="343" t="s">
        <v>504</v>
      </c>
      <c r="D2020" s="343" t="s">
        <v>705</v>
      </c>
    </row>
    <row r="2021" ht="15.0" customHeight="1">
      <c r="A2021" s="343" t="s">
        <v>3497</v>
      </c>
      <c r="B2021" s="344">
        <v>539947.0</v>
      </c>
      <c r="C2021" s="343" t="s">
        <v>504</v>
      </c>
      <c r="D2021" s="343" t="s">
        <v>524</v>
      </c>
    </row>
    <row r="2022" ht="15.0" customHeight="1">
      <c r="A2022" s="343" t="s">
        <v>3498</v>
      </c>
      <c r="B2022" s="344">
        <v>532624.0</v>
      </c>
      <c r="C2022" s="343" t="s">
        <v>3499</v>
      </c>
      <c r="D2022" s="343" t="s">
        <v>1743</v>
      </c>
    </row>
    <row r="2023" ht="15.0" customHeight="1">
      <c r="A2023" s="343" t="s">
        <v>3500</v>
      </c>
      <c r="B2023" s="344">
        <v>500227.0</v>
      </c>
      <c r="C2023" s="343" t="s">
        <v>3501</v>
      </c>
      <c r="D2023" s="343" t="s">
        <v>552</v>
      </c>
    </row>
    <row r="2024" ht="15.0" customHeight="1">
      <c r="A2024" s="343" t="s">
        <v>3502</v>
      </c>
      <c r="B2024" s="344">
        <v>536773.0</v>
      </c>
      <c r="C2024" s="343" t="s">
        <v>3503</v>
      </c>
      <c r="D2024" s="343" t="s">
        <v>487</v>
      </c>
    </row>
    <row r="2025" ht="15.0" customHeight="1">
      <c r="A2025" s="343" t="s">
        <v>3504</v>
      </c>
      <c r="B2025" s="344">
        <v>500378.0</v>
      </c>
      <c r="C2025" s="343" t="s">
        <v>3505</v>
      </c>
      <c r="D2025" s="343" t="s">
        <v>902</v>
      </c>
    </row>
    <row r="2026" ht="15.0" customHeight="1">
      <c r="A2026" s="343" t="s">
        <v>3506</v>
      </c>
      <c r="B2026" s="344">
        <v>539597.0</v>
      </c>
      <c r="C2026" s="343" t="s">
        <v>3507</v>
      </c>
      <c r="D2026" s="343" t="s">
        <v>827</v>
      </c>
    </row>
    <row r="2027" ht="15.0" customHeight="1">
      <c r="A2027" s="343" t="s">
        <v>3508</v>
      </c>
      <c r="B2027" s="344">
        <v>532508.0</v>
      </c>
      <c r="C2027" s="343" t="s">
        <v>3509</v>
      </c>
      <c r="D2027" s="343" t="s">
        <v>536</v>
      </c>
    </row>
    <row r="2028" ht="15.0" customHeight="1">
      <c r="A2028" s="343" t="s">
        <v>3510</v>
      </c>
      <c r="B2028" s="344">
        <v>532286.0</v>
      </c>
      <c r="C2028" s="343" t="s">
        <v>3511</v>
      </c>
      <c r="D2028" s="343" t="s">
        <v>536</v>
      </c>
    </row>
    <row r="2029" ht="15.0" customHeight="1">
      <c r="A2029" s="343" t="s">
        <v>3512</v>
      </c>
      <c r="B2029" s="344">
        <v>531543.0</v>
      </c>
      <c r="C2029" s="343" t="s">
        <v>3513</v>
      </c>
      <c r="D2029" s="343" t="s">
        <v>519</v>
      </c>
    </row>
    <row r="2030" ht="15.0" customHeight="1">
      <c r="A2030" s="343" t="s">
        <v>3514</v>
      </c>
      <c r="B2030" s="344">
        <v>540311.0</v>
      </c>
      <c r="C2030" s="343" t="s">
        <v>3515</v>
      </c>
      <c r="D2030" s="343" t="s">
        <v>627</v>
      </c>
    </row>
    <row r="2031" ht="15.0" customHeight="1">
      <c r="A2031" s="343" t="s">
        <v>3516</v>
      </c>
      <c r="B2031" s="344">
        <v>539225.0</v>
      </c>
      <c r="C2031" s="343" t="s">
        <v>504</v>
      </c>
      <c r="D2031" s="343" t="s">
        <v>529</v>
      </c>
    </row>
    <row r="2032" ht="15.0" customHeight="1">
      <c r="A2032" s="343" t="s">
        <v>3517</v>
      </c>
      <c r="B2032" s="344">
        <v>536493.0</v>
      </c>
      <c r="C2032" s="343" t="s">
        <v>504</v>
      </c>
      <c r="D2032" s="343" t="s">
        <v>702</v>
      </c>
    </row>
    <row r="2033" ht="15.0" customHeight="1">
      <c r="A2033" s="343" t="s">
        <v>3518</v>
      </c>
      <c r="B2033" s="344">
        <v>532644.0</v>
      </c>
      <c r="C2033" s="343" t="s">
        <v>3519</v>
      </c>
      <c r="D2033" s="343" t="s">
        <v>517</v>
      </c>
    </row>
    <row r="2034" ht="15.0" customHeight="1">
      <c r="A2034" s="343" t="s">
        <v>3520</v>
      </c>
      <c r="B2034" s="344">
        <v>500380.0</v>
      </c>
      <c r="C2034" s="343" t="s">
        <v>3521</v>
      </c>
      <c r="D2034" s="343" t="s">
        <v>517</v>
      </c>
    </row>
    <row r="2035" ht="15.0" customHeight="1">
      <c r="A2035" s="343" t="s">
        <v>3522</v>
      </c>
      <c r="B2035" s="344">
        <v>532162.0</v>
      </c>
      <c r="C2035" s="343" t="s">
        <v>3523</v>
      </c>
      <c r="D2035" s="343" t="s">
        <v>498</v>
      </c>
    </row>
    <row r="2036" ht="15.0" customHeight="1">
      <c r="A2036" s="343" t="s">
        <v>3524</v>
      </c>
      <c r="B2036" s="344">
        <v>530007.0</v>
      </c>
      <c r="C2036" s="343" t="s">
        <v>3525</v>
      </c>
      <c r="D2036" s="343" t="s">
        <v>984</v>
      </c>
    </row>
    <row r="2037" ht="15.0" customHeight="1">
      <c r="A2037" s="343" t="s">
        <v>3526</v>
      </c>
      <c r="B2037" s="344">
        <v>538765.0</v>
      </c>
      <c r="C2037" s="343" t="s">
        <v>504</v>
      </c>
      <c r="D2037" s="343" t="s">
        <v>3263</v>
      </c>
    </row>
    <row r="2038" ht="15.0" customHeight="1">
      <c r="A2038" s="343" t="s">
        <v>3527</v>
      </c>
      <c r="B2038" s="344">
        <v>523405.0</v>
      </c>
      <c r="C2038" s="343" t="s">
        <v>3528</v>
      </c>
      <c r="D2038" s="343" t="s">
        <v>670</v>
      </c>
    </row>
    <row r="2039" ht="15.0" customHeight="1">
      <c r="A2039" s="343" t="s">
        <v>3529</v>
      </c>
      <c r="B2039" s="344">
        <v>522263.0</v>
      </c>
      <c r="C2039" s="343" t="s">
        <v>3530</v>
      </c>
      <c r="D2039" s="343" t="s">
        <v>902</v>
      </c>
    </row>
    <row r="2040" ht="15.0" customHeight="1">
      <c r="A2040" s="343" t="s">
        <v>3531</v>
      </c>
      <c r="B2040" s="344">
        <v>522263.0</v>
      </c>
      <c r="C2040" s="343" t="s">
        <v>3530</v>
      </c>
      <c r="D2040" s="343" t="s">
        <v>902</v>
      </c>
    </row>
    <row r="2041" ht="15.0" customHeight="1">
      <c r="A2041" s="343" t="s">
        <v>3532</v>
      </c>
      <c r="B2041" s="344">
        <v>511092.0</v>
      </c>
      <c r="C2041" s="343" t="s">
        <v>504</v>
      </c>
      <c r="D2041" s="343" t="s">
        <v>507</v>
      </c>
    </row>
    <row r="2042" ht="15.0" customHeight="1">
      <c r="A2042" s="343" t="s">
        <v>3533</v>
      </c>
      <c r="B2042" s="344">
        <v>523712.0</v>
      </c>
      <c r="C2042" s="343" t="s">
        <v>504</v>
      </c>
      <c r="D2042" s="343" t="s">
        <v>624</v>
      </c>
    </row>
    <row r="2043" ht="15.0" customHeight="1">
      <c r="A2043" s="343" t="s">
        <v>3534</v>
      </c>
      <c r="B2043" s="344">
        <v>513691.0</v>
      </c>
      <c r="C2043" s="343" t="s">
        <v>3535</v>
      </c>
      <c r="D2043" s="343" t="s">
        <v>859</v>
      </c>
    </row>
    <row r="2044" ht="15.0" customHeight="1">
      <c r="A2044" s="343" t="s">
        <v>3536</v>
      </c>
      <c r="B2044" s="343" t="s">
        <v>504</v>
      </c>
      <c r="C2044" s="343" t="s">
        <v>3537</v>
      </c>
      <c r="D2044" s="343" t="s">
        <v>595</v>
      </c>
    </row>
    <row r="2045" ht="15.0" customHeight="1">
      <c r="A2045" s="343" t="s">
        <v>3538</v>
      </c>
      <c r="B2045" s="344">
        <v>523398.0</v>
      </c>
      <c r="C2045" s="343" t="s">
        <v>3539</v>
      </c>
      <c r="D2045" s="343" t="s">
        <v>873</v>
      </c>
    </row>
    <row r="2046" ht="15.0" customHeight="1">
      <c r="A2046" s="343" t="s">
        <v>3540</v>
      </c>
      <c r="B2046" s="344">
        <v>523398.0</v>
      </c>
      <c r="C2046" s="343" t="s">
        <v>3539</v>
      </c>
      <c r="D2046" s="343" t="s">
        <v>873</v>
      </c>
    </row>
    <row r="2047" ht="15.0" customHeight="1">
      <c r="A2047" s="343" t="s">
        <v>3541</v>
      </c>
      <c r="B2047" s="344">
        <v>531861.0</v>
      </c>
      <c r="C2047" s="343" t="s">
        <v>504</v>
      </c>
      <c r="D2047" s="343" t="s">
        <v>487</v>
      </c>
    </row>
    <row r="2048" ht="15.0" customHeight="1">
      <c r="A2048" s="343" t="s">
        <v>3542</v>
      </c>
      <c r="B2048" s="344">
        <v>534659.0</v>
      </c>
      <c r="C2048" s="343" t="s">
        <v>504</v>
      </c>
      <c r="D2048" s="343" t="s">
        <v>490</v>
      </c>
    </row>
    <row r="2049" ht="15.0" customHeight="1">
      <c r="A2049" s="343" t="s">
        <v>3543</v>
      </c>
      <c r="B2049" s="344">
        <v>542446.0</v>
      </c>
      <c r="C2049" s="343" t="s">
        <v>3544</v>
      </c>
      <c r="D2049" s="343" t="s">
        <v>588</v>
      </c>
    </row>
    <row r="2050" ht="15.0" customHeight="1">
      <c r="A2050" s="343" t="s">
        <v>3545</v>
      </c>
      <c r="B2050" s="344">
        <v>538092.0</v>
      </c>
      <c r="C2050" s="343" t="s">
        <v>504</v>
      </c>
      <c r="D2050" s="343" t="s">
        <v>911</v>
      </c>
    </row>
    <row r="2051" ht="15.0" customHeight="1">
      <c r="A2051" s="343" t="s">
        <v>3546</v>
      </c>
      <c r="B2051" s="344">
        <v>505750.0</v>
      </c>
      <c r="C2051" s="343" t="s">
        <v>504</v>
      </c>
      <c r="D2051" s="343" t="s">
        <v>512</v>
      </c>
    </row>
    <row r="2052" ht="15.0" customHeight="1">
      <c r="A2052" s="343" t="s">
        <v>3547</v>
      </c>
      <c r="B2052" s="344">
        <v>508929.0</v>
      </c>
      <c r="C2052" s="343" t="s">
        <v>504</v>
      </c>
      <c r="D2052" s="343" t="s">
        <v>590</v>
      </c>
    </row>
    <row r="2053" ht="15.0" customHeight="1">
      <c r="A2053" s="343" t="s">
        <v>3548</v>
      </c>
      <c r="B2053" s="344">
        <v>530985.0</v>
      </c>
      <c r="C2053" s="343" t="s">
        <v>504</v>
      </c>
      <c r="D2053" s="343" t="s">
        <v>521</v>
      </c>
    </row>
    <row r="2054" ht="15.0" customHeight="1">
      <c r="A2054" s="343" t="s">
        <v>3549</v>
      </c>
      <c r="B2054" s="344">
        <v>506016.0</v>
      </c>
      <c r="C2054" s="343" t="s">
        <v>504</v>
      </c>
      <c r="D2054" s="343" t="s">
        <v>902</v>
      </c>
    </row>
    <row r="2055" ht="15.0" customHeight="1">
      <c r="A2055" s="343" t="s">
        <v>3550</v>
      </c>
      <c r="B2055" s="344">
        <v>504080.0</v>
      </c>
      <c r="C2055" s="343" t="s">
        <v>504</v>
      </c>
      <c r="D2055" s="343" t="s">
        <v>802</v>
      </c>
    </row>
    <row r="2056" ht="15.0" customHeight="1">
      <c r="A2056" s="343" t="s">
        <v>3551</v>
      </c>
      <c r="B2056" s="344">
        <v>533148.0</v>
      </c>
      <c r="C2056" s="343" t="s">
        <v>3552</v>
      </c>
      <c r="D2056" s="343" t="s">
        <v>643</v>
      </c>
    </row>
    <row r="2057" ht="15.0" customHeight="1">
      <c r="A2057" s="343" t="s">
        <v>3553</v>
      </c>
      <c r="B2057" s="344">
        <v>532642.0</v>
      </c>
      <c r="C2057" s="343" t="s">
        <v>3554</v>
      </c>
      <c r="D2057" s="343" t="s">
        <v>670</v>
      </c>
    </row>
    <row r="2058" ht="15.0" customHeight="1">
      <c r="A2058" s="343" t="s">
        <v>3555</v>
      </c>
      <c r="B2058" s="344">
        <v>500228.0</v>
      </c>
      <c r="C2058" s="343" t="s">
        <v>3556</v>
      </c>
      <c r="D2058" s="343" t="s">
        <v>536</v>
      </c>
    </row>
    <row r="2059" ht="15.0" customHeight="1">
      <c r="A2059" s="343" t="s">
        <v>3557</v>
      </c>
      <c r="B2059" s="344">
        <v>520057.0</v>
      </c>
      <c r="C2059" s="343" t="s">
        <v>3558</v>
      </c>
      <c r="D2059" s="343" t="s">
        <v>859</v>
      </c>
    </row>
    <row r="2060" ht="15.0" customHeight="1">
      <c r="A2060" s="343" t="s">
        <v>3559</v>
      </c>
      <c r="B2060" s="344">
        <v>520057.0</v>
      </c>
      <c r="C2060" s="343" t="s">
        <v>3560</v>
      </c>
      <c r="D2060" s="343" t="s">
        <v>859</v>
      </c>
    </row>
    <row r="2061" ht="15.0" customHeight="1">
      <c r="A2061" s="343" t="s">
        <v>3561</v>
      </c>
      <c r="B2061" s="344">
        <v>534600.0</v>
      </c>
      <c r="C2061" s="343" t="s">
        <v>504</v>
      </c>
      <c r="D2061" s="343" t="s">
        <v>827</v>
      </c>
    </row>
    <row r="2062" ht="15.0" customHeight="1">
      <c r="A2062" s="343" t="s">
        <v>3562</v>
      </c>
      <c r="B2062" s="344">
        <v>533155.0</v>
      </c>
      <c r="C2062" s="343" t="s">
        <v>3563</v>
      </c>
      <c r="D2062" s="343" t="s">
        <v>993</v>
      </c>
    </row>
    <row r="2063" ht="15.0" customHeight="1">
      <c r="A2063" s="343" t="s">
        <v>3564</v>
      </c>
      <c r="B2063" s="344">
        <v>533320.0</v>
      </c>
      <c r="C2063" s="343" t="s">
        <v>3565</v>
      </c>
      <c r="D2063" s="343" t="s">
        <v>648</v>
      </c>
    </row>
    <row r="2064" ht="15.0" customHeight="1">
      <c r="A2064" s="343" t="s">
        <v>3566</v>
      </c>
      <c r="B2064" s="344">
        <v>530019.0</v>
      </c>
      <c r="C2064" s="343" t="s">
        <v>3567</v>
      </c>
      <c r="D2064" s="343" t="s">
        <v>542</v>
      </c>
    </row>
    <row r="2065" ht="15.0" customHeight="1">
      <c r="A2065" s="343" t="s">
        <v>3568</v>
      </c>
      <c r="B2065" s="343" t="s">
        <v>504</v>
      </c>
      <c r="C2065" s="343" t="s">
        <v>3569</v>
      </c>
      <c r="D2065" s="343" t="s">
        <v>595</v>
      </c>
    </row>
    <row r="2066" ht="15.0" customHeight="1">
      <c r="A2066" s="343" t="s">
        <v>3570</v>
      </c>
      <c r="B2066" s="344">
        <v>516078.0</v>
      </c>
      <c r="C2066" s="343" t="s">
        <v>504</v>
      </c>
      <c r="D2066" s="343" t="s">
        <v>699</v>
      </c>
    </row>
    <row r="2067" ht="15.0" customHeight="1">
      <c r="A2067" s="343" t="s">
        <v>3571</v>
      </c>
      <c r="B2067" s="344">
        <v>511060.0</v>
      </c>
      <c r="C2067" s="343" t="s">
        <v>504</v>
      </c>
      <c r="D2067" s="343" t="s">
        <v>925</v>
      </c>
    </row>
    <row r="2068" ht="15.0" customHeight="1">
      <c r="A2068" s="343" t="s">
        <v>3572</v>
      </c>
      <c r="B2068" s="344">
        <v>539216.0</v>
      </c>
      <c r="C2068" s="343" t="s">
        <v>504</v>
      </c>
      <c r="D2068" s="343" t="s">
        <v>519</v>
      </c>
    </row>
    <row r="2069" ht="15.0" customHeight="1">
      <c r="A2069" s="343" t="s">
        <v>3573</v>
      </c>
      <c r="B2069" s="344">
        <v>507987.0</v>
      </c>
      <c r="C2069" s="343" t="s">
        <v>504</v>
      </c>
      <c r="D2069" s="343" t="s">
        <v>521</v>
      </c>
    </row>
    <row r="2070" ht="15.0" customHeight="1">
      <c r="A2070" s="343" t="s">
        <v>3574</v>
      </c>
      <c r="B2070" s="344">
        <v>534623.0</v>
      </c>
      <c r="C2070" s="343" t="s">
        <v>504</v>
      </c>
      <c r="D2070" s="343" t="s">
        <v>3263</v>
      </c>
    </row>
    <row r="2071" ht="15.0" customHeight="1">
      <c r="A2071" s="343" t="s">
        <v>3575</v>
      </c>
      <c r="B2071" s="344">
        <v>535648.0</v>
      </c>
      <c r="C2071" s="343" t="s">
        <v>3576</v>
      </c>
      <c r="D2071" s="343" t="s">
        <v>1028</v>
      </c>
    </row>
    <row r="2072" ht="15.0" customHeight="1">
      <c r="A2072" s="343" t="s">
        <v>3577</v>
      </c>
      <c r="B2072" s="344">
        <v>531035.0</v>
      </c>
      <c r="C2072" s="343" t="s">
        <v>504</v>
      </c>
      <c r="D2072" s="343" t="s">
        <v>1162</v>
      </c>
    </row>
    <row r="2073" ht="15.0" customHeight="1">
      <c r="A2073" s="343" t="s">
        <v>3578</v>
      </c>
      <c r="B2073" s="344">
        <v>519248.0</v>
      </c>
      <c r="C2073" s="343" t="s">
        <v>3579</v>
      </c>
      <c r="D2073" s="343" t="s">
        <v>753</v>
      </c>
    </row>
    <row r="2074" ht="15.0" customHeight="1">
      <c r="A2074" s="343" t="s">
        <v>3580</v>
      </c>
      <c r="B2074" s="344">
        <v>542544.0</v>
      </c>
      <c r="C2074" s="343" t="s">
        <v>3581</v>
      </c>
      <c r="D2074" s="343" t="s">
        <v>487</v>
      </c>
    </row>
    <row r="2075" ht="15.0" customHeight="1">
      <c r="A2075" s="343" t="s">
        <v>3582</v>
      </c>
      <c r="B2075" s="344">
        <v>532926.0</v>
      </c>
      <c r="C2075" s="343" t="s">
        <v>3583</v>
      </c>
      <c r="D2075" s="343" t="s">
        <v>2323</v>
      </c>
    </row>
    <row r="2076" ht="15.0" customHeight="1">
      <c r="A2076" s="343" t="s">
        <v>3584</v>
      </c>
      <c r="B2076" s="344">
        <v>504076.0</v>
      </c>
      <c r="C2076" s="343" t="s">
        <v>504</v>
      </c>
      <c r="D2076" s="343" t="s">
        <v>547</v>
      </c>
    </row>
    <row r="2077" ht="15.0" customHeight="1">
      <c r="A2077" s="343" t="s">
        <v>3585</v>
      </c>
      <c r="B2077" s="344">
        <v>514448.0</v>
      </c>
      <c r="C2077" s="343" t="s">
        <v>504</v>
      </c>
      <c r="D2077" s="343" t="s">
        <v>664</v>
      </c>
    </row>
    <row r="2078" ht="15.0" customHeight="1">
      <c r="A2078" s="343" t="s">
        <v>3586</v>
      </c>
      <c r="B2078" s="344">
        <v>513250.0</v>
      </c>
      <c r="C2078" s="343" t="s">
        <v>3587</v>
      </c>
      <c r="D2078" s="343" t="s">
        <v>547</v>
      </c>
    </row>
    <row r="2079" ht="15.0" customHeight="1">
      <c r="A2079" s="343" t="s">
        <v>3588</v>
      </c>
      <c r="B2079" s="344">
        <v>539246.0</v>
      </c>
      <c r="C2079" s="343" t="s">
        <v>504</v>
      </c>
      <c r="D2079" s="343" t="s">
        <v>526</v>
      </c>
    </row>
    <row r="2080" ht="15.0" customHeight="1">
      <c r="A2080" s="343" t="s">
        <v>3589</v>
      </c>
      <c r="B2080" s="344">
        <v>532673.0</v>
      </c>
      <c r="C2080" s="343" t="s">
        <v>3590</v>
      </c>
      <c r="D2080" s="343" t="s">
        <v>1203</v>
      </c>
    </row>
    <row r="2081" ht="15.0" customHeight="1">
      <c r="A2081" s="343" t="s">
        <v>3591</v>
      </c>
      <c r="B2081" s="344">
        <v>539686.0</v>
      </c>
      <c r="C2081" s="343" t="s">
        <v>504</v>
      </c>
      <c r="D2081" s="343" t="s">
        <v>643</v>
      </c>
    </row>
    <row r="2082" ht="15.0" customHeight="1">
      <c r="A2082" s="343" t="s">
        <v>3592</v>
      </c>
      <c r="B2082" s="344">
        <v>532889.0</v>
      </c>
      <c r="C2082" s="343" t="s">
        <v>3593</v>
      </c>
      <c r="D2082" s="343" t="s">
        <v>519</v>
      </c>
    </row>
    <row r="2083" ht="15.0" customHeight="1">
      <c r="A2083" s="343" t="s">
        <v>3594</v>
      </c>
      <c r="B2083" s="344">
        <v>511728.0</v>
      </c>
      <c r="C2083" s="343" t="s">
        <v>504</v>
      </c>
      <c r="D2083" s="343" t="s">
        <v>521</v>
      </c>
    </row>
    <row r="2084" ht="15.0" customHeight="1">
      <c r="A2084" s="343" t="s">
        <v>3595</v>
      </c>
      <c r="B2084" s="344">
        <v>514360.0</v>
      </c>
      <c r="C2084" s="343" t="s">
        <v>504</v>
      </c>
      <c r="D2084" s="343" t="s">
        <v>902</v>
      </c>
    </row>
    <row r="2085" ht="15.0" customHeight="1">
      <c r="A2085" s="343" t="s">
        <v>3596</v>
      </c>
      <c r="B2085" s="344">
        <v>542323.0</v>
      </c>
      <c r="C2085" s="343" t="s">
        <v>3597</v>
      </c>
      <c r="D2085" s="343" t="s">
        <v>643</v>
      </c>
    </row>
    <row r="2086" ht="15.0" customHeight="1">
      <c r="A2086" s="343" t="s">
        <v>3598</v>
      </c>
      <c r="B2086" s="344">
        <v>540756.0</v>
      </c>
      <c r="C2086" s="343" t="s">
        <v>504</v>
      </c>
      <c r="D2086" s="343" t="s">
        <v>3282</v>
      </c>
    </row>
    <row r="2087" ht="15.0" customHeight="1">
      <c r="A2087" s="343" t="s">
        <v>3599</v>
      </c>
      <c r="B2087" s="344">
        <v>539393.0</v>
      </c>
      <c r="C2087" s="343" t="s">
        <v>504</v>
      </c>
      <c r="D2087" s="343" t="s">
        <v>1182</v>
      </c>
    </row>
    <row r="2088" ht="15.0" customHeight="1">
      <c r="A2088" s="343" t="s">
        <v>3600</v>
      </c>
      <c r="B2088" s="344">
        <v>524322.0</v>
      </c>
      <c r="C2088" s="343" t="s">
        <v>504</v>
      </c>
      <c r="D2088" s="343" t="s">
        <v>542</v>
      </c>
    </row>
    <row r="2089" ht="15.0" customHeight="1">
      <c r="A2089" s="343" t="s">
        <v>3601</v>
      </c>
      <c r="B2089" s="344">
        <v>524109.0</v>
      </c>
      <c r="C2089" s="343" t="s">
        <v>3602</v>
      </c>
      <c r="D2089" s="343" t="s">
        <v>512</v>
      </c>
    </row>
    <row r="2090" ht="15.0" customHeight="1">
      <c r="A2090" s="343" t="s">
        <v>3603</v>
      </c>
      <c r="B2090" s="344">
        <v>524675.0</v>
      </c>
      <c r="C2090" s="343" t="s">
        <v>504</v>
      </c>
      <c r="D2090" s="343" t="s">
        <v>526</v>
      </c>
    </row>
    <row r="2091" ht="15.0" customHeight="1">
      <c r="A2091" s="343" t="s">
        <v>3604</v>
      </c>
      <c r="B2091" s="344">
        <v>531778.0</v>
      </c>
      <c r="C2091" s="343" t="s">
        <v>504</v>
      </c>
      <c r="D2091" s="343" t="s">
        <v>484</v>
      </c>
    </row>
    <row r="2092" ht="15.0" customHeight="1">
      <c r="A2092" s="343" t="s">
        <v>3605</v>
      </c>
      <c r="B2092" s="344">
        <v>504840.0</v>
      </c>
      <c r="C2092" s="343" t="s">
        <v>504</v>
      </c>
      <c r="D2092" s="343" t="s">
        <v>699</v>
      </c>
    </row>
    <row r="2093" ht="15.0" customHeight="1">
      <c r="A2093" s="343" t="s">
        <v>3606</v>
      </c>
      <c r="B2093" s="344">
        <v>531780.0</v>
      </c>
      <c r="C2093" s="343" t="s">
        <v>504</v>
      </c>
      <c r="D2093" s="343" t="s">
        <v>526</v>
      </c>
    </row>
    <row r="2094" ht="15.0" customHeight="1">
      <c r="A2094" s="343" t="s">
        <v>3607</v>
      </c>
      <c r="B2094" s="344">
        <v>500233.0</v>
      </c>
      <c r="C2094" s="343" t="s">
        <v>3608</v>
      </c>
      <c r="D2094" s="343" t="s">
        <v>781</v>
      </c>
    </row>
    <row r="2095" ht="15.0" customHeight="1">
      <c r="A2095" s="343" t="s">
        <v>3609</v>
      </c>
      <c r="B2095" s="344">
        <v>500234.0</v>
      </c>
      <c r="C2095" s="343" t="s">
        <v>3610</v>
      </c>
      <c r="D2095" s="343" t="s">
        <v>517</v>
      </c>
    </row>
    <row r="2096" ht="15.0" customHeight="1">
      <c r="A2096" s="343" t="s">
        <v>3611</v>
      </c>
      <c r="B2096" s="344">
        <v>521054.0</v>
      </c>
      <c r="C2096" s="343" t="s">
        <v>504</v>
      </c>
      <c r="D2096" s="343" t="s">
        <v>519</v>
      </c>
    </row>
    <row r="2097" ht="15.0" customHeight="1">
      <c r="A2097" s="343" t="s">
        <v>3612</v>
      </c>
      <c r="B2097" s="344">
        <v>530201.0</v>
      </c>
      <c r="C2097" s="343" t="s">
        <v>504</v>
      </c>
      <c r="D2097" s="343" t="s">
        <v>519</v>
      </c>
    </row>
    <row r="2098" ht="15.0" customHeight="1">
      <c r="A2098" s="343" t="s">
        <v>3613</v>
      </c>
      <c r="B2098" s="344">
        <v>539014.0</v>
      </c>
      <c r="C2098" s="343" t="s">
        <v>504</v>
      </c>
      <c r="D2098" s="343" t="s">
        <v>526</v>
      </c>
    </row>
    <row r="2099" ht="15.0" customHeight="1">
      <c r="A2099" s="343" t="s">
        <v>3614</v>
      </c>
      <c r="B2099" s="344">
        <v>522287.0</v>
      </c>
      <c r="C2099" s="343" t="s">
        <v>3615</v>
      </c>
      <c r="D2099" s="343" t="s">
        <v>547</v>
      </c>
    </row>
    <row r="2100" ht="15.0" customHeight="1">
      <c r="A2100" s="343" t="s">
        <v>3616</v>
      </c>
      <c r="B2100" s="343" t="s">
        <v>504</v>
      </c>
      <c r="C2100" s="343" t="s">
        <v>3617</v>
      </c>
      <c r="D2100" s="343" t="s">
        <v>595</v>
      </c>
    </row>
    <row r="2101" ht="15.0" customHeight="1">
      <c r="A2101" s="343" t="s">
        <v>3618</v>
      </c>
      <c r="B2101" s="344">
        <v>513509.0</v>
      </c>
      <c r="C2101" s="343" t="s">
        <v>3619</v>
      </c>
      <c r="D2101" s="343" t="s">
        <v>859</v>
      </c>
    </row>
    <row r="2102" ht="15.0" customHeight="1">
      <c r="A2102" s="343" t="s">
        <v>3620</v>
      </c>
      <c r="B2102" s="344">
        <v>533302.0</v>
      </c>
      <c r="C2102" s="343" t="s">
        <v>3621</v>
      </c>
      <c r="D2102" s="343" t="s">
        <v>524</v>
      </c>
    </row>
    <row r="2103" ht="15.0" customHeight="1">
      <c r="A2103" s="343" t="s">
        <v>3622</v>
      </c>
      <c r="B2103" s="344">
        <v>500235.0</v>
      </c>
      <c r="C2103" s="343" t="s">
        <v>3623</v>
      </c>
      <c r="D2103" s="343" t="s">
        <v>536</v>
      </c>
    </row>
    <row r="2104" ht="15.0" customHeight="1">
      <c r="A2104" s="343" t="s">
        <v>3624</v>
      </c>
      <c r="B2104" s="344">
        <v>532468.0</v>
      </c>
      <c r="C2104" s="343" t="s">
        <v>504</v>
      </c>
      <c r="D2104" s="343" t="s">
        <v>670</v>
      </c>
    </row>
    <row r="2105" ht="15.0" customHeight="1">
      <c r="A2105" s="343" t="s">
        <v>3625</v>
      </c>
      <c r="B2105" s="344">
        <v>514322.0</v>
      </c>
      <c r="C2105" s="343" t="s">
        <v>504</v>
      </c>
      <c r="D2105" s="343" t="s">
        <v>519</v>
      </c>
    </row>
    <row r="2106" ht="15.0" customHeight="1">
      <c r="A2106" s="343" t="s">
        <v>3626</v>
      </c>
      <c r="B2106" s="344">
        <v>511131.0</v>
      </c>
      <c r="C2106" s="343" t="s">
        <v>504</v>
      </c>
      <c r="D2106" s="343" t="s">
        <v>590</v>
      </c>
    </row>
    <row r="2107" ht="15.0" customHeight="1">
      <c r="A2107" s="343" t="s">
        <v>3627</v>
      </c>
      <c r="B2107" s="344">
        <v>526668.0</v>
      </c>
      <c r="C2107" s="343" t="s">
        <v>3628</v>
      </c>
      <c r="D2107" s="343" t="s">
        <v>705</v>
      </c>
    </row>
    <row r="2108" ht="15.0" customHeight="1">
      <c r="A2108" s="343" t="s">
        <v>3629</v>
      </c>
      <c r="B2108" s="344">
        <v>532741.0</v>
      </c>
      <c r="C2108" s="343" t="s">
        <v>3630</v>
      </c>
      <c r="D2108" s="343" t="s">
        <v>536</v>
      </c>
    </row>
    <row r="2109" ht="15.0" customHeight="1">
      <c r="A2109" s="343" t="s">
        <v>3631</v>
      </c>
      <c r="B2109" s="344">
        <v>524604.0</v>
      </c>
      <c r="C2109" s="343" t="s">
        <v>504</v>
      </c>
      <c r="D2109" s="343" t="s">
        <v>542</v>
      </c>
    </row>
    <row r="2110" ht="15.0" customHeight="1">
      <c r="A2110" s="343" t="s">
        <v>3632</v>
      </c>
      <c r="B2110" s="344">
        <v>780003.0</v>
      </c>
      <c r="C2110" s="343" t="s">
        <v>504</v>
      </c>
      <c r="D2110" s="343" t="s">
        <v>595</v>
      </c>
    </row>
    <row r="2111" ht="15.0" customHeight="1">
      <c r="A2111" s="343" t="s">
        <v>3633</v>
      </c>
      <c r="B2111" s="344">
        <v>506184.0</v>
      </c>
      <c r="C2111" s="343" t="s">
        <v>3634</v>
      </c>
      <c r="D2111" s="343" t="s">
        <v>618</v>
      </c>
    </row>
    <row r="2112" ht="15.0" customHeight="1">
      <c r="A2112" s="343" t="s">
        <v>3635</v>
      </c>
      <c r="B2112" s="344">
        <v>538896.0</v>
      </c>
      <c r="C2112" s="343" t="s">
        <v>504</v>
      </c>
      <c r="D2112" s="343" t="s">
        <v>552</v>
      </c>
    </row>
    <row r="2113" ht="15.0" customHeight="1">
      <c r="A2113" s="343" t="s">
        <v>3636</v>
      </c>
      <c r="B2113" s="344">
        <v>541005.0</v>
      </c>
      <c r="C2113" s="343" t="s">
        <v>504</v>
      </c>
      <c r="D2113" s="343" t="s">
        <v>911</v>
      </c>
    </row>
    <row r="2114" ht="15.0" customHeight="1">
      <c r="A2114" s="343" t="s">
        <v>3637</v>
      </c>
      <c r="B2114" s="344">
        <v>521242.0</v>
      </c>
      <c r="C2114" s="343" t="s">
        <v>504</v>
      </c>
      <c r="D2114" s="343" t="s">
        <v>519</v>
      </c>
    </row>
    <row r="2115" ht="15.0" customHeight="1">
      <c r="A2115" s="343" t="s">
        <v>3638</v>
      </c>
      <c r="B2115" s="344">
        <v>500236.0</v>
      </c>
      <c r="C2115" s="343" t="s">
        <v>3639</v>
      </c>
      <c r="D2115" s="345" t="s">
        <v>870</v>
      </c>
    </row>
    <row r="2116" ht="15.0" customHeight="1">
      <c r="A2116" s="343" t="s">
        <v>3640</v>
      </c>
      <c r="B2116" s="344">
        <v>513456.0</v>
      </c>
      <c r="C2116" s="343" t="s">
        <v>504</v>
      </c>
      <c r="D2116" s="343" t="s">
        <v>827</v>
      </c>
    </row>
    <row r="2117" ht="15.0" customHeight="1">
      <c r="A2117" s="343" t="s">
        <v>3641</v>
      </c>
      <c r="B2117" s="344">
        <v>506525.0</v>
      </c>
      <c r="C2117" s="343" t="s">
        <v>3642</v>
      </c>
      <c r="D2117" s="343" t="s">
        <v>552</v>
      </c>
    </row>
    <row r="2118" ht="15.0" customHeight="1">
      <c r="A2118" s="343" t="s">
        <v>3643</v>
      </c>
      <c r="B2118" s="344">
        <v>507779.0</v>
      </c>
      <c r="C2118" s="343" t="s">
        <v>504</v>
      </c>
      <c r="D2118" s="343" t="s">
        <v>699</v>
      </c>
    </row>
    <row r="2119" ht="15.0" customHeight="1">
      <c r="A2119" s="343" t="s">
        <v>3644</v>
      </c>
      <c r="B2119" s="344">
        <v>500165.0</v>
      </c>
      <c r="C2119" s="343" t="s">
        <v>3645</v>
      </c>
      <c r="D2119" s="343" t="s">
        <v>781</v>
      </c>
    </row>
    <row r="2120" ht="15.0" customHeight="1">
      <c r="A2120" s="343" t="s">
        <v>3646</v>
      </c>
      <c r="B2120" s="344">
        <v>540515.0</v>
      </c>
      <c r="C2120" s="343" t="s">
        <v>504</v>
      </c>
      <c r="D2120" s="343" t="s">
        <v>487</v>
      </c>
    </row>
    <row r="2121" ht="15.0" customHeight="1">
      <c r="A2121" s="343" t="s">
        <v>3647</v>
      </c>
      <c r="B2121" s="344">
        <v>512399.0</v>
      </c>
      <c r="C2121" s="343" t="s">
        <v>504</v>
      </c>
      <c r="D2121" s="343" t="s">
        <v>487</v>
      </c>
    </row>
    <row r="2122" ht="15.0" customHeight="1">
      <c r="A2122" s="343" t="s">
        <v>3648</v>
      </c>
      <c r="B2122" s="344">
        <v>512036.0</v>
      </c>
      <c r="C2122" s="343" t="s">
        <v>504</v>
      </c>
      <c r="D2122" s="343" t="s">
        <v>519</v>
      </c>
    </row>
    <row r="2123" ht="15.0" customHeight="1">
      <c r="A2123" s="343" t="s">
        <v>3649</v>
      </c>
      <c r="B2123" s="344">
        <v>539679.0</v>
      </c>
      <c r="C2123" s="343" t="s">
        <v>504</v>
      </c>
      <c r="D2123" s="343" t="s">
        <v>521</v>
      </c>
    </row>
    <row r="2124" ht="15.0" customHeight="1">
      <c r="A2124" s="343" t="s">
        <v>3650</v>
      </c>
      <c r="B2124" s="343" t="s">
        <v>504</v>
      </c>
      <c r="C2124" s="343" t="s">
        <v>3651</v>
      </c>
      <c r="D2124" s="343" t="s">
        <v>515</v>
      </c>
    </row>
    <row r="2125" ht="15.0" customHeight="1">
      <c r="A2125" s="343" t="s">
        <v>3652</v>
      </c>
      <c r="B2125" s="344">
        <v>526115.0</v>
      </c>
      <c r="C2125" s="343" t="s">
        <v>504</v>
      </c>
      <c r="D2125" s="343" t="s">
        <v>618</v>
      </c>
    </row>
    <row r="2126" ht="15.0" customHeight="1">
      <c r="A2126" s="343" t="s">
        <v>3653</v>
      </c>
      <c r="B2126" s="344">
        <v>541161.0</v>
      </c>
      <c r="C2126" s="343" t="s">
        <v>3654</v>
      </c>
      <c r="D2126" s="343" t="s">
        <v>590</v>
      </c>
    </row>
    <row r="2127" ht="15.0" customHeight="1">
      <c r="A2127" s="343" t="s">
        <v>3655</v>
      </c>
      <c r="B2127" s="344">
        <v>533451.0</v>
      </c>
      <c r="C2127" s="343" t="s">
        <v>3656</v>
      </c>
      <c r="D2127" s="343" t="s">
        <v>643</v>
      </c>
    </row>
    <row r="2128" ht="15.0" customHeight="1">
      <c r="A2128" s="343" t="s">
        <v>3657</v>
      </c>
      <c r="B2128" s="344">
        <v>538928.0</v>
      </c>
      <c r="C2128" s="343" t="s">
        <v>504</v>
      </c>
      <c r="D2128" s="343" t="s">
        <v>521</v>
      </c>
    </row>
    <row r="2129" ht="15.0" customHeight="1">
      <c r="A2129" s="343" t="s">
        <v>3658</v>
      </c>
      <c r="B2129" s="344">
        <v>537784.0</v>
      </c>
      <c r="C2129" s="343" t="s">
        <v>504</v>
      </c>
      <c r="D2129" s="343" t="s">
        <v>925</v>
      </c>
    </row>
    <row r="2130" ht="15.0" customHeight="1">
      <c r="A2130" s="343" t="s">
        <v>3659</v>
      </c>
      <c r="B2130" s="344">
        <v>590003.0</v>
      </c>
      <c r="C2130" s="343" t="s">
        <v>3660</v>
      </c>
      <c r="D2130" s="343" t="s">
        <v>822</v>
      </c>
    </row>
    <row r="2131" ht="15.0" customHeight="1">
      <c r="A2131" s="343" t="s">
        <v>3661</v>
      </c>
      <c r="B2131" s="344">
        <v>531687.0</v>
      </c>
      <c r="C2131" s="343" t="s">
        <v>3662</v>
      </c>
      <c r="D2131" s="343" t="s">
        <v>702</v>
      </c>
    </row>
    <row r="2132" ht="15.0" customHeight="1">
      <c r="A2132" s="343" t="s">
        <v>3663</v>
      </c>
      <c r="B2132" s="344">
        <v>539533.0</v>
      </c>
      <c r="C2132" s="343" t="s">
        <v>504</v>
      </c>
      <c r="D2132" s="343" t="s">
        <v>487</v>
      </c>
    </row>
    <row r="2133" ht="15.0" customHeight="1">
      <c r="A2133" s="343" t="s">
        <v>3664</v>
      </c>
      <c r="B2133" s="344">
        <v>502933.0</v>
      </c>
      <c r="C2133" s="343" t="s">
        <v>504</v>
      </c>
      <c r="D2133" s="343" t="s">
        <v>519</v>
      </c>
    </row>
    <row r="2134" ht="15.0" customHeight="1">
      <c r="A2134" s="343" t="s">
        <v>3665</v>
      </c>
      <c r="B2134" s="344">
        <v>532925.0</v>
      </c>
      <c r="C2134" s="343" t="s">
        <v>3666</v>
      </c>
      <c r="D2134" s="343" t="s">
        <v>902</v>
      </c>
    </row>
    <row r="2135" ht="15.0" customHeight="1">
      <c r="A2135" s="343" t="s">
        <v>3667</v>
      </c>
      <c r="B2135" s="344">
        <v>532899.0</v>
      </c>
      <c r="C2135" s="343" t="s">
        <v>3668</v>
      </c>
      <c r="D2135" s="343" t="s">
        <v>702</v>
      </c>
    </row>
    <row r="2136" ht="15.0" customHeight="1">
      <c r="A2136" s="343" t="s">
        <v>3669</v>
      </c>
      <c r="B2136" s="344">
        <v>524444.0</v>
      </c>
      <c r="C2136" s="343" t="s">
        <v>504</v>
      </c>
      <c r="D2136" s="343" t="s">
        <v>753</v>
      </c>
    </row>
    <row r="2137" ht="15.0" customHeight="1">
      <c r="A2137" s="343" t="s">
        <v>3670</v>
      </c>
      <c r="B2137" s="344">
        <v>535136.0</v>
      </c>
      <c r="C2137" s="343" t="s">
        <v>504</v>
      </c>
      <c r="D2137" s="343" t="s">
        <v>519</v>
      </c>
    </row>
    <row r="2138" ht="15.0" customHeight="1">
      <c r="A2138" s="343" t="s">
        <v>3671</v>
      </c>
      <c r="B2138" s="344">
        <v>590041.0</v>
      </c>
      <c r="C2138" s="343" t="s">
        <v>3672</v>
      </c>
      <c r="D2138" s="343" t="s">
        <v>650</v>
      </c>
    </row>
    <row r="2139" ht="15.0" customHeight="1">
      <c r="A2139" s="343" t="s">
        <v>3673</v>
      </c>
      <c r="B2139" s="344">
        <v>530255.0</v>
      </c>
      <c r="C2139" s="343" t="s">
        <v>504</v>
      </c>
      <c r="D2139" s="343" t="s">
        <v>498</v>
      </c>
    </row>
    <row r="2140" ht="15.0" customHeight="1">
      <c r="A2140" s="343" t="s">
        <v>3674</v>
      </c>
      <c r="B2140" s="344">
        <v>539276.0</v>
      </c>
      <c r="C2140" s="343" t="s">
        <v>3675</v>
      </c>
      <c r="D2140" s="343" t="s">
        <v>3282</v>
      </c>
    </row>
    <row r="2141" ht="15.0" customHeight="1">
      <c r="A2141" s="343" t="s">
        <v>3676</v>
      </c>
      <c r="B2141" s="344">
        <v>504084.0</v>
      </c>
      <c r="C2141" s="343" t="s">
        <v>504</v>
      </c>
      <c r="D2141" s="343" t="s">
        <v>802</v>
      </c>
    </row>
    <row r="2142" ht="15.0" customHeight="1">
      <c r="A2142" s="343" t="s">
        <v>3677</v>
      </c>
      <c r="B2142" s="344">
        <v>539562.0</v>
      </c>
      <c r="C2142" s="343" t="s">
        <v>504</v>
      </c>
      <c r="D2142" s="343" t="s">
        <v>487</v>
      </c>
    </row>
    <row r="2143" ht="15.0" customHeight="1">
      <c r="A2143" s="343" t="s">
        <v>3678</v>
      </c>
      <c r="B2143" s="344">
        <v>530357.0</v>
      </c>
      <c r="C2143" s="343" t="s">
        <v>504</v>
      </c>
      <c r="D2143" s="343" t="s">
        <v>487</v>
      </c>
    </row>
    <row r="2144" ht="15.0" customHeight="1">
      <c r="A2144" s="343" t="s">
        <v>3679</v>
      </c>
      <c r="B2144" s="344">
        <v>530357.0</v>
      </c>
      <c r="C2144" s="343" t="s">
        <v>504</v>
      </c>
      <c r="D2144" s="343" t="s">
        <v>487</v>
      </c>
    </row>
    <row r="2145" ht="15.0" customHeight="1">
      <c r="A2145" s="343" t="s">
        <v>3680</v>
      </c>
      <c r="B2145" s="344">
        <v>526067.0</v>
      </c>
      <c r="C2145" s="343" t="s">
        <v>504</v>
      </c>
      <c r="D2145" s="343" t="s">
        <v>699</v>
      </c>
    </row>
    <row r="2146" ht="15.0" customHeight="1">
      <c r="A2146" s="343" t="s">
        <v>3681</v>
      </c>
      <c r="B2146" s="344">
        <v>531784.0</v>
      </c>
      <c r="C2146" s="343" t="s">
        <v>504</v>
      </c>
      <c r="D2146" s="343" t="s">
        <v>902</v>
      </c>
    </row>
    <row r="2147" ht="15.0" customHeight="1">
      <c r="A2147" s="343" t="s">
        <v>3682</v>
      </c>
      <c r="B2147" s="344">
        <v>590066.0</v>
      </c>
      <c r="C2147" s="343" t="s">
        <v>3683</v>
      </c>
      <c r="D2147" s="343" t="s">
        <v>517</v>
      </c>
    </row>
    <row r="2148" ht="15.0" customHeight="1">
      <c r="A2148" s="343" t="s">
        <v>3684</v>
      </c>
      <c r="B2148" s="344">
        <v>533192.0</v>
      </c>
      <c r="C2148" s="343" t="s">
        <v>3685</v>
      </c>
      <c r="D2148" s="343" t="s">
        <v>1203</v>
      </c>
    </row>
    <row r="2149" ht="15.0" customHeight="1">
      <c r="A2149" s="343" t="s">
        <v>3686</v>
      </c>
      <c r="B2149" s="344">
        <v>540385.0</v>
      </c>
      <c r="C2149" s="343" t="s">
        <v>504</v>
      </c>
      <c r="D2149" s="343" t="s">
        <v>487</v>
      </c>
    </row>
    <row r="2150" ht="15.0" customHeight="1">
      <c r="A2150" s="343" t="s">
        <v>3687</v>
      </c>
      <c r="B2150" s="344">
        <v>532054.0</v>
      </c>
      <c r="C2150" s="343" t="s">
        <v>3688</v>
      </c>
      <c r="D2150" s="343" t="s">
        <v>618</v>
      </c>
    </row>
    <row r="2151" ht="15.0" customHeight="1">
      <c r="A2151" s="343" t="s">
        <v>3689</v>
      </c>
      <c r="B2151" s="344">
        <v>532714.0</v>
      </c>
      <c r="C2151" s="343" t="s">
        <v>3690</v>
      </c>
      <c r="D2151" s="343" t="s">
        <v>547</v>
      </c>
    </row>
    <row r="2152" ht="15.0" customHeight="1">
      <c r="A2152" s="343" t="s">
        <v>3691</v>
      </c>
      <c r="B2152" s="344">
        <v>508993.0</v>
      </c>
      <c r="C2152" s="343" t="s">
        <v>504</v>
      </c>
      <c r="D2152" s="343" t="s">
        <v>590</v>
      </c>
    </row>
    <row r="2153" ht="15.0" customHeight="1">
      <c r="A2153" s="343" t="s">
        <v>3692</v>
      </c>
      <c r="B2153" s="344">
        <v>518011.0</v>
      </c>
      <c r="C2153" s="343" t="s">
        <v>504</v>
      </c>
      <c r="D2153" s="343" t="s">
        <v>517</v>
      </c>
    </row>
    <row r="2154" ht="15.0" customHeight="1">
      <c r="A2154" s="343" t="s">
        <v>3693</v>
      </c>
      <c r="B2154" s="343" t="s">
        <v>504</v>
      </c>
      <c r="C2154" s="343" t="s">
        <v>3694</v>
      </c>
      <c r="D2154" s="343" t="s">
        <v>515</v>
      </c>
    </row>
    <row r="2155" ht="15.0" customHeight="1">
      <c r="A2155" s="343" t="s">
        <v>3695</v>
      </c>
      <c r="B2155" s="344">
        <v>517569.0</v>
      </c>
      <c r="C2155" s="343" t="s">
        <v>3696</v>
      </c>
      <c r="D2155" s="343" t="s">
        <v>802</v>
      </c>
    </row>
    <row r="2156" ht="15.0" customHeight="1">
      <c r="A2156" s="343" t="s">
        <v>3697</v>
      </c>
      <c r="B2156" s="344">
        <v>519602.0</v>
      </c>
      <c r="C2156" s="343" t="s">
        <v>3698</v>
      </c>
      <c r="D2156" s="343" t="s">
        <v>597</v>
      </c>
    </row>
    <row r="2157" ht="15.0" customHeight="1">
      <c r="A2157" s="343" t="s">
        <v>3699</v>
      </c>
      <c r="B2157" s="344">
        <v>506528.0</v>
      </c>
      <c r="C2157" s="343" t="s">
        <v>504</v>
      </c>
      <c r="D2157" s="343" t="s">
        <v>664</v>
      </c>
    </row>
    <row r="2158" ht="15.0" customHeight="1">
      <c r="A2158" s="343" t="s">
        <v>3700</v>
      </c>
      <c r="B2158" s="344">
        <v>531163.0</v>
      </c>
      <c r="C2158" s="343" t="s">
        <v>3701</v>
      </c>
      <c r="D2158" s="343" t="s">
        <v>664</v>
      </c>
    </row>
    <row r="2159" ht="15.0" customHeight="1">
      <c r="A2159" s="343" t="s">
        <v>3702</v>
      </c>
      <c r="B2159" s="344">
        <v>506530.0</v>
      </c>
      <c r="C2159" s="343" t="s">
        <v>504</v>
      </c>
      <c r="D2159" s="343" t="s">
        <v>699</v>
      </c>
    </row>
    <row r="2160" ht="15.0" customHeight="1">
      <c r="A2160" s="343" t="s">
        <v>3703</v>
      </c>
      <c r="B2160" s="344">
        <v>505890.0</v>
      </c>
      <c r="C2160" s="343" t="s">
        <v>504</v>
      </c>
      <c r="D2160" s="343" t="s">
        <v>512</v>
      </c>
    </row>
    <row r="2161" ht="15.0" customHeight="1">
      <c r="A2161" s="343" t="s">
        <v>3704</v>
      </c>
      <c r="B2161" s="344">
        <v>505890.0</v>
      </c>
      <c r="C2161" s="343" t="s">
        <v>504</v>
      </c>
      <c r="D2161" s="343" t="s">
        <v>512</v>
      </c>
    </row>
    <row r="2162" ht="15.0" customHeight="1">
      <c r="A2162" s="343" t="s">
        <v>3705</v>
      </c>
      <c r="B2162" s="344">
        <v>540953.0</v>
      </c>
      <c r="C2162" s="343" t="s">
        <v>504</v>
      </c>
      <c r="D2162" s="343" t="s">
        <v>618</v>
      </c>
    </row>
    <row r="2163" ht="15.0" customHeight="1">
      <c r="A2163" s="343" t="s">
        <v>3706</v>
      </c>
      <c r="B2163" s="344">
        <v>530163.0</v>
      </c>
      <c r="C2163" s="343" t="s">
        <v>504</v>
      </c>
      <c r="D2163" s="343" t="s">
        <v>542</v>
      </c>
    </row>
    <row r="2164" ht="15.0" customHeight="1">
      <c r="A2164" s="343" t="s">
        <v>3707</v>
      </c>
      <c r="B2164" s="344">
        <v>532686.0</v>
      </c>
      <c r="C2164" s="343" t="s">
        <v>3708</v>
      </c>
      <c r="D2164" s="343" t="s">
        <v>627</v>
      </c>
    </row>
    <row r="2165" ht="15.0" customHeight="1">
      <c r="A2165" s="343" t="s">
        <v>3709</v>
      </c>
      <c r="B2165" s="344">
        <v>532686.0</v>
      </c>
      <c r="C2165" s="343" t="s">
        <v>3708</v>
      </c>
      <c r="D2165" s="343" t="s">
        <v>627</v>
      </c>
    </row>
    <row r="2166" ht="15.0" customHeight="1">
      <c r="A2166" s="343" t="s">
        <v>3710</v>
      </c>
      <c r="B2166" s="344">
        <v>507180.0</v>
      </c>
      <c r="C2166" s="343" t="s">
        <v>3711</v>
      </c>
      <c r="D2166" s="343" t="s">
        <v>1203</v>
      </c>
    </row>
    <row r="2167" ht="15.0" customHeight="1">
      <c r="A2167" s="343" t="s">
        <v>3712</v>
      </c>
      <c r="B2167" s="344">
        <v>524174.0</v>
      </c>
      <c r="C2167" s="343" t="s">
        <v>504</v>
      </c>
      <c r="D2167" s="343" t="s">
        <v>552</v>
      </c>
    </row>
    <row r="2168" ht="15.0" customHeight="1">
      <c r="A2168" s="343" t="s">
        <v>3713</v>
      </c>
      <c r="B2168" s="344">
        <v>533289.0</v>
      </c>
      <c r="C2168" s="343" t="s">
        <v>3714</v>
      </c>
      <c r="D2168" s="343" t="s">
        <v>825</v>
      </c>
    </row>
    <row r="2169" ht="15.0" customHeight="1">
      <c r="A2169" s="343" t="s">
        <v>3715</v>
      </c>
      <c r="B2169" s="344">
        <v>502937.0</v>
      </c>
      <c r="C2169" s="343" t="s">
        <v>3716</v>
      </c>
      <c r="D2169" s="343" t="s">
        <v>493</v>
      </c>
    </row>
    <row r="2170" ht="15.0" customHeight="1">
      <c r="A2170" s="343" t="s">
        <v>3717</v>
      </c>
      <c r="B2170" s="344">
        <v>532732.0</v>
      </c>
      <c r="C2170" s="343" t="s">
        <v>3718</v>
      </c>
      <c r="D2170" s="343" t="s">
        <v>618</v>
      </c>
    </row>
    <row r="2171" ht="15.0" customHeight="1">
      <c r="A2171" s="343" t="s">
        <v>3719</v>
      </c>
      <c r="B2171" s="344">
        <v>507948.0</v>
      </c>
      <c r="C2171" s="343" t="s">
        <v>504</v>
      </c>
      <c r="D2171" s="343" t="s">
        <v>521</v>
      </c>
    </row>
    <row r="2172" ht="15.0" customHeight="1">
      <c r="A2172" s="343" t="s">
        <v>3720</v>
      </c>
      <c r="B2172" s="344">
        <v>512597.0</v>
      </c>
      <c r="C2172" s="343" t="s">
        <v>3721</v>
      </c>
      <c r="D2172" s="343" t="s">
        <v>521</v>
      </c>
    </row>
    <row r="2173" ht="15.0" customHeight="1">
      <c r="A2173" s="343" t="s">
        <v>3722</v>
      </c>
      <c r="B2173" s="343" t="s">
        <v>504</v>
      </c>
      <c r="C2173" s="343" t="s">
        <v>3723</v>
      </c>
      <c r="D2173" s="343" t="s">
        <v>521</v>
      </c>
    </row>
    <row r="2174" ht="15.0" customHeight="1">
      <c r="A2174" s="343" t="s">
        <v>3724</v>
      </c>
      <c r="B2174" s="344">
        <v>500239.0</v>
      </c>
      <c r="C2174" s="343" t="s">
        <v>504</v>
      </c>
      <c r="D2174" s="343" t="s">
        <v>519</v>
      </c>
    </row>
    <row r="2175" ht="15.0" customHeight="1">
      <c r="A2175" s="343" t="s">
        <v>3725</v>
      </c>
      <c r="B2175" s="344">
        <v>531609.0</v>
      </c>
      <c r="C2175" s="343" t="s">
        <v>504</v>
      </c>
      <c r="D2175" s="343" t="s">
        <v>699</v>
      </c>
    </row>
    <row r="2176" ht="15.0" customHeight="1">
      <c r="A2176" s="343" t="s">
        <v>3726</v>
      </c>
      <c r="B2176" s="344">
        <v>540775.0</v>
      </c>
      <c r="C2176" s="343" t="s">
        <v>3727</v>
      </c>
      <c r="D2176" s="343" t="s">
        <v>930</v>
      </c>
    </row>
    <row r="2177" ht="15.0" customHeight="1">
      <c r="A2177" s="343" t="s">
        <v>3728</v>
      </c>
      <c r="B2177" s="344">
        <v>540775.0</v>
      </c>
      <c r="C2177" s="343" t="s">
        <v>3727</v>
      </c>
      <c r="D2177" s="343" t="s">
        <v>930</v>
      </c>
    </row>
    <row r="2178" ht="15.0" customHeight="1">
      <c r="A2178" s="343" t="s">
        <v>3729</v>
      </c>
      <c r="B2178" s="344">
        <v>590068.0</v>
      </c>
      <c r="C2178" s="343" t="s">
        <v>3730</v>
      </c>
      <c r="D2178" s="343" t="s">
        <v>526</v>
      </c>
    </row>
    <row r="2179" ht="15.0" customHeight="1">
      <c r="A2179" s="343" t="s">
        <v>3731</v>
      </c>
      <c r="B2179" s="344">
        <v>507794.0</v>
      </c>
      <c r="C2179" s="343" t="s">
        <v>504</v>
      </c>
      <c r="D2179" s="343" t="s">
        <v>1012</v>
      </c>
    </row>
    <row r="2180" ht="15.0" customHeight="1">
      <c r="A2180" s="343" t="s">
        <v>3732</v>
      </c>
      <c r="B2180" s="344">
        <v>504269.0</v>
      </c>
      <c r="C2180" s="343" t="s">
        <v>3733</v>
      </c>
      <c r="D2180" s="343" t="s">
        <v>1269</v>
      </c>
    </row>
    <row r="2181" ht="15.0" customHeight="1">
      <c r="A2181" s="343" t="s">
        <v>3734</v>
      </c>
      <c r="B2181" s="344">
        <v>590068.0</v>
      </c>
      <c r="C2181" s="343" t="s">
        <v>3730</v>
      </c>
      <c r="D2181" s="343" t="s">
        <v>526</v>
      </c>
    </row>
    <row r="2182" ht="15.0" customHeight="1">
      <c r="A2182" s="343" t="s">
        <v>3735</v>
      </c>
      <c r="B2182" s="344">
        <v>519064.0</v>
      </c>
      <c r="C2182" s="343" t="s">
        <v>504</v>
      </c>
      <c r="D2182" s="343" t="s">
        <v>702</v>
      </c>
    </row>
    <row r="2183" ht="15.0" customHeight="1">
      <c r="A2183" s="343" t="s">
        <v>3736</v>
      </c>
      <c r="B2183" s="344">
        <v>531892.0</v>
      </c>
      <c r="C2183" s="343" t="s">
        <v>3737</v>
      </c>
      <c r="D2183" s="343" t="s">
        <v>487</v>
      </c>
    </row>
    <row r="2184" ht="15.0" customHeight="1">
      <c r="A2184" s="343" t="s">
        <v>3738</v>
      </c>
      <c r="B2184" s="344">
        <v>506178.0</v>
      </c>
      <c r="C2184" s="343" t="s">
        <v>504</v>
      </c>
      <c r="D2184" s="343" t="s">
        <v>526</v>
      </c>
    </row>
    <row r="2185" ht="15.0" customHeight="1">
      <c r="A2185" s="343" t="s">
        <v>3739</v>
      </c>
      <c r="B2185" s="344">
        <v>521127.0</v>
      </c>
      <c r="C2185" s="343" t="s">
        <v>504</v>
      </c>
      <c r="D2185" s="343" t="s">
        <v>519</v>
      </c>
    </row>
    <row r="2186" ht="15.0" customHeight="1">
      <c r="A2186" s="343" t="s">
        <v>3740</v>
      </c>
      <c r="B2186" s="344">
        <v>539788.0</v>
      </c>
      <c r="C2186" s="343" t="s">
        <v>504</v>
      </c>
      <c r="D2186" s="343" t="s">
        <v>538</v>
      </c>
    </row>
    <row r="2187" ht="15.0" customHeight="1">
      <c r="A2187" s="343" t="s">
        <v>3741</v>
      </c>
      <c r="B2187" s="344">
        <v>507435.0</v>
      </c>
      <c r="C2187" s="343" t="s">
        <v>504</v>
      </c>
      <c r="D2187" s="343" t="s">
        <v>1136</v>
      </c>
    </row>
    <row r="2188" ht="15.0" customHeight="1">
      <c r="A2188" s="343" t="s">
        <v>3742</v>
      </c>
      <c r="B2188" s="344">
        <v>507435.0</v>
      </c>
      <c r="C2188" s="343" t="s">
        <v>504</v>
      </c>
      <c r="D2188" s="343" t="s">
        <v>1136</v>
      </c>
    </row>
    <row r="2189" ht="15.0" customHeight="1">
      <c r="A2189" s="343" t="s">
        <v>3743</v>
      </c>
      <c r="B2189" s="344">
        <v>535730.0</v>
      </c>
      <c r="C2189" s="343" t="s">
        <v>504</v>
      </c>
      <c r="D2189" s="343" t="s">
        <v>519</v>
      </c>
    </row>
    <row r="2190" ht="15.0" customHeight="1">
      <c r="A2190" s="343" t="s">
        <v>3744</v>
      </c>
      <c r="B2190" s="344">
        <v>531692.0</v>
      </c>
      <c r="C2190" s="343" t="s">
        <v>504</v>
      </c>
      <c r="D2190" s="343" t="s">
        <v>705</v>
      </c>
    </row>
    <row r="2191" ht="15.0" customHeight="1">
      <c r="A2191" s="343" t="s">
        <v>3745</v>
      </c>
      <c r="B2191" s="344">
        <v>513693.0</v>
      </c>
      <c r="C2191" s="343" t="s">
        <v>504</v>
      </c>
      <c r="D2191" s="343" t="s">
        <v>536</v>
      </c>
    </row>
    <row r="2192" ht="15.0" customHeight="1">
      <c r="A2192" s="343" t="s">
        <v>3746</v>
      </c>
      <c r="B2192" s="344">
        <v>540812.0</v>
      </c>
      <c r="C2192" s="343" t="s">
        <v>504</v>
      </c>
      <c r="D2192" s="343" t="s">
        <v>974</v>
      </c>
    </row>
    <row r="2193" ht="15.0" customHeight="1">
      <c r="A2193" s="343" t="s">
        <v>3747</v>
      </c>
      <c r="B2193" s="344">
        <v>507946.0</v>
      </c>
      <c r="C2193" s="343" t="s">
        <v>504</v>
      </c>
      <c r="D2193" s="343" t="s">
        <v>526</v>
      </c>
    </row>
    <row r="2194" ht="15.0" customHeight="1">
      <c r="A2194" s="343" t="s">
        <v>3748</v>
      </c>
      <c r="B2194" s="344">
        <v>507946.0</v>
      </c>
      <c r="C2194" s="343" t="s">
        <v>504</v>
      </c>
      <c r="D2194" s="343" t="s">
        <v>526</v>
      </c>
    </row>
    <row r="2195" ht="15.0" customHeight="1">
      <c r="A2195" s="343" t="s">
        <v>3749</v>
      </c>
      <c r="B2195" s="344">
        <v>535566.0</v>
      </c>
      <c r="C2195" s="343" t="s">
        <v>504</v>
      </c>
      <c r="D2195" s="343" t="s">
        <v>521</v>
      </c>
    </row>
    <row r="2196" ht="15.0" customHeight="1">
      <c r="A2196" s="343" t="s">
        <v>3750</v>
      </c>
      <c r="B2196" s="344">
        <v>524699.0</v>
      </c>
      <c r="C2196" s="343" t="s">
        <v>504</v>
      </c>
      <c r="D2196" s="343" t="s">
        <v>552</v>
      </c>
    </row>
    <row r="2197" ht="15.0" customHeight="1">
      <c r="A2197" s="343" t="s">
        <v>3751</v>
      </c>
      <c r="B2197" s="344">
        <v>522101.0</v>
      </c>
      <c r="C2197" s="343" t="s">
        <v>504</v>
      </c>
      <c r="D2197" s="343" t="s">
        <v>512</v>
      </c>
    </row>
    <row r="2198" ht="15.0" customHeight="1">
      <c r="A2198" s="343" t="s">
        <v>3752</v>
      </c>
      <c r="B2198" s="344">
        <v>523218.0</v>
      </c>
      <c r="C2198" s="343" t="s">
        <v>3753</v>
      </c>
      <c r="D2198" s="343" t="s">
        <v>1046</v>
      </c>
    </row>
    <row r="2199" ht="15.0" customHeight="1">
      <c r="A2199" s="343" t="s">
        <v>3754</v>
      </c>
      <c r="B2199" s="344">
        <v>524500.0</v>
      </c>
      <c r="C2199" s="343" t="s">
        <v>3755</v>
      </c>
      <c r="D2199" s="343" t="s">
        <v>542</v>
      </c>
    </row>
    <row r="2200" ht="15.0" customHeight="1">
      <c r="A2200" s="343" t="s">
        <v>3756</v>
      </c>
      <c r="B2200" s="344">
        <v>524500.0</v>
      </c>
      <c r="C2200" s="343" t="s">
        <v>3755</v>
      </c>
      <c r="D2200" s="343" t="s">
        <v>542</v>
      </c>
    </row>
    <row r="2201" ht="15.0" customHeight="1">
      <c r="A2201" s="343" t="s">
        <v>3757</v>
      </c>
      <c r="B2201" s="344">
        <v>532067.0</v>
      </c>
      <c r="C2201" s="343" t="s">
        <v>504</v>
      </c>
      <c r="D2201" s="343" t="s">
        <v>648</v>
      </c>
    </row>
    <row r="2202" ht="15.0" customHeight="1">
      <c r="A2202" s="343" t="s">
        <v>3758</v>
      </c>
      <c r="B2202" s="344">
        <v>532067.0</v>
      </c>
      <c r="C2202" s="343" t="s">
        <v>504</v>
      </c>
      <c r="D2202" s="343" t="s">
        <v>648</v>
      </c>
    </row>
    <row r="2203" ht="15.0" customHeight="1">
      <c r="A2203" s="343" t="s">
        <v>3759</v>
      </c>
      <c r="B2203" s="344">
        <v>530313.0</v>
      </c>
      <c r="C2203" s="343" t="s">
        <v>3760</v>
      </c>
      <c r="D2203" s="343" t="s">
        <v>542</v>
      </c>
    </row>
    <row r="2204" ht="15.0" customHeight="1">
      <c r="A2204" s="343" t="s">
        <v>3761</v>
      </c>
      <c r="B2204" s="344">
        <v>500240.0</v>
      </c>
      <c r="C2204" s="343" t="s">
        <v>504</v>
      </c>
      <c r="D2204" s="343" t="s">
        <v>1162</v>
      </c>
    </row>
    <row r="2205" ht="15.0" customHeight="1">
      <c r="A2205" s="343" t="s">
        <v>3762</v>
      </c>
      <c r="B2205" s="344">
        <v>531274.0</v>
      </c>
      <c r="C2205" s="343" t="s">
        <v>504</v>
      </c>
      <c r="D2205" s="343" t="s">
        <v>521</v>
      </c>
    </row>
    <row r="2206" ht="15.0" customHeight="1">
      <c r="A2206" s="343" t="s">
        <v>3763</v>
      </c>
      <c r="B2206" s="344">
        <v>524019.0</v>
      </c>
      <c r="C2206" s="343" t="s">
        <v>3764</v>
      </c>
      <c r="D2206" s="343" t="s">
        <v>624</v>
      </c>
    </row>
    <row r="2207" ht="15.0" customHeight="1">
      <c r="A2207" s="343" t="s">
        <v>3765</v>
      </c>
      <c r="B2207" s="344">
        <v>524019.0</v>
      </c>
      <c r="C2207" s="343" t="s">
        <v>3764</v>
      </c>
      <c r="D2207" s="343" t="s">
        <v>624</v>
      </c>
    </row>
    <row r="2208" ht="15.0" customHeight="1">
      <c r="A2208" s="343" t="s">
        <v>3766</v>
      </c>
      <c r="B2208" s="344">
        <v>530215.0</v>
      </c>
      <c r="C2208" s="343" t="s">
        <v>504</v>
      </c>
      <c r="D2208" s="343" t="s">
        <v>590</v>
      </c>
    </row>
    <row r="2209" ht="15.0" customHeight="1">
      <c r="A2209" s="343" t="s">
        <v>3767</v>
      </c>
      <c r="B2209" s="344">
        <v>512329.0</v>
      </c>
      <c r="C2209" s="343" t="s">
        <v>504</v>
      </c>
      <c r="D2209" s="343" t="s">
        <v>925</v>
      </c>
    </row>
    <row r="2210" ht="15.0" customHeight="1">
      <c r="A2210" s="343" t="s">
        <v>3768</v>
      </c>
      <c r="B2210" s="344">
        <v>540680.0</v>
      </c>
      <c r="C2210" s="343" t="s">
        <v>3769</v>
      </c>
      <c r="D2210" s="343" t="s">
        <v>536</v>
      </c>
    </row>
    <row r="2211" ht="15.0" customHeight="1">
      <c r="A2211" s="343" t="s">
        <v>3770</v>
      </c>
      <c r="B2211" s="344">
        <v>531413.0</v>
      </c>
      <c r="C2211" s="343" t="s">
        <v>504</v>
      </c>
      <c r="D2211" s="343" t="s">
        <v>2497</v>
      </c>
    </row>
    <row r="2212" ht="15.0" customHeight="1">
      <c r="A2212" s="343" t="s">
        <v>3771</v>
      </c>
      <c r="B2212" s="344">
        <v>537750.0</v>
      </c>
      <c r="C2212" s="343" t="s">
        <v>504</v>
      </c>
      <c r="D2212" s="343" t="s">
        <v>524</v>
      </c>
    </row>
    <row r="2213" ht="15.0" customHeight="1">
      <c r="A2213" s="343" t="s">
        <v>3772</v>
      </c>
      <c r="B2213" s="344">
        <v>532967.0</v>
      </c>
      <c r="C2213" s="343" t="s">
        <v>3773</v>
      </c>
      <c r="D2213" s="343" t="s">
        <v>664</v>
      </c>
    </row>
    <row r="2214" ht="15.0" customHeight="1">
      <c r="A2214" s="343" t="s">
        <v>3774</v>
      </c>
      <c r="B2214" s="344">
        <v>500241.0</v>
      </c>
      <c r="C2214" s="343" t="s">
        <v>3775</v>
      </c>
      <c r="D2214" s="343" t="s">
        <v>512</v>
      </c>
    </row>
    <row r="2215" ht="15.0" customHeight="1">
      <c r="A2215" s="343" t="s">
        <v>3776</v>
      </c>
      <c r="B2215" s="344">
        <v>533193.0</v>
      </c>
      <c r="C2215" s="343" t="s">
        <v>3777</v>
      </c>
      <c r="D2215" s="343" t="s">
        <v>802</v>
      </c>
    </row>
    <row r="2216" ht="15.0" customHeight="1">
      <c r="A2216" s="343" t="s">
        <v>3778</v>
      </c>
      <c r="B2216" s="344">
        <v>500245.0</v>
      </c>
      <c r="C2216" s="343" t="s">
        <v>504</v>
      </c>
      <c r="D2216" s="343" t="s">
        <v>536</v>
      </c>
    </row>
    <row r="2217" ht="15.0" customHeight="1">
      <c r="A2217" s="343" t="s">
        <v>3779</v>
      </c>
      <c r="B2217" s="344">
        <v>500243.0</v>
      </c>
      <c r="C2217" s="343" t="s">
        <v>3780</v>
      </c>
      <c r="D2217" s="343" t="s">
        <v>512</v>
      </c>
    </row>
    <row r="2218" ht="15.0" customHeight="1">
      <c r="A2218" s="343" t="s">
        <v>3781</v>
      </c>
      <c r="B2218" s="344">
        <v>533293.0</v>
      </c>
      <c r="C2218" s="343" t="s">
        <v>3782</v>
      </c>
      <c r="D2218" s="343" t="s">
        <v>859</v>
      </c>
    </row>
    <row r="2219" ht="15.0" customHeight="1">
      <c r="A2219" s="343" t="s">
        <v>3783</v>
      </c>
      <c r="B2219" s="344">
        <v>505283.0</v>
      </c>
      <c r="C2219" s="343" t="s">
        <v>504</v>
      </c>
      <c r="D2219" s="343" t="s">
        <v>512</v>
      </c>
    </row>
    <row r="2220" ht="15.0" customHeight="1">
      <c r="A2220" s="343" t="s">
        <v>3784</v>
      </c>
      <c r="B2220" s="344">
        <v>530145.0</v>
      </c>
      <c r="C2220" s="343" t="s">
        <v>504</v>
      </c>
      <c r="D2220" s="343" t="s">
        <v>624</v>
      </c>
    </row>
    <row r="2221" ht="15.0" customHeight="1">
      <c r="A2221" s="343" t="s">
        <v>3785</v>
      </c>
      <c r="B2221" s="344">
        <v>521248.0</v>
      </c>
      <c r="C2221" s="343" t="s">
        <v>3786</v>
      </c>
      <c r="D2221" s="343" t="s">
        <v>618</v>
      </c>
    </row>
    <row r="2222" ht="15.0" customHeight="1">
      <c r="A2222" s="343" t="s">
        <v>3787</v>
      </c>
      <c r="B2222" s="344">
        <v>532304.0</v>
      </c>
      <c r="C2222" s="343" t="s">
        <v>504</v>
      </c>
      <c r="D2222" s="343" t="s">
        <v>487</v>
      </c>
    </row>
    <row r="2223" ht="15.0" customHeight="1">
      <c r="A2223" s="343" t="s">
        <v>3788</v>
      </c>
      <c r="B2223" s="344">
        <v>532304.0</v>
      </c>
      <c r="C2223" s="343" t="s">
        <v>504</v>
      </c>
      <c r="D2223" s="343" t="s">
        <v>487</v>
      </c>
    </row>
    <row r="2224" ht="15.0" customHeight="1">
      <c r="A2224" s="343" t="s">
        <v>3789</v>
      </c>
      <c r="B2224" s="344">
        <v>530235.0</v>
      </c>
      <c r="C2224" s="343" t="s">
        <v>504</v>
      </c>
      <c r="D2224" s="343" t="s">
        <v>521</v>
      </c>
    </row>
    <row r="2225" ht="15.0" customHeight="1">
      <c r="A2225" s="343" t="s">
        <v>3790</v>
      </c>
      <c r="B2225" s="344">
        <v>526409.0</v>
      </c>
      <c r="C2225" s="343" t="s">
        <v>504</v>
      </c>
      <c r="D2225" s="343" t="s">
        <v>624</v>
      </c>
    </row>
    <row r="2226" ht="15.0" customHeight="1">
      <c r="A2226" s="343" t="s">
        <v>3791</v>
      </c>
      <c r="B2226" s="344">
        <v>526409.0</v>
      </c>
      <c r="C2226" s="343" t="s">
        <v>504</v>
      </c>
      <c r="D2226" s="343" t="s">
        <v>624</v>
      </c>
    </row>
    <row r="2227" ht="15.0" customHeight="1">
      <c r="A2227" s="343" t="s">
        <v>3792</v>
      </c>
      <c r="B2227" s="344">
        <v>523652.0</v>
      </c>
      <c r="C2227" s="343" t="s">
        <v>504</v>
      </c>
      <c r="D2227" s="343" t="s">
        <v>624</v>
      </c>
    </row>
    <row r="2228" ht="15.0" customHeight="1">
      <c r="A2228" s="343" t="s">
        <v>3793</v>
      </c>
      <c r="B2228" s="344">
        <v>521238.0</v>
      </c>
      <c r="C2228" s="343" t="s">
        <v>504</v>
      </c>
      <c r="D2228" s="343" t="s">
        <v>829</v>
      </c>
    </row>
    <row r="2229" ht="15.0" customHeight="1">
      <c r="A2229" s="343" t="s">
        <v>3794</v>
      </c>
      <c r="B2229" s="343" t="s">
        <v>504</v>
      </c>
      <c r="C2229" s="343" t="s">
        <v>3795</v>
      </c>
      <c r="D2229" s="343" t="s">
        <v>515</v>
      </c>
    </row>
    <row r="2230" ht="15.0" customHeight="1">
      <c r="A2230" s="343" t="s">
        <v>3796</v>
      </c>
      <c r="B2230" s="344">
        <v>530771.0</v>
      </c>
      <c r="C2230" s="343" t="s">
        <v>504</v>
      </c>
      <c r="D2230" s="343" t="s">
        <v>521</v>
      </c>
    </row>
    <row r="2231" ht="15.0" customHeight="1">
      <c r="A2231" s="343" t="s">
        <v>3797</v>
      </c>
      <c r="B2231" s="344">
        <v>514221.0</v>
      </c>
      <c r="C2231" s="343" t="s">
        <v>504</v>
      </c>
      <c r="D2231" s="343" t="s">
        <v>519</v>
      </c>
    </row>
    <row r="2232" ht="15.0" customHeight="1">
      <c r="A2232" s="343" t="s">
        <v>3798</v>
      </c>
      <c r="B2232" s="344">
        <v>517170.0</v>
      </c>
      <c r="C2232" s="343" t="s">
        <v>3799</v>
      </c>
      <c r="D2232" s="343" t="s">
        <v>802</v>
      </c>
    </row>
    <row r="2233" ht="15.0" customHeight="1">
      <c r="A2233" s="343" t="s">
        <v>3800</v>
      </c>
      <c r="B2233" s="344">
        <v>524520.0</v>
      </c>
      <c r="C2233" s="343" t="s">
        <v>504</v>
      </c>
      <c r="D2233" s="343" t="s">
        <v>693</v>
      </c>
    </row>
    <row r="2234" ht="15.0" customHeight="1">
      <c r="A2234" s="343" t="s">
        <v>3801</v>
      </c>
      <c r="B2234" s="344">
        <v>524520.0</v>
      </c>
      <c r="C2234" s="343" t="s">
        <v>504</v>
      </c>
      <c r="D2234" s="343" t="s">
        <v>693</v>
      </c>
    </row>
    <row r="2235" ht="15.0" customHeight="1">
      <c r="A2235" s="343" t="s">
        <v>3802</v>
      </c>
      <c r="B2235" s="344">
        <v>531578.0</v>
      </c>
      <c r="C2235" s="343" t="s">
        <v>504</v>
      </c>
      <c r="D2235" s="343" t="s">
        <v>590</v>
      </c>
    </row>
    <row r="2236" ht="15.0" customHeight="1">
      <c r="A2236" s="343" t="s">
        <v>3803</v>
      </c>
      <c r="B2236" s="344">
        <v>519415.0</v>
      </c>
      <c r="C2236" s="343" t="s">
        <v>504</v>
      </c>
      <c r="D2236" s="343" t="s">
        <v>564</v>
      </c>
    </row>
    <row r="2237" ht="15.0" customHeight="1">
      <c r="A2237" s="343" t="s">
        <v>3804</v>
      </c>
      <c r="B2237" s="344">
        <v>540468.0</v>
      </c>
      <c r="C2237" s="343" t="s">
        <v>504</v>
      </c>
      <c r="D2237" s="343" t="s">
        <v>1469</v>
      </c>
    </row>
    <row r="2238" ht="15.0" customHeight="1">
      <c r="A2238" s="343" t="s">
        <v>3805</v>
      </c>
      <c r="B2238" s="344">
        <v>532942.0</v>
      </c>
      <c r="C2238" s="343" t="s">
        <v>3806</v>
      </c>
      <c r="D2238" s="343" t="s">
        <v>902</v>
      </c>
    </row>
    <row r="2239" ht="15.0" customHeight="1">
      <c r="A2239" s="343" t="s">
        <v>3807</v>
      </c>
      <c r="B2239" s="344">
        <v>512559.0</v>
      </c>
      <c r="C2239" s="343" t="s">
        <v>3808</v>
      </c>
      <c r="D2239" s="343" t="s">
        <v>702</v>
      </c>
    </row>
    <row r="2240" ht="15.0" customHeight="1">
      <c r="A2240" s="343" t="s">
        <v>3809</v>
      </c>
      <c r="B2240" s="344">
        <v>523207.0</v>
      </c>
      <c r="C2240" s="343" t="s">
        <v>3810</v>
      </c>
      <c r="D2240" s="343" t="s">
        <v>1050</v>
      </c>
    </row>
    <row r="2241" ht="15.0" customHeight="1">
      <c r="A2241" s="343" t="s">
        <v>3811</v>
      </c>
      <c r="B2241" s="344">
        <v>532924.0</v>
      </c>
      <c r="C2241" s="343" t="s">
        <v>3812</v>
      </c>
      <c r="D2241" s="343" t="s">
        <v>590</v>
      </c>
    </row>
    <row r="2242" ht="15.0" customHeight="1">
      <c r="A2242" s="343" t="s">
        <v>3813</v>
      </c>
      <c r="B2242" s="344">
        <v>539910.0</v>
      </c>
      <c r="C2242" s="343" t="s">
        <v>504</v>
      </c>
      <c r="D2242" s="343" t="s">
        <v>507</v>
      </c>
    </row>
    <row r="2243" ht="15.0" customHeight="1">
      <c r="A2243" s="343" t="s">
        <v>3814</v>
      </c>
      <c r="B2243" s="344">
        <v>514128.0</v>
      </c>
      <c r="C2243" s="343" t="s">
        <v>504</v>
      </c>
      <c r="D2243" s="343" t="s">
        <v>519</v>
      </c>
    </row>
    <row r="2244" ht="15.0" customHeight="1">
      <c r="A2244" s="343" t="s">
        <v>3815</v>
      </c>
      <c r="B2244" s="344">
        <v>524280.0</v>
      </c>
      <c r="C2244" s="343" t="s">
        <v>3816</v>
      </c>
      <c r="D2244" s="343" t="s">
        <v>542</v>
      </c>
    </row>
    <row r="2245" ht="15.0" customHeight="1">
      <c r="A2245" s="343" t="s">
        <v>3817</v>
      </c>
      <c r="B2245" s="344">
        <v>500247.0</v>
      </c>
      <c r="C2245" s="343" t="s">
        <v>3818</v>
      </c>
      <c r="D2245" s="343" t="s">
        <v>822</v>
      </c>
    </row>
    <row r="2246" ht="15.0" customHeight="1">
      <c r="A2246" s="343" t="s">
        <v>3819</v>
      </c>
      <c r="B2246" s="344">
        <v>590097.0</v>
      </c>
      <c r="C2246" s="343" t="s">
        <v>3820</v>
      </c>
      <c r="D2246" s="343" t="s">
        <v>487</v>
      </c>
    </row>
    <row r="2247" ht="15.0" customHeight="1">
      <c r="A2247" s="343" t="s">
        <v>3821</v>
      </c>
      <c r="B2247" s="344">
        <v>590107.0</v>
      </c>
      <c r="C2247" s="343" t="s">
        <v>3822</v>
      </c>
      <c r="D2247" s="343" t="s">
        <v>487</v>
      </c>
    </row>
    <row r="2248" ht="15.0" customHeight="1">
      <c r="A2248" s="343" t="s">
        <v>3823</v>
      </c>
      <c r="B2248" s="344">
        <v>532985.0</v>
      </c>
      <c r="C2248" s="343" t="s">
        <v>3824</v>
      </c>
      <c r="D2248" s="343" t="s">
        <v>487</v>
      </c>
    </row>
    <row r="2249" ht="15.0" customHeight="1">
      <c r="A2249" s="343" t="s">
        <v>3825</v>
      </c>
      <c r="B2249" s="344">
        <v>507474.0</v>
      </c>
      <c r="C2249" s="343" t="s">
        <v>504</v>
      </c>
      <c r="D2249" s="343" t="s">
        <v>584</v>
      </c>
    </row>
    <row r="2250" ht="15.0" customHeight="1">
      <c r="A2250" s="343" t="s">
        <v>3826</v>
      </c>
      <c r="B2250" s="343" t="s">
        <v>504</v>
      </c>
      <c r="C2250" s="343" t="s">
        <v>3827</v>
      </c>
      <c r="D2250" s="343" t="s">
        <v>595</v>
      </c>
    </row>
    <row r="2251" ht="15.0" customHeight="1">
      <c r="A2251" s="343" t="s">
        <v>3828</v>
      </c>
      <c r="B2251" s="344">
        <v>530299.0</v>
      </c>
      <c r="C2251" s="343" t="s">
        <v>3829</v>
      </c>
      <c r="D2251" s="343" t="s">
        <v>526</v>
      </c>
    </row>
    <row r="2252" ht="15.0" customHeight="1">
      <c r="A2252" s="343" t="s">
        <v>3830</v>
      </c>
      <c r="B2252" s="343" t="s">
        <v>504</v>
      </c>
      <c r="C2252" s="343" t="s">
        <v>3831</v>
      </c>
      <c r="D2252" s="343" t="s">
        <v>595</v>
      </c>
    </row>
    <row r="2253" ht="15.0" customHeight="1">
      <c r="A2253" s="343" t="s">
        <v>3832</v>
      </c>
      <c r="B2253" s="344">
        <v>511138.0</v>
      </c>
      <c r="C2253" s="343" t="s">
        <v>504</v>
      </c>
      <c r="D2253" s="343" t="s">
        <v>521</v>
      </c>
    </row>
    <row r="2254" ht="15.0" customHeight="1">
      <c r="A2254" s="343" t="s">
        <v>3833</v>
      </c>
      <c r="B2254" s="344">
        <v>539599.0</v>
      </c>
      <c r="C2254" s="343" t="s">
        <v>504</v>
      </c>
      <c r="D2254" s="343" t="s">
        <v>538</v>
      </c>
    </row>
    <row r="2255" ht="15.0" customHeight="1">
      <c r="A2255" s="343" t="s">
        <v>3834</v>
      </c>
      <c r="B2255" s="344">
        <v>523323.0</v>
      </c>
      <c r="C2255" s="343" t="s">
        <v>504</v>
      </c>
      <c r="D2255" s="343" t="s">
        <v>693</v>
      </c>
    </row>
    <row r="2256" ht="15.0" customHeight="1">
      <c r="A2256" s="343" t="s">
        <v>3835</v>
      </c>
      <c r="B2256" s="344">
        <v>505585.0</v>
      </c>
      <c r="C2256" s="343" t="s">
        <v>504</v>
      </c>
      <c r="D2256" s="343" t="s">
        <v>925</v>
      </c>
    </row>
    <row r="2257" ht="15.0" customHeight="1">
      <c r="A2257" s="343" t="s">
        <v>3836</v>
      </c>
      <c r="B2257" s="344">
        <v>507598.0</v>
      </c>
      <c r="C2257" s="343" t="s">
        <v>504</v>
      </c>
      <c r="D2257" s="343" t="s">
        <v>584</v>
      </c>
    </row>
    <row r="2258" ht="15.0" customHeight="1">
      <c r="A2258" s="343" t="s">
        <v>3837</v>
      </c>
      <c r="B2258" s="344">
        <v>532400.0</v>
      </c>
      <c r="C2258" s="343" t="s">
        <v>3838</v>
      </c>
      <c r="D2258" s="343" t="s">
        <v>490</v>
      </c>
    </row>
    <row r="2259" ht="15.0" customHeight="1">
      <c r="A2259" s="343" t="s">
        <v>3839</v>
      </c>
      <c r="B2259" s="344">
        <v>542651.0</v>
      </c>
      <c r="C2259" s="343" t="s">
        <v>3840</v>
      </c>
      <c r="D2259" s="343" t="s">
        <v>3841</v>
      </c>
    </row>
    <row r="2260" ht="15.0" customHeight="1">
      <c r="A2260" s="343" t="s">
        <v>3842</v>
      </c>
      <c r="B2260" s="344">
        <v>542459.0</v>
      </c>
      <c r="C2260" s="343" t="s">
        <v>3843</v>
      </c>
      <c r="D2260" s="343" t="s">
        <v>3841</v>
      </c>
    </row>
    <row r="2261" ht="15.0" customHeight="1">
      <c r="A2261" s="343" t="s">
        <v>3844</v>
      </c>
      <c r="B2261" s="344">
        <v>501261.0</v>
      </c>
      <c r="C2261" s="343" t="s">
        <v>504</v>
      </c>
      <c r="D2261" s="343" t="s">
        <v>487</v>
      </c>
    </row>
    <row r="2262" ht="15.0" customHeight="1">
      <c r="A2262" s="343" t="s">
        <v>3845</v>
      </c>
      <c r="B2262" s="344">
        <v>530813.0</v>
      </c>
      <c r="C2262" s="343" t="s">
        <v>3846</v>
      </c>
      <c r="D2262" s="343" t="s">
        <v>564</v>
      </c>
    </row>
    <row r="2263" ht="15.0" customHeight="1">
      <c r="A2263" s="343" t="s">
        <v>3847</v>
      </c>
      <c r="B2263" s="344">
        <v>524518.0</v>
      </c>
      <c r="C2263" s="343" t="s">
        <v>3848</v>
      </c>
      <c r="D2263" s="343" t="s">
        <v>542</v>
      </c>
    </row>
    <row r="2264" ht="15.0" customHeight="1">
      <c r="A2264" s="343" t="s">
        <v>3849</v>
      </c>
      <c r="B2264" s="344">
        <v>530139.0</v>
      </c>
      <c r="C2264" s="343" t="s">
        <v>504</v>
      </c>
      <c r="D2264" s="343" t="s">
        <v>521</v>
      </c>
    </row>
    <row r="2265" ht="15.0" customHeight="1">
      <c r="A2265" s="343" t="s">
        <v>3850</v>
      </c>
      <c r="B2265" s="344">
        <v>531328.0</v>
      </c>
      <c r="C2265" s="343" t="s">
        <v>504</v>
      </c>
      <c r="D2265" s="343" t="s">
        <v>1469</v>
      </c>
    </row>
    <row r="2266" ht="15.0" customHeight="1">
      <c r="A2266" s="343" t="s">
        <v>3851</v>
      </c>
      <c r="B2266" s="344">
        <v>533482.0</v>
      </c>
      <c r="C2266" s="343" t="s">
        <v>3852</v>
      </c>
      <c r="D2266" s="343" t="s">
        <v>902</v>
      </c>
    </row>
    <row r="2267" ht="15.0" customHeight="1">
      <c r="A2267" s="343" t="s">
        <v>3853</v>
      </c>
      <c r="B2267" s="343" t="s">
        <v>504</v>
      </c>
      <c r="C2267" s="343" t="s">
        <v>3854</v>
      </c>
      <c r="D2267" s="343" t="s">
        <v>515</v>
      </c>
    </row>
    <row r="2268" ht="15.0" customHeight="1">
      <c r="A2268" s="343" t="s">
        <v>3855</v>
      </c>
      <c r="B2268" s="344">
        <v>539384.0</v>
      </c>
      <c r="C2268" s="343" t="s">
        <v>504</v>
      </c>
      <c r="D2268" s="343" t="s">
        <v>521</v>
      </c>
    </row>
    <row r="2269" ht="15.0" customHeight="1">
      <c r="A2269" s="343" t="s">
        <v>3856</v>
      </c>
      <c r="B2269" s="344">
        <v>504392.0</v>
      </c>
      <c r="C2269" s="343" t="s">
        <v>504</v>
      </c>
      <c r="D2269" s="343" t="s">
        <v>487</v>
      </c>
    </row>
    <row r="2270" ht="15.0" customHeight="1">
      <c r="A2270" s="343" t="s">
        <v>3857</v>
      </c>
      <c r="B2270" s="344">
        <v>526423.0</v>
      </c>
      <c r="C2270" s="343" t="s">
        <v>504</v>
      </c>
      <c r="D2270" s="343" t="s">
        <v>624</v>
      </c>
    </row>
    <row r="2271" ht="15.0" customHeight="1">
      <c r="A2271" s="343" t="s">
        <v>3858</v>
      </c>
      <c r="B2271" s="344">
        <v>526423.0</v>
      </c>
      <c r="C2271" s="343" t="s">
        <v>504</v>
      </c>
      <c r="D2271" s="343" t="s">
        <v>624</v>
      </c>
    </row>
    <row r="2272" ht="15.0" customHeight="1">
      <c r="A2272" s="343" t="s">
        <v>3859</v>
      </c>
      <c r="B2272" s="344">
        <v>533210.0</v>
      </c>
      <c r="C2272" s="343" t="s">
        <v>504</v>
      </c>
      <c r="D2272" s="343" t="s">
        <v>753</v>
      </c>
    </row>
    <row r="2273" ht="15.0" customHeight="1">
      <c r="A2273" s="343" t="s">
        <v>3860</v>
      </c>
      <c r="B2273" s="343" t="s">
        <v>504</v>
      </c>
      <c r="C2273" s="343" t="s">
        <v>3861</v>
      </c>
      <c r="D2273" s="343" t="s">
        <v>515</v>
      </c>
    </row>
    <row r="2274" ht="15.0" customHeight="1">
      <c r="A2274" s="343" t="s">
        <v>3862</v>
      </c>
      <c r="B2274" s="344">
        <v>523550.0</v>
      </c>
      <c r="C2274" s="343" t="s">
        <v>504</v>
      </c>
      <c r="D2274" s="343" t="s">
        <v>493</v>
      </c>
    </row>
    <row r="2275" ht="15.0" customHeight="1">
      <c r="A2275" s="343" t="s">
        <v>3863</v>
      </c>
      <c r="B2275" s="344">
        <v>500249.0</v>
      </c>
      <c r="C2275" s="343" t="s">
        <v>3864</v>
      </c>
      <c r="D2275" s="343" t="s">
        <v>512</v>
      </c>
    </row>
    <row r="2276" ht="15.0" customHeight="1">
      <c r="A2276" s="343" t="s">
        <v>3865</v>
      </c>
      <c r="B2276" s="344">
        <v>519421.0</v>
      </c>
      <c r="C2276" s="343" t="s">
        <v>504</v>
      </c>
      <c r="D2276" s="343" t="s">
        <v>564</v>
      </c>
    </row>
    <row r="2277" ht="15.0" customHeight="1">
      <c r="A2277" s="343" t="s">
        <v>3866</v>
      </c>
      <c r="B2277" s="343" t="s">
        <v>504</v>
      </c>
      <c r="C2277" s="343" t="s">
        <v>3867</v>
      </c>
      <c r="D2277" s="343" t="s">
        <v>515</v>
      </c>
    </row>
    <row r="2278" ht="15.0" customHeight="1">
      <c r="A2278" s="343" t="s">
        <v>3868</v>
      </c>
      <c r="B2278" s="344">
        <v>503626.0</v>
      </c>
      <c r="C2278" s="343" t="s">
        <v>504</v>
      </c>
      <c r="D2278" s="343" t="s">
        <v>487</v>
      </c>
    </row>
    <row r="2279" ht="15.0" customHeight="1">
      <c r="A2279" s="343" t="s">
        <v>3869</v>
      </c>
      <c r="B2279" s="344">
        <v>532997.0</v>
      </c>
      <c r="C2279" s="343" t="s">
        <v>3870</v>
      </c>
      <c r="D2279" s="343" t="s">
        <v>643</v>
      </c>
    </row>
    <row r="2280" ht="15.0" customHeight="1">
      <c r="A2280" s="343" t="s">
        <v>3871</v>
      </c>
      <c r="B2280" s="344">
        <v>530149.0</v>
      </c>
      <c r="C2280" s="343" t="s">
        <v>504</v>
      </c>
      <c r="D2280" s="343" t="s">
        <v>519</v>
      </c>
    </row>
    <row r="2281" ht="15.0" customHeight="1">
      <c r="A2281" s="343" t="s">
        <v>3872</v>
      </c>
      <c r="B2281" s="344">
        <v>532081.0</v>
      </c>
      <c r="C2281" s="343" t="s">
        <v>3873</v>
      </c>
      <c r="D2281" s="343" t="s">
        <v>507</v>
      </c>
    </row>
    <row r="2282" ht="15.0" customHeight="1">
      <c r="A2282" s="343" t="s">
        <v>3874</v>
      </c>
      <c r="B2282" s="344">
        <v>532937.0</v>
      </c>
      <c r="C2282" s="343" t="s">
        <v>504</v>
      </c>
      <c r="D2282" s="343" t="s">
        <v>498</v>
      </c>
    </row>
    <row r="2283" ht="15.0" customHeight="1">
      <c r="A2283" s="343" t="s">
        <v>3875</v>
      </c>
      <c r="B2283" s="344">
        <v>539408.0</v>
      </c>
      <c r="C2283" s="343" t="s">
        <v>504</v>
      </c>
      <c r="D2283" s="343" t="s">
        <v>521</v>
      </c>
    </row>
    <row r="2284" ht="15.0" customHeight="1">
      <c r="A2284" s="343" t="s">
        <v>3876</v>
      </c>
      <c r="B2284" s="344">
        <v>505299.0</v>
      </c>
      <c r="C2284" s="343" t="s">
        <v>504</v>
      </c>
      <c r="D2284" s="343" t="s">
        <v>512</v>
      </c>
    </row>
    <row r="2285" ht="15.0" customHeight="1">
      <c r="A2285" s="343" t="s">
        <v>3877</v>
      </c>
      <c r="B2285" s="344">
        <v>513703.0</v>
      </c>
      <c r="C2285" s="343" t="s">
        <v>504</v>
      </c>
      <c r="D2285" s="343" t="s">
        <v>519</v>
      </c>
    </row>
    <row r="2286" ht="15.0" customHeight="1">
      <c r="A2286" s="343" t="s">
        <v>3878</v>
      </c>
      <c r="B2286" s="344">
        <v>523594.0</v>
      </c>
      <c r="C2286" s="343" t="s">
        <v>504</v>
      </c>
      <c r="D2286" s="343" t="s">
        <v>624</v>
      </c>
    </row>
    <row r="2287" ht="15.0" customHeight="1">
      <c r="A2287" s="343" t="s">
        <v>3879</v>
      </c>
      <c r="B2287" s="344">
        <v>511048.0</v>
      </c>
      <c r="C2287" s="343" t="s">
        <v>504</v>
      </c>
      <c r="D2287" s="343" t="s">
        <v>526</v>
      </c>
    </row>
    <row r="2288" ht="15.0" customHeight="1">
      <c r="A2288" s="343" t="s">
        <v>3880</v>
      </c>
      <c r="B2288" s="344">
        <v>514240.0</v>
      </c>
      <c r="C2288" s="343" t="s">
        <v>504</v>
      </c>
      <c r="D2288" s="343" t="s">
        <v>519</v>
      </c>
    </row>
    <row r="2289" ht="15.0" customHeight="1">
      <c r="A2289" s="343" t="s">
        <v>3881</v>
      </c>
      <c r="B2289" s="344">
        <v>536170.0</v>
      </c>
      <c r="C2289" s="343" t="s">
        <v>504</v>
      </c>
      <c r="D2289" s="343" t="s">
        <v>526</v>
      </c>
    </row>
    <row r="2290" ht="15.0" customHeight="1">
      <c r="A2290" s="343" t="s">
        <v>3882</v>
      </c>
      <c r="B2290" s="344">
        <v>530421.0</v>
      </c>
      <c r="C2290" s="343" t="s">
        <v>504</v>
      </c>
      <c r="D2290" s="343" t="s">
        <v>552</v>
      </c>
    </row>
    <row r="2291" ht="15.0" customHeight="1">
      <c r="A2291" s="343" t="s">
        <v>3883</v>
      </c>
      <c r="B2291" s="344">
        <v>531206.0</v>
      </c>
      <c r="C2291" s="343" t="s">
        <v>504</v>
      </c>
      <c r="D2291" s="343" t="s">
        <v>521</v>
      </c>
    </row>
    <row r="2292" ht="15.0" customHeight="1">
      <c r="A2292" s="343" t="s">
        <v>3884</v>
      </c>
      <c r="B2292" s="344">
        <v>531882.0</v>
      </c>
      <c r="C2292" s="343" t="s">
        <v>3885</v>
      </c>
      <c r="D2292" s="343" t="s">
        <v>564</v>
      </c>
    </row>
    <row r="2293" ht="15.0" customHeight="1">
      <c r="A2293" s="343" t="s">
        <v>3886</v>
      </c>
      <c r="B2293" s="344">
        <v>539997.0</v>
      </c>
      <c r="C2293" s="343" t="s">
        <v>504</v>
      </c>
      <c r="D2293" s="343" t="s">
        <v>542</v>
      </c>
    </row>
    <row r="2294" ht="15.0" customHeight="1">
      <c r="A2294" s="343" t="s">
        <v>3887</v>
      </c>
      <c r="B2294" s="344">
        <v>537669.0</v>
      </c>
      <c r="C2294" s="343" t="s">
        <v>504</v>
      </c>
      <c r="D2294" s="343" t="s">
        <v>582</v>
      </c>
    </row>
    <row r="2295" ht="15.0" customHeight="1">
      <c r="A2295" s="343" t="s">
        <v>3888</v>
      </c>
      <c r="B2295" s="344">
        <v>533519.0</v>
      </c>
      <c r="C2295" s="343" t="s">
        <v>3889</v>
      </c>
      <c r="D2295" s="343" t="s">
        <v>670</v>
      </c>
    </row>
    <row r="2296" ht="15.0" customHeight="1">
      <c r="A2296" s="343" t="s">
        <v>3890</v>
      </c>
      <c r="B2296" s="344">
        <v>540115.0</v>
      </c>
      <c r="C2296" s="343" t="s">
        <v>3891</v>
      </c>
      <c r="D2296" s="343" t="s">
        <v>510</v>
      </c>
    </row>
    <row r="2297" ht="15.0" customHeight="1">
      <c r="A2297" s="343" t="s">
        <v>3892</v>
      </c>
      <c r="B2297" s="344">
        <v>526947.0</v>
      </c>
      <c r="C2297" s="343" t="s">
        <v>3893</v>
      </c>
      <c r="D2297" s="343" t="s">
        <v>1550</v>
      </c>
    </row>
    <row r="2298" ht="15.0" customHeight="1">
      <c r="A2298" s="343" t="s">
        <v>3894</v>
      </c>
      <c r="B2298" s="344">
        <v>505693.0</v>
      </c>
      <c r="C2298" s="343" t="s">
        <v>3895</v>
      </c>
      <c r="D2298" s="343" t="s">
        <v>689</v>
      </c>
    </row>
    <row r="2299" ht="15.0" customHeight="1">
      <c r="A2299" s="343" t="s">
        <v>3896</v>
      </c>
      <c r="B2299" s="344">
        <v>524202.0</v>
      </c>
      <c r="C2299" s="343" t="s">
        <v>504</v>
      </c>
      <c r="D2299" s="343" t="s">
        <v>584</v>
      </c>
    </row>
    <row r="2300" ht="15.0" customHeight="1">
      <c r="A2300" s="343" t="s">
        <v>3897</v>
      </c>
      <c r="B2300" s="344">
        <v>524202.0</v>
      </c>
      <c r="C2300" s="343" t="s">
        <v>504</v>
      </c>
      <c r="D2300" s="343" t="s">
        <v>584</v>
      </c>
    </row>
    <row r="2301" ht="15.0" customHeight="1">
      <c r="A2301" s="343" t="s">
        <v>3898</v>
      </c>
      <c r="B2301" s="344">
        <v>540026.0</v>
      </c>
      <c r="C2301" s="343" t="s">
        <v>504</v>
      </c>
      <c r="D2301" s="343" t="s">
        <v>590</v>
      </c>
    </row>
    <row r="2302" ht="15.0" customHeight="1">
      <c r="A2302" s="343" t="s">
        <v>3899</v>
      </c>
      <c r="B2302" s="344">
        <v>530577.0</v>
      </c>
      <c r="C2302" s="343" t="s">
        <v>504</v>
      </c>
      <c r="D2302" s="343" t="s">
        <v>521</v>
      </c>
    </row>
    <row r="2303" ht="15.0" customHeight="1">
      <c r="A2303" s="343" t="s">
        <v>3900</v>
      </c>
      <c r="B2303" s="344">
        <v>524522.0</v>
      </c>
      <c r="C2303" s="343" t="s">
        <v>504</v>
      </c>
      <c r="D2303" s="343" t="s">
        <v>552</v>
      </c>
    </row>
    <row r="2304" ht="15.0" customHeight="1">
      <c r="A2304" s="343" t="s">
        <v>3901</v>
      </c>
      <c r="B2304" s="343" t="s">
        <v>504</v>
      </c>
      <c r="C2304" s="343" t="s">
        <v>3902</v>
      </c>
      <c r="D2304" s="343" t="s">
        <v>515</v>
      </c>
    </row>
    <row r="2305" ht="15.0" customHeight="1">
      <c r="A2305" s="343" t="s">
        <v>3903</v>
      </c>
      <c r="B2305" s="344">
        <v>531842.0</v>
      </c>
      <c r="C2305" s="343" t="s">
        <v>504</v>
      </c>
      <c r="D2305" s="343" t="s">
        <v>526</v>
      </c>
    </row>
    <row r="2306" ht="15.0" customHeight="1">
      <c r="A2306" s="343" t="s">
        <v>3904</v>
      </c>
      <c r="B2306" s="344">
        <v>535387.0</v>
      </c>
      <c r="C2306" s="343" t="s">
        <v>504</v>
      </c>
      <c r="D2306" s="343" t="s">
        <v>519</v>
      </c>
    </row>
    <row r="2307" ht="15.0" customHeight="1">
      <c r="A2307" s="343" t="s">
        <v>3905</v>
      </c>
      <c r="B2307" s="344">
        <v>535387.0</v>
      </c>
      <c r="C2307" s="343" t="s">
        <v>504</v>
      </c>
      <c r="D2307" s="343" t="s">
        <v>519</v>
      </c>
    </row>
    <row r="2308" ht="15.0" customHeight="1">
      <c r="A2308" s="343" t="s">
        <v>3906</v>
      </c>
      <c r="B2308" s="344">
        <v>505302.0</v>
      </c>
      <c r="C2308" s="343" t="s">
        <v>504</v>
      </c>
      <c r="D2308" s="343" t="s">
        <v>512</v>
      </c>
    </row>
    <row r="2309" ht="15.0" customHeight="1">
      <c r="A2309" s="343" t="s">
        <v>3907</v>
      </c>
      <c r="B2309" s="344">
        <v>504258.0</v>
      </c>
      <c r="C2309" s="343" t="s">
        <v>504</v>
      </c>
      <c r="D2309" s="343" t="s">
        <v>802</v>
      </c>
    </row>
    <row r="2310" ht="15.0" customHeight="1">
      <c r="A2310" s="343" t="s">
        <v>3908</v>
      </c>
      <c r="B2310" s="343" t="s">
        <v>504</v>
      </c>
      <c r="C2310" s="343" t="s">
        <v>3909</v>
      </c>
      <c r="D2310" s="343" t="s">
        <v>595</v>
      </c>
    </row>
    <row r="2311" ht="15.0" customHeight="1">
      <c r="A2311" s="343" t="s">
        <v>3910</v>
      </c>
      <c r="B2311" s="344">
        <v>500252.0</v>
      </c>
      <c r="C2311" s="343" t="s">
        <v>3911</v>
      </c>
      <c r="D2311" s="343" t="s">
        <v>512</v>
      </c>
    </row>
    <row r="2312" ht="15.0" customHeight="1">
      <c r="A2312" s="343" t="s">
        <v>3912</v>
      </c>
      <c r="B2312" s="344">
        <v>502958.0</v>
      </c>
      <c r="C2312" s="343" t="s">
        <v>504</v>
      </c>
      <c r="D2312" s="343" t="s">
        <v>519</v>
      </c>
    </row>
    <row r="2313" ht="15.0" customHeight="1">
      <c r="A2313" s="343" t="s">
        <v>3913</v>
      </c>
      <c r="B2313" s="344">
        <v>506079.0</v>
      </c>
      <c r="C2313" s="343" t="s">
        <v>3914</v>
      </c>
      <c r="D2313" s="343" t="s">
        <v>827</v>
      </c>
    </row>
    <row r="2314" ht="15.0" customHeight="1">
      <c r="A2314" s="343" t="s">
        <v>3915</v>
      </c>
      <c r="B2314" s="344">
        <v>534690.0</v>
      </c>
      <c r="C2314" s="343" t="s">
        <v>3916</v>
      </c>
      <c r="D2314" s="343" t="s">
        <v>822</v>
      </c>
    </row>
    <row r="2315" ht="15.0" customHeight="1">
      <c r="A2315" s="343" t="s">
        <v>3917</v>
      </c>
      <c r="B2315" s="344">
        <v>590075.0</v>
      </c>
      <c r="C2315" s="343" t="s">
        <v>3918</v>
      </c>
      <c r="D2315" s="343" t="s">
        <v>519</v>
      </c>
    </row>
    <row r="2316" ht="15.0" customHeight="1">
      <c r="A2316" s="343" t="s">
        <v>3919</v>
      </c>
      <c r="B2316" s="344">
        <v>539841.0</v>
      </c>
      <c r="C2316" s="343" t="s">
        <v>504</v>
      </c>
      <c r="D2316" s="343" t="s">
        <v>825</v>
      </c>
    </row>
    <row r="2317" ht="15.0" customHeight="1">
      <c r="A2317" s="343" t="s">
        <v>3920</v>
      </c>
      <c r="B2317" s="344">
        <v>509048.0</v>
      </c>
      <c r="C2317" s="343" t="s">
        <v>504</v>
      </c>
      <c r="D2317" s="343" t="s">
        <v>590</v>
      </c>
    </row>
    <row r="2318" ht="15.0" customHeight="1">
      <c r="A2318" s="343" t="s">
        <v>3921</v>
      </c>
      <c r="B2318" s="344">
        <v>532275.0</v>
      </c>
      <c r="C2318" s="343" t="s">
        <v>504</v>
      </c>
      <c r="D2318" s="343" t="s">
        <v>521</v>
      </c>
    </row>
    <row r="2319" ht="15.0" customHeight="1">
      <c r="A2319" s="343" t="s">
        <v>3922</v>
      </c>
      <c r="B2319" s="344">
        <v>533012.0</v>
      </c>
      <c r="C2319" s="343" t="s">
        <v>3923</v>
      </c>
      <c r="D2319" s="343" t="s">
        <v>590</v>
      </c>
    </row>
    <row r="2320" ht="15.0" customHeight="1">
      <c r="A2320" s="343" t="s">
        <v>3924</v>
      </c>
      <c r="B2320" s="344">
        <v>540005.0</v>
      </c>
      <c r="C2320" s="343" t="s">
        <v>3925</v>
      </c>
      <c r="D2320" s="343" t="s">
        <v>490</v>
      </c>
    </row>
    <row r="2321" ht="15.0" customHeight="1">
      <c r="A2321" s="343" t="s">
        <v>3926</v>
      </c>
      <c r="B2321" s="344">
        <v>500510.0</v>
      </c>
      <c r="C2321" s="343" t="s">
        <v>3927</v>
      </c>
      <c r="D2321" s="343" t="s">
        <v>902</v>
      </c>
    </row>
    <row r="2322" ht="15.0" customHeight="1">
      <c r="A2322" s="343" t="s">
        <v>3928</v>
      </c>
      <c r="B2322" s="344">
        <v>540702.0</v>
      </c>
      <c r="C2322" s="343" t="s">
        <v>3929</v>
      </c>
      <c r="D2322" s="343" t="s">
        <v>693</v>
      </c>
    </row>
    <row r="2323" ht="15.0" customHeight="1">
      <c r="A2323" s="343" t="s">
        <v>3930</v>
      </c>
      <c r="B2323" s="344">
        <v>531164.0</v>
      </c>
      <c r="C2323" s="343" t="s">
        <v>504</v>
      </c>
      <c r="D2323" s="343" t="s">
        <v>618</v>
      </c>
    </row>
    <row r="2324" ht="15.0" customHeight="1">
      <c r="A2324" s="343" t="s">
        <v>3931</v>
      </c>
      <c r="B2324" s="344">
        <v>539909.0</v>
      </c>
      <c r="C2324" s="343" t="s">
        <v>504</v>
      </c>
      <c r="D2324" s="343" t="s">
        <v>521</v>
      </c>
    </row>
    <row r="2325" ht="15.0" customHeight="1">
      <c r="A2325" s="343" t="s">
        <v>3932</v>
      </c>
      <c r="B2325" s="343" t="s">
        <v>504</v>
      </c>
      <c r="C2325" s="343" t="s">
        <v>3933</v>
      </c>
      <c r="D2325" s="343" t="s">
        <v>515</v>
      </c>
    </row>
    <row r="2326" ht="15.0" customHeight="1">
      <c r="A2326" s="343" t="s">
        <v>3934</v>
      </c>
      <c r="B2326" s="344">
        <v>540222.0</v>
      </c>
      <c r="C2326" s="343" t="s">
        <v>3935</v>
      </c>
      <c r="D2326" s="343" t="s">
        <v>542</v>
      </c>
    </row>
    <row r="2327" ht="15.0" customHeight="1">
      <c r="A2327" s="343" t="s">
        <v>3936</v>
      </c>
      <c r="B2327" s="344">
        <v>532829.0</v>
      </c>
      <c r="C2327" s="343" t="s">
        <v>504</v>
      </c>
      <c r="D2327" s="343" t="s">
        <v>930</v>
      </c>
    </row>
    <row r="2328" ht="15.0" customHeight="1">
      <c r="A2328" s="343" t="s">
        <v>3937</v>
      </c>
      <c r="B2328" s="343" t="s">
        <v>504</v>
      </c>
      <c r="C2328" s="343" t="s">
        <v>3938</v>
      </c>
      <c r="D2328" s="343" t="s">
        <v>515</v>
      </c>
    </row>
    <row r="2329" ht="15.0" customHeight="1">
      <c r="A2329" s="343" t="s">
        <v>3939</v>
      </c>
      <c r="B2329" s="344">
        <v>531288.0</v>
      </c>
      <c r="C2329" s="343" t="s">
        <v>504</v>
      </c>
      <c r="D2329" s="343" t="s">
        <v>521</v>
      </c>
    </row>
    <row r="2330" ht="15.0" customHeight="1">
      <c r="A2330" s="343" t="s">
        <v>3940</v>
      </c>
      <c r="B2330" s="344">
        <v>540360.0</v>
      </c>
      <c r="C2330" s="343" t="s">
        <v>504</v>
      </c>
      <c r="D2330" s="343" t="s">
        <v>487</v>
      </c>
    </row>
    <row r="2331" ht="15.0" customHeight="1">
      <c r="A2331" s="343" t="s">
        <v>3941</v>
      </c>
      <c r="B2331" s="344">
        <v>508306.0</v>
      </c>
      <c r="C2331" s="343" t="s">
        <v>504</v>
      </c>
      <c r="D2331" s="343" t="s">
        <v>911</v>
      </c>
    </row>
    <row r="2332" ht="15.0" customHeight="1">
      <c r="A2332" s="343" t="s">
        <v>3942</v>
      </c>
      <c r="B2332" s="344">
        <v>517415.0</v>
      </c>
      <c r="C2332" s="343" t="s">
        <v>504</v>
      </c>
      <c r="D2332" s="343" t="s">
        <v>834</v>
      </c>
    </row>
    <row r="2333" ht="15.0" customHeight="1">
      <c r="A2333" s="343" t="s">
        <v>3943</v>
      </c>
      <c r="B2333" s="344">
        <v>517518.0</v>
      </c>
      <c r="C2333" s="343" t="s">
        <v>3944</v>
      </c>
      <c r="D2333" s="343" t="s">
        <v>512</v>
      </c>
    </row>
    <row r="2334" ht="15.0" customHeight="1">
      <c r="A2334" s="343" t="s">
        <v>3945</v>
      </c>
      <c r="B2334" s="344">
        <v>509046.0</v>
      </c>
      <c r="C2334" s="343" t="s">
        <v>504</v>
      </c>
      <c r="D2334" s="343" t="s">
        <v>925</v>
      </c>
    </row>
    <row r="2335" ht="15.0" customHeight="1">
      <c r="A2335" s="343" t="s">
        <v>3946</v>
      </c>
      <c r="B2335" s="344">
        <v>780021.0</v>
      </c>
      <c r="C2335" s="343" t="s">
        <v>504</v>
      </c>
      <c r="D2335" s="343" t="s">
        <v>595</v>
      </c>
    </row>
    <row r="2336" ht="15.0" customHeight="1">
      <c r="A2336" s="343" t="s">
        <v>3947</v>
      </c>
      <c r="B2336" s="344">
        <v>541233.0</v>
      </c>
      <c r="C2336" s="343" t="s">
        <v>3948</v>
      </c>
      <c r="D2336" s="343" t="s">
        <v>705</v>
      </c>
    </row>
    <row r="2337" ht="15.0" customHeight="1">
      <c r="A2337" s="343" t="s">
        <v>3949</v>
      </c>
      <c r="B2337" s="344">
        <v>533602.0</v>
      </c>
      <c r="C2337" s="343" t="s">
        <v>504</v>
      </c>
      <c r="D2337" s="343" t="s">
        <v>524</v>
      </c>
    </row>
    <row r="2338" ht="15.0" customHeight="1">
      <c r="A2338" s="343" t="s">
        <v>3950</v>
      </c>
      <c r="B2338" s="344">
        <v>541196.0</v>
      </c>
      <c r="C2338" s="343" t="s">
        <v>504</v>
      </c>
      <c r="D2338" s="343" t="s">
        <v>588</v>
      </c>
    </row>
    <row r="2339" ht="15.0" customHeight="1">
      <c r="A2339" s="343" t="s">
        <v>3951</v>
      </c>
      <c r="B2339" s="343" t="s">
        <v>504</v>
      </c>
      <c r="C2339" s="343" t="s">
        <v>3952</v>
      </c>
      <c r="D2339" s="343" t="s">
        <v>515</v>
      </c>
    </row>
    <row r="2340" ht="15.0" customHeight="1">
      <c r="A2340" s="343" t="s">
        <v>3953</v>
      </c>
      <c r="B2340" s="343" t="s">
        <v>504</v>
      </c>
      <c r="C2340" s="343" t="s">
        <v>3952</v>
      </c>
      <c r="D2340" s="343" t="s">
        <v>515</v>
      </c>
    </row>
    <row r="2341" ht="15.0" customHeight="1">
      <c r="A2341" s="343" t="s">
        <v>3954</v>
      </c>
      <c r="B2341" s="344">
        <v>500250.0</v>
      </c>
      <c r="C2341" s="343" t="s">
        <v>3955</v>
      </c>
      <c r="D2341" s="343" t="s">
        <v>859</v>
      </c>
    </row>
    <row r="2342" ht="15.0" customHeight="1">
      <c r="A2342" s="343" t="s">
        <v>3956</v>
      </c>
      <c r="B2342" s="344">
        <v>533007.0</v>
      </c>
      <c r="C2342" s="343" t="s">
        <v>3957</v>
      </c>
      <c r="D2342" s="343" t="s">
        <v>1424</v>
      </c>
    </row>
    <row r="2343" ht="15.0" customHeight="1">
      <c r="A2343" s="343" t="s">
        <v>3958</v>
      </c>
      <c r="B2343" s="343" t="s">
        <v>504</v>
      </c>
      <c r="C2343" s="343" t="s">
        <v>3959</v>
      </c>
      <c r="D2343" s="343" t="s">
        <v>515</v>
      </c>
    </row>
    <row r="2344" ht="15.0" customHeight="1">
      <c r="A2344" s="343" t="s">
        <v>3960</v>
      </c>
      <c r="B2344" s="344">
        <v>526596.0</v>
      </c>
      <c r="C2344" s="343" t="s">
        <v>3961</v>
      </c>
      <c r="D2344" s="343" t="s">
        <v>930</v>
      </c>
    </row>
    <row r="2345" ht="15.0" customHeight="1">
      <c r="A2345" s="343" t="s">
        <v>3962</v>
      </c>
      <c r="B2345" s="344">
        <v>511593.0</v>
      </c>
      <c r="C2345" s="343" t="s">
        <v>504</v>
      </c>
      <c r="D2345" s="343" t="s">
        <v>521</v>
      </c>
    </row>
    <row r="2346" ht="15.0" customHeight="1">
      <c r="A2346" s="343" t="s">
        <v>3963</v>
      </c>
      <c r="B2346" s="344">
        <v>531027.0</v>
      </c>
      <c r="C2346" s="343" t="s">
        <v>504</v>
      </c>
      <c r="D2346" s="343" t="s">
        <v>487</v>
      </c>
    </row>
    <row r="2347" ht="15.0" customHeight="1">
      <c r="A2347" s="343" t="s">
        <v>3964</v>
      </c>
      <c r="B2347" s="344">
        <v>500253.0</v>
      </c>
      <c r="C2347" s="343" t="s">
        <v>3965</v>
      </c>
      <c r="D2347" s="343" t="s">
        <v>562</v>
      </c>
    </row>
    <row r="2348" ht="15.0" customHeight="1">
      <c r="A2348" s="343" t="s">
        <v>3966</v>
      </c>
      <c r="B2348" s="344">
        <v>539927.0</v>
      </c>
      <c r="C2348" s="343" t="s">
        <v>504</v>
      </c>
      <c r="D2348" s="343" t="s">
        <v>588</v>
      </c>
    </row>
    <row r="2349" ht="15.0" customHeight="1">
      <c r="A2349" s="343" t="s">
        <v>3967</v>
      </c>
      <c r="B2349" s="344">
        <v>507759.0</v>
      </c>
      <c r="C2349" s="343" t="s">
        <v>504</v>
      </c>
      <c r="D2349" s="343" t="s">
        <v>552</v>
      </c>
    </row>
    <row r="2350" ht="15.0" customHeight="1">
      <c r="A2350" s="343" t="s">
        <v>3968</v>
      </c>
      <c r="B2350" s="344">
        <v>517463.0</v>
      </c>
      <c r="C2350" s="343" t="s">
        <v>3969</v>
      </c>
      <c r="D2350" s="343" t="s">
        <v>1046</v>
      </c>
    </row>
    <row r="2351" ht="15.0" customHeight="1">
      <c r="A2351" s="343" t="s">
        <v>3970</v>
      </c>
      <c r="B2351" s="344">
        <v>531241.0</v>
      </c>
      <c r="C2351" s="343" t="s">
        <v>3971</v>
      </c>
      <c r="D2351" s="343" t="s">
        <v>1050</v>
      </c>
    </row>
    <row r="2352" ht="15.0" customHeight="1">
      <c r="A2352" s="343" t="s">
        <v>3972</v>
      </c>
      <c r="B2352" s="344">
        <v>531633.0</v>
      </c>
      <c r="C2352" s="343" t="s">
        <v>3973</v>
      </c>
      <c r="D2352" s="343" t="s">
        <v>542</v>
      </c>
    </row>
    <row r="2353" ht="15.0" customHeight="1">
      <c r="A2353" s="343" t="s">
        <v>3974</v>
      </c>
      <c r="B2353" s="344">
        <v>523457.0</v>
      </c>
      <c r="C2353" s="343" t="s">
        <v>3975</v>
      </c>
      <c r="D2353" s="343" t="s">
        <v>1540</v>
      </c>
    </row>
    <row r="2354" ht="15.0" customHeight="1">
      <c r="A2354" s="343" t="s">
        <v>3976</v>
      </c>
      <c r="B2354" s="344">
        <v>523457.0</v>
      </c>
      <c r="C2354" s="343" t="s">
        <v>3977</v>
      </c>
      <c r="D2354" s="343" t="s">
        <v>1540</v>
      </c>
    </row>
    <row r="2355" ht="15.0" customHeight="1">
      <c r="A2355" s="343" t="s">
        <v>3978</v>
      </c>
      <c r="B2355" s="344">
        <v>524748.0</v>
      </c>
      <c r="C2355" s="343" t="s">
        <v>504</v>
      </c>
      <c r="D2355" s="343" t="s">
        <v>552</v>
      </c>
    </row>
    <row r="2356" ht="15.0" customHeight="1">
      <c r="A2356" s="343" t="s">
        <v>3979</v>
      </c>
      <c r="B2356" s="344">
        <v>526604.0</v>
      </c>
      <c r="C2356" s="343" t="s">
        <v>504</v>
      </c>
      <c r="D2356" s="343" t="s">
        <v>512</v>
      </c>
    </row>
    <row r="2357" ht="15.0" customHeight="1">
      <c r="A2357" s="343" t="s">
        <v>3980</v>
      </c>
      <c r="B2357" s="344">
        <v>507912.0</v>
      </c>
      <c r="C2357" s="343" t="s">
        <v>504</v>
      </c>
      <c r="D2357" s="343" t="s">
        <v>487</v>
      </c>
    </row>
    <row r="2358" ht="15.0" customHeight="1">
      <c r="A2358" s="343" t="s">
        <v>3981</v>
      </c>
      <c r="B2358" s="344">
        <v>540192.0</v>
      </c>
      <c r="C2358" s="343" t="s">
        <v>504</v>
      </c>
      <c r="D2358" s="343" t="s">
        <v>487</v>
      </c>
    </row>
    <row r="2359" ht="15.0" customHeight="1">
      <c r="A2359" s="343" t="s">
        <v>3982</v>
      </c>
      <c r="B2359" s="344">
        <v>512455.0</v>
      </c>
      <c r="C2359" s="343" t="s">
        <v>504</v>
      </c>
      <c r="D2359" s="343" t="s">
        <v>536</v>
      </c>
    </row>
    <row r="2360" ht="15.0" customHeight="1">
      <c r="A2360" s="343" t="s">
        <v>3983</v>
      </c>
      <c r="B2360" s="344">
        <v>539992.0</v>
      </c>
      <c r="C2360" s="343" t="s">
        <v>3984</v>
      </c>
      <c r="D2360" s="343" t="s">
        <v>512</v>
      </c>
    </row>
    <row r="2361" ht="15.0" customHeight="1">
      <c r="A2361" s="343" t="s">
        <v>3985</v>
      </c>
      <c r="B2361" s="344">
        <v>590082.0</v>
      </c>
      <c r="C2361" s="343" t="s">
        <v>504</v>
      </c>
      <c r="D2361" s="343" t="s">
        <v>487</v>
      </c>
    </row>
    <row r="2362" ht="15.0" customHeight="1">
      <c r="A2362" s="343" t="s">
        <v>3986</v>
      </c>
      <c r="B2362" s="344">
        <v>532740.0</v>
      </c>
      <c r="C2362" s="343" t="s">
        <v>3987</v>
      </c>
      <c r="D2362" s="343" t="s">
        <v>512</v>
      </c>
    </row>
    <row r="2363" ht="15.0" customHeight="1">
      <c r="A2363" s="343" t="s">
        <v>3988</v>
      </c>
      <c r="B2363" s="344">
        <v>526568.0</v>
      </c>
      <c r="C2363" s="343" t="s">
        <v>504</v>
      </c>
      <c r="D2363" s="343" t="s">
        <v>911</v>
      </c>
    </row>
    <row r="2364" ht="15.0" customHeight="1">
      <c r="A2364" s="343" t="s">
        <v>3989</v>
      </c>
      <c r="B2364" s="344">
        <v>534422.0</v>
      </c>
      <c r="C2364" s="343" t="s">
        <v>504</v>
      </c>
      <c r="D2364" s="343" t="s">
        <v>974</v>
      </c>
    </row>
    <row r="2365" ht="15.0" customHeight="1">
      <c r="A2365" s="343" t="s">
        <v>3990</v>
      </c>
      <c r="B2365" s="344">
        <v>500284.0</v>
      </c>
      <c r="C2365" s="343" t="s">
        <v>504</v>
      </c>
      <c r="D2365" s="343" t="s">
        <v>552</v>
      </c>
    </row>
    <row r="2366" ht="15.0" customHeight="1">
      <c r="A2366" s="343" t="s">
        <v>3991</v>
      </c>
      <c r="B2366" s="344">
        <v>530065.0</v>
      </c>
      <c r="C2366" s="343" t="s">
        <v>504</v>
      </c>
      <c r="D2366" s="343" t="s">
        <v>705</v>
      </c>
    </row>
    <row r="2367" ht="15.0" customHeight="1">
      <c r="A2367" s="343" t="s">
        <v>3992</v>
      </c>
      <c r="B2367" s="344">
        <v>540952.0</v>
      </c>
      <c r="C2367" s="343" t="s">
        <v>504</v>
      </c>
      <c r="D2367" s="343" t="s">
        <v>618</v>
      </c>
    </row>
    <row r="2368" ht="15.0" customHeight="1">
      <c r="A2368" s="343" t="s">
        <v>3993</v>
      </c>
      <c r="B2368" s="344">
        <v>523475.0</v>
      </c>
      <c r="C2368" s="343" t="s">
        <v>504</v>
      </c>
      <c r="D2368" s="343" t="s">
        <v>564</v>
      </c>
    </row>
    <row r="2369" ht="15.0" customHeight="1">
      <c r="A2369" s="343" t="s">
        <v>3994</v>
      </c>
      <c r="B2369" s="344">
        <v>532998.0</v>
      </c>
      <c r="C2369" s="343" t="s">
        <v>3995</v>
      </c>
      <c r="D2369" s="343" t="s">
        <v>974</v>
      </c>
    </row>
    <row r="2370" ht="15.0" customHeight="1">
      <c r="A2370" s="343" t="s">
        <v>3996</v>
      </c>
      <c r="B2370" s="344">
        <v>533343.0</v>
      </c>
      <c r="C2370" s="343" t="s">
        <v>3997</v>
      </c>
      <c r="D2370" s="343" t="s">
        <v>618</v>
      </c>
    </row>
    <row r="2371" ht="15.0" customHeight="1">
      <c r="A2371" s="343" t="s">
        <v>3998</v>
      </c>
      <c r="B2371" s="344">
        <v>539227.0</v>
      </c>
      <c r="C2371" s="343" t="s">
        <v>504</v>
      </c>
      <c r="D2371" s="343" t="s">
        <v>512</v>
      </c>
    </row>
    <row r="2372" ht="15.0" customHeight="1">
      <c r="A2372" s="343" t="s">
        <v>3999</v>
      </c>
      <c r="B2372" s="344">
        <v>514036.0</v>
      </c>
      <c r="C2372" s="343" t="s">
        <v>504</v>
      </c>
      <c r="D2372" s="343" t="s">
        <v>519</v>
      </c>
    </row>
    <row r="2373" ht="15.0" customHeight="1">
      <c r="A2373" s="343" t="s">
        <v>4000</v>
      </c>
      <c r="B2373" s="344">
        <v>532783.0</v>
      </c>
      <c r="C2373" s="343" t="s">
        <v>4001</v>
      </c>
      <c r="D2373" s="343" t="s">
        <v>564</v>
      </c>
    </row>
    <row r="2374" ht="15.0" customHeight="1">
      <c r="A2374" s="343" t="s">
        <v>4002</v>
      </c>
      <c r="B2374" s="344">
        <v>526179.0</v>
      </c>
      <c r="C2374" s="343" t="s">
        <v>504</v>
      </c>
      <c r="D2374" s="343" t="s">
        <v>741</v>
      </c>
    </row>
    <row r="2375" ht="15.0" customHeight="1">
      <c r="A2375" s="343" t="s">
        <v>4003</v>
      </c>
      <c r="B2375" s="344">
        <v>512048.0</v>
      </c>
      <c r="C2375" s="343" t="s">
        <v>504</v>
      </c>
      <c r="D2375" s="343" t="s">
        <v>590</v>
      </c>
    </row>
    <row r="2376" ht="15.0" customHeight="1">
      <c r="A2376" s="343" t="s">
        <v>4004</v>
      </c>
      <c r="B2376" s="344">
        <v>532796.0</v>
      </c>
      <c r="C2376" s="343" t="s">
        <v>4005</v>
      </c>
      <c r="D2376" s="343" t="s">
        <v>859</v>
      </c>
    </row>
    <row r="2377" ht="15.0" customHeight="1">
      <c r="A2377" s="343" t="s">
        <v>4006</v>
      </c>
      <c r="B2377" s="344">
        <v>517206.0</v>
      </c>
      <c r="C2377" s="343" t="s">
        <v>4007</v>
      </c>
      <c r="D2377" s="343" t="s">
        <v>859</v>
      </c>
    </row>
    <row r="2378" ht="15.0" customHeight="1">
      <c r="A2378" s="343" t="s">
        <v>4008</v>
      </c>
      <c r="B2378" s="344">
        <v>500257.0</v>
      </c>
      <c r="C2378" s="343" t="s">
        <v>4009</v>
      </c>
      <c r="D2378" s="343" t="s">
        <v>542</v>
      </c>
    </row>
    <row r="2379" ht="15.0" customHeight="1">
      <c r="A2379" s="343" t="s">
        <v>4010</v>
      </c>
      <c r="B2379" s="344">
        <v>539542.0</v>
      </c>
      <c r="C2379" s="343" t="s">
        <v>4011</v>
      </c>
      <c r="D2379" s="343" t="s">
        <v>618</v>
      </c>
    </row>
    <row r="2380" ht="15.0" customHeight="1">
      <c r="A2380" s="343" t="s">
        <v>4012</v>
      </c>
      <c r="B2380" s="344">
        <v>531402.0</v>
      </c>
      <c r="C2380" s="343" t="s">
        <v>504</v>
      </c>
      <c r="D2380" s="343" t="s">
        <v>526</v>
      </c>
    </row>
    <row r="2381" ht="15.0" customHeight="1">
      <c r="A2381" s="343" t="s">
        <v>4013</v>
      </c>
      <c r="B2381" s="344">
        <v>500259.0</v>
      </c>
      <c r="C2381" s="343" t="s">
        <v>4014</v>
      </c>
      <c r="D2381" s="343" t="s">
        <v>542</v>
      </c>
    </row>
    <row r="2382" ht="15.0" customHeight="1">
      <c r="A2382" s="343" t="s">
        <v>4015</v>
      </c>
      <c r="B2382" s="344">
        <v>530689.0</v>
      </c>
      <c r="C2382" s="343" t="s">
        <v>504</v>
      </c>
      <c r="D2382" s="343" t="s">
        <v>686</v>
      </c>
    </row>
    <row r="2383" ht="15.0" customHeight="1">
      <c r="A2383" s="343" t="s">
        <v>4016</v>
      </c>
      <c r="B2383" s="344">
        <v>505320.0</v>
      </c>
      <c r="C2383" s="343" t="s">
        <v>504</v>
      </c>
      <c r="D2383" s="343" t="s">
        <v>512</v>
      </c>
    </row>
    <row r="2384" ht="15.0" customHeight="1">
      <c r="A2384" s="343" t="s">
        <v>4017</v>
      </c>
      <c r="B2384" s="344">
        <v>534532.0</v>
      </c>
      <c r="C2384" s="343" t="s">
        <v>4018</v>
      </c>
      <c r="D2384" s="343" t="s">
        <v>618</v>
      </c>
    </row>
    <row r="2385" ht="15.0" customHeight="1">
      <c r="A2385" s="343" t="s">
        <v>4019</v>
      </c>
      <c r="B2385" s="344">
        <v>526935.0</v>
      </c>
      <c r="C2385" s="343" t="s">
        <v>504</v>
      </c>
      <c r="D2385" s="343" t="s">
        <v>487</v>
      </c>
    </row>
    <row r="2386" ht="15.0" customHeight="1">
      <c r="A2386" s="343" t="s">
        <v>4020</v>
      </c>
      <c r="B2386" s="344">
        <v>538890.0</v>
      </c>
      <c r="C2386" s="343" t="s">
        <v>504</v>
      </c>
      <c r="D2386" s="343" t="s">
        <v>519</v>
      </c>
    </row>
    <row r="2387" ht="15.0" customHeight="1">
      <c r="A2387" s="343" t="s">
        <v>4021</v>
      </c>
      <c r="B2387" s="344">
        <v>538890.0</v>
      </c>
      <c r="C2387" s="343" t="s">
        <v>504</v>
      </c>
      <c r="D2387" s="343" t="s">
        <v>519</v>
      </c>
    </row>
    <row r="2388" ht="15.0" customHeight="1">
      <c r="A2388" s="343" t="s">
        <v>4022</v>
      </c>
      <c r="B2388" s="343" t="s">
        <v>504</v>
      </c>
      <c r="C2388" s="343" t="s">
        <v>4023</v>
      </c>
      <c r="D2388" s="343" t="s">
        <v>515</v>
      </c>
    </row>
    <row r="2389" ht="15.0" customHeight="1">
      <c r="A2389" s="343" t="s">
        <v>4024</v>
      </c>
      <c r="B2389" s="344">
        <v>506543.0</v>
      </c>
      <c r="C2389" s="343" t="s">
        <v>504</v>
      </c>
      <c r="D2389" s="343" t="s">
        <v>1012</v>
      </c>
    </row>
    <row r="2390" ht="15.0" customHeight="1">
      <c r="A2390" s="343" t="s">
        <v>4025</v>
      </c>
      <c r="B2390" s="344">
        <v>532906.0</v>
      </c>
      <c r="C2390" s="343" t="s">
        <v>4026</v>
      </c>
      <c r="D2390" s="343" t="s">
        <v>902</v>
      </c>
    </row>
    <row r="2391" ht="15.0" customHeight="1">
      <c r="A2391" s="343" t="s">
        <v>4027</v>
      </c>
      <c r="B2391" s="344">
        <v>507836.0</v>
      </c>
      <c r="C2391" s="343" t="s">
        <v>504</v>
      </c>
      <c r="D2391" s="343" t="s">
        <v>705</v>
      </c>
    </row>
    <row r="2392" ht="15.0" customHeight="1">
      <c r="A2392" s="343" t="s">
        <v>4028</v>
      </c>
      <c r="B2392" s="344">
        <v>507836.0</v>
      </c>
      <c r="C2392" s="343" t="s">
        <v>504</v>
      </c>
      <c r="D2392" s="343" t="s">
        <v>705</v>
      </c>
    </row>
    <row r="2393" ht="15.0" customHeight="1">
      <c r="A2393" s="343" t="s">
        <v>4029</v>
      </c>
      <c r="B2393" s="344">
        <v>541973.0</v>
      </c>
      <c r="C2393" s="343" t="s">
        <v>504</v>
      </c>
      <c r="D2393" s="343" t="s">
        <v>705</v>
      </c>
    </row>
    <row r="2394" ht="15.0" customHeight="1">
      <c r="A2394" s="343" t="s">
        <v>4030</v>
      </c>
      <c r="B2394" s="344">
        <v>523248.0</v>
      </c>
      <c r="C2394" s="343" t="s">
        <v>504</v>
      </c>
      <c r="D2394" s="343" t="s">
        <v>624</v>
      </c>
    </row>
    <row r="2395" ht="15.0" customHeight="1">
      <c r="A2395" s="343" t="s">
        <v>4031</v>
      </c>
      <c r="B2395" s="344">
        <v>501471.0</v>
      </c>
      <c r="C2395" s="343" t="s">
        <v>504</v>
      </c>
      <c r="D2395" s="343" t="s">
        <v>526</v>
      </c>
    </row>
    <row r="2396" ht="15.0" customHeight="1">
      <c r="A2396" s="343" t="s">
        <v>4032</v>
      </c>
      <c r="B2396" s="343" t="s">
        <v>504</v>
      </c>
      <c r="C2396" s="343" t="s">
        <v>4033</v>
      </c>
      <c r="D2396" s="343" t="s">
        <v>515</v>
      </c>
    </row>
    <row r="2397" ht="15.0" customHeight="1">
      <c r="A2397" s="343" t="s">
        <v>4034</v>
      </c>
      <c r="B2397" s="344">
        <v>512600.0</v>
      </c>
      <c r="C2397" s="343" t="s">
        <v>504</v>
      </c>
      <c r="D2397" s="343" t="s">
        <v>526</v>
      </c>
    </row>
    <row r="2398" ht="15.0" customHeight="1">
      <c r="A2398" s="343" t="s">
        <v>4035</v>
      </c>
      <c r="B2398" s="343" t="s">
        <v>504</v>
      </c>
      <c r="C2398" s="343" t="s">
        <v>4036</v>
      </c>
      <c r="D2398" s="343" t="s">
        <v>515</v>
      </c>
    </row>
    <row r="2399" ht="15.0" customHeight="1">
      <c r="A2399" s="343" t="s">
        <v>4037</v>
      </c>
      <c r="B2399" s="344">
        <v>539894.0</v>
      </c>
      <c r="C2399" s="343" t="s">
        <v>504</v>
      </c>
      <c r="D2399" s="343" t="s">
        <v>902</v>
      </c>
    </row>
    <row r="2400" ht="15.0" customHeight="1">
      <c r="A2400" s="343" t="s">
        <v>4038</v>
      </c>
      <c r="B2400" s="344">
        <v>515093.0</v>
      </c>
      <c r="C2400" s="343" t="s">
        <v>4039</v>
      </c>
      <c r="D2400" s="343" t="s">
        <v>1032</v>
      </c>
    </row>
    <row r="2401" ht="15.0" customHeight="1">
      <c r="A2401" s="343" t="s">
        <v>4040</v>
      </c>
      <c r="B2401" s="344">
        <v>780009.0</v>
      </c>
      <c r="C2401" s="343" t="s">
        <v>504</v>
      </c>
      <c r="D2401" s="343" t="s">
        <v>595</v>
      </c>
    </row>
    <row r="2402" ht="15.0" customHeight="1">
      <c r="A2402" s="343" t="s">
        <v>4041</v>
      </c>
      <c r="B2402" s="344">
        <v>531497.0</v>
      </c>
      <c r="C2402" s="343" t="s">
        <v>4042</v>
      </c>
      <c r="D2402" s="343" t="s">
        <v>902</v>
      </c>
    </row>
    <row r="2403" ht="15.0" customHeight="1">
      <c r="A2403" s="343" t="s">
        <v>4043</v>
      </c>
      <c r="B2403" s="344">
        <v>519279.0</v>
      </c>
      <c r="C2403" s="343" t="s">
        <v>504</v>
      </c>
      <c r="D2403" s="343" t="s">
        <v>702</v>
      </c>
    </row>
    <row r="2404" ht="15.0" customHeight="1">
      <c r="A2404" s="343" t="s">
        <v>4044</v>
      </c>
      <c r="B2404" s="344">
        <v>515059.0</v>
      </c>
      <c r="C2404" s="343" t="s">
        <v>504</v>
      </c>
      <c r="D2404" s="343" t="s">
        <v>753</v>
      </c>
    </row>
    <row r="2405" ht="15.0" customHeight="1">
      <c r="A2405" s="343" t="s">
        <v>4045</v>
      </c>
      <c r="B2405" s="344">
        <v>511000.0</v>
      </c>
      <c r="C2405" s="343" t="s">
        <v>504</v>
      </c>
      <c r="D2405" s="343" t="s">
        <v>521</v>
      </c>
    </row>
    <row r="2406" ht="15.0" customHeight="1">
      <c r="A2406" s="343" t="s">
        <v>4046</v>
      </c>
      <c r="B2406" s="344">
        <v>531910.0</v>
      </c>
      <c r="C2406" s="343" t="s">
        <v>504</v>
      </c>
      <c r="D2406" s="343" t="s">
        <v>542</v>
      </c>
    </row>
    <row r="2407" ht="15.0" customHeight="1">
      <c r="A2407" s="343" t="s">
        <v>4047</v>
      </c>
      <c r="B2407" s="343" t="s">
        <v>504</v>
      </c>
      <c r="C2407" s="343" t="s">
        <v>4048</v>
      </c>
      <c r="D2407" s="343" t="s">
        <v>515</v>
      </c>
    </row>
    <row r="2408" ht="15.0" customHeight="1">
      <c r="A2408" s="343" t="s">
        <v>4049</v>
      </c>
      <c r="B2408" s="343" t="s">
        <v>504</v>
      </c>
      <c r="C2408" s="343" t="s">
        <v>4050</v>
      </c>
      <c r="D2408" s="343" t="s">
        <v>515</v>
      </c>
    </row>
    <row r="2409" ht="15.0" customHeight="1">
      <c r="A2409" s="343" t="s">
        <v>4051</v>
      </c>
      <c r="B2409" s="344">
        <v>590134.0</v>
      </c>
      <c r="C2409" s="343" t="s">
        <v>4052</v>
      </c>
      <c r="D2409" s="343" t="s">
        <v>1012</v>
      </c>
    </row>
    <row r="2410" ht="15.0" customHeight="1">
      <c r="A2410" s="343" t="s">
        <v>4053</v>
      </c>
      <c r="B2410" s="344">
        <v>538401.0</v>
      </c>
      <c r="C2410" s="343" t="s">
        <v>504</v>
      </c>
      <c r="D2410" s="343" t="s">
        <v>1046</v>
      </c>
    </row>
    <row r="2411" ht="15.0" customHeight="1">
      <c r="A2411" s="343" t="s">
        <v>4054</v>
      </c>
      <c r="B2411" s="344">
        <v>500264.0</v>
      </c>
      <c r="C2411" s="343" t="s">
        <v>504</v>
      </c>
      <c r="D2411" s="343" t="s">
        <v>519</v>
      </c>
    </row>
    <row r="2412" ht="15.0" customHeight="1">
      <c r="A2412" s="343" t="s">
        <v>4055</v>
      </c>
      <c r="B2412" s="344">
        <v>540650.0</v>
      </c>
      <c r="C2412" s="343" t="s">
        <v>4056</v>
      </c>
      <c r="D2412" s="343" t="s">
        <v>1203</v>
      </c>
    </row>
    <row r="2413" ht="15.0" customHeight="1">
      <c r="A2413" s="343" t="s">
        <v>4057</v>
      </c>
      <c r="B2413" s="344">
        <v>524000.0</v>
      </c>
      <c r="C2413" s="343" t="s">
        <v>4058</v>
      </c>
      <c r="D2413" s="343" t="s">
        <v>521</v>
      </c>
    </row>
    <row r="2414" ht="15.0" customHeight="1">
      <c r="A2414" s="343" t="s">
        <v>4059</v>
      </c>
      <c r="B2414" s="344">
        <v>517449.0</v>
      </c>
      <c r="C2414" s="343" t="s">
        <v>504</v>
      </c>
      <c r="D2414" s="343" t="s">
        <v>1424</v>
      </c>
    </row>
    <row r="2415" ht="15.0" customHeight="1">
      <c r="A2415" s="343" t="s">
        <v>4060</v>
      </c>
      <c r="B2415" s="344">
        <v>512377.0</v>
      </c>
      <c r="C2415" s="343" t="s">
        <v>504</v>
      </c>
      <c r="D2415" s="343" t="s">
        <v>925</v>
      </c>
    </row>
    <row r="2416" ht="15.0" customHeight="1">
      <c r="A2416" s="343" t="s">
        <v>4061</v>
      </c>
      <c r="B2416" s="344">
        <v>532896.0</v>
      </c>
      <c r="C2416" s="343" t="s">
        <v>4062</v>
      </c>
      <c r="D2416" s="343" t="s">
        <v>498</v>
      </c>
    </row>
    <row r="2417" ht="15.0" customHeight="1">
      <c r="A2417" s="343" t="s">
        <v>4063</v>
      </c>
      <c r="B2417" s="344">
        <v>523384.0</v>
      </c>
      <c r="C2417" s="343" t="s">
        <v>4064</v>
      </c>
      <c r="D2417" s="343" t="s">
        <v>521</v>
      </c>
    </row>
    <row r="2418" ht="15.0" customHeight="1">
      <c r="A2418" s="343" t="s">
        <v>4065</v>
      </c>
      <c r="B2418" s="344">
        <v>519612.0</v>
      </c>
      <c r="C2418" s="343" t="s">
        <v>504</v>
      </c>
      <c r="D2418" s="343" t="s">
        <v>564</v>
      </c>
    </row>
    <row r="2419" ht="15.0" customHeight="1">
      <c r="A2419" s="343" t="s">
        <v>4066</v>
      </c>
      <c r="B2419" s="344">
        <v>514450.0</v>
      </c>
      <c r="C2419" s="343" t="s">
        <v>504</v>
      </c>
      <c r="D2419" s="343" t="s">
        <v>1424</v>
      </c>
    </row>
    <row r="2420" ht="15.0" customHeight="1">
      <c r="A2420" s="343" t="s">
        <v>4067</v>
      </c>
      <c r="B2420" s="344">
        <v>513460.0</v>
      </c>
      <c r="C2420" s="343" t="s">
        <v>504</v>
      </c>
      <c r="D2420" s="343" t="s">
        <v>827</v>
      </c>
    </row>
    <row r="2421" ht="15.0" customHeight="1">
      <c r="A2421" s="343" t="s">
        <v>4068</v>
      </c>
      <c r="B2421" s="344">
        <v>513554.0</v>
      </c>
      <c r="C2421" s="343" t="s">
        <v>4069</v>
      </c>
      <c r="D2421" s="343" t="s">
        <v>827</v>
      </c>
    </row>
    <row r="2422" ht="15.0" customHeight="1">
      <c r="A2422" s="343" t="s">
        <v>4070</v>
      </c>
      <c r="B2422" s="344">
        <v>531515.0</v>
      </c>
      <c r="C2422" s="343" t="s">
        <v>504</v>
      </c>
      <c r="D2422" s="343" t="s">
        <v>526</v>
      </c>
    </row>
    <row r="2423" ht="15.0" customHeight="1">
      <c r="A2423" s="343" t="s">
        <v>4071</v>
      </c>
      <c r="B2423" s="344">
        <v>539957.0</v>
      </c>
      <c r="C2423" s="343" t="s">
        <v>4072</v>
      </c>
      <c r="D2423" s="343" t="s">
        <v>529</v>
      </c>
    </row>
    <row r="2424" ht="15.0" customHeight="1">
      <c r="A2424" s="343" t="s">
        <v>4073</v>
      </c>
      <c r="B2424" s="344">
        <v>500108.0</v>
      </c>
      <c r="C2424" s="343" t="s">
        <v>4074</v>
      </c>
      <c r="D2424" s="343" t="s">
        <v>1448</v>
      </c>
    </row>
    <row r="2425" ht="15.0" customHeight="1">
      <c r="A2425" s="343" t="s">
        <v>4075</v>
      </c>
      <c r="B2425" s="344">
        <v>530441.0</v>
      </c>
      <c r="C2425" s="343" t="s">
        <v>504</v>
      </c>
      <c r="D2425" s="343" t="s">
        <v>925</v>
      </c>
    </row>
    <row r="2426" ht="15.0" customHeight="1">
      <c r="A2426" s="343" t="s">
        <v>4076</v>
      </c>
      <c r="B2426" s="344">
        <v>530441.0</v>
      </c>
      <c r="C2426" s="343" t="s">
        <v>504</v>
      </c>
      <c r="D2426" s="343" t="s">
        <v>925</v>
      </c>
    </row>
    <row r="2427" ht="15.0" customHeight="1">
      <c r="A2427" s="343" t="s">
        <v>4077</v>
      </c>
      <c r="B2427" s="344">
        <v>505523.0</v>
      </c>
      <c r="C2427" s="343" t="s">
        <v>504</v>
      </c>
      <c r="D2427" s="343" t="s">
        <v>526</v>
      </c>
    </row>
    <row r="2428" ht="15.0" customHeight="1">
      <c r="A2428" s="343" t="s">
        <v>4078</v>
      </c>
      <c r="B2428" s="344">
        <v>500266.0</v>
      </c>
      <c r="C2428" s="343" t="s">
        <v>4079</v>
      </c>
      <c r="D2428" s="343" t="s">
        <v>524</v>
      </c>
    </row>
    <row r="2429" ht="15.0" customHeight="1">
      <c r="A2429" s="343" t="s">
        <v>4080</v>
      </c>
      <c r="B2429" s="344">
        <v>500265.0</v>
      </c>
      <c r="C2429" s="343" t="s">
        <v>4081</v>
      </c>
      <c r="D2429" s="343" t="s">
        <v>902</v>
      </c>
    </row>
    <row r="2430" ht="15.0" customHeight="1">
      <c r="A2430" s="343" t="s">
        <v>4082</v>
      </c>
      <c r="B2430" s="344">
        <v>526795.0</v>
      </c>
      <c r="C2430" s="343" t="s">
        <v>504</v>
      </c>
      <c r="D2430" s="343" t="s">
        <v>576</v>
      </c>
    </row>
    <row r="2431" ht="15.0" customHeight="1">
      <c r="A2431" s="343" t="s">
        <v>4083</v>
      </c>
      <c r="B2431" s="344">
        <v>512337.0</v>
      </c>
      <c r="C2431" s="343" t="s">
        <v>504</v>
      </c>
      <c r="D2431" s="343" t="s">
        <v>526</v>
      </c>
    </row>
    <row r="2432" ht="15.0" customHeight="1">
      <c r="A2432" s="343" t="s">
        <v>4084</v>
      </c>
      <c r="B2432" s="344">
        <v>539383.0</v>
      </c>
      <c r="C2432" s="343" t="s">
        <v>504</v>
      </c>
      <c r="D2432" s="343" t="s">
        <v>490</v>
      </c>
    </row>
    <row r="2433" ht="15.0" customHeight="1">
      <c r="A2433" s="343" t="s">
        <v>4085</v>
      </c>
      <c r="B2433" s="344">
        <v>531648.0</v>
      </c>
      <c r="C2433" s="343" t="s">
        <v>504</v>
      </c>
      <c r="D2433" s="343" t="s">
        <v>578</v>
      </c>
    </row>
    <row r="2434" ht="15.0" customHeight="1">
      <c r="A2434" s="343" t="s">
        <v>4086</v>
      </c>
      <c r="B2434" s="344">
        <v>542677.0</v>
      </c>
      <c r="C2434" s="343" t="s">
        <v>4087</v>
      </c>
      <c r="D2434" s="343" t="s">
        <v>590</v>
      </c>
    </row>
    <row r="2435" ht="15.0" customHeight="1">
      <c r="A2435" s="343" t="s">
        <v>4088</v>
      </c>
      <c r="B2435" s="343" t="s">
        <v>504</v>
      </c>
      <c r="C2435" s="343" t="s">
        <v>4089</v>
      </c>
      <c r="D2435" s="343" t="s">
        <v>515</v>
      </c>
    </row>
    <row r="2436" ht="15.0" customHeight="1">
      <c r="A2436" s="343" t="s">
        <v>4090</v>
      </c>
      <c r="B2436" s="343" t="s">
        <v>504</v>
      </c>
      <c r="C2436" s="343" t="s">
        <v>4091</v>
      </c>
      <c r="D2436" s="343" t="s">
        <v>515</v>
      </c>
    </row>
    <row r="2437" ht="15.0" customHeight="1">
      <c r="A2437" s="343" t="s">
        <v>4092</v>
      </c>
      <c r="B2437" s="344">
        <v>532720.0</v>
      </c>
      <c r="C2437" s="343" t="s">
        <v>4093</v>
      </c>
      <c r="D2437" s="343" t="s">
        <v>521</v>
      </c>
    </row>
    <row r="2438" ht="15.0" customHeight="1">
      <c r="A2438" s="343" t="s">
        <v>4094</v>
      </c>
      <c r="B2438" s="344">
        <v>500520.0</v>
      </c>
      <c r="C2438" s="343" t="s">
        <v>4095</v>
      </c>
      <c r="D2438" s="343" t="s">
        <v>2434</v>
      </c>
    </row>
    <row r="2439" ht="15.0" customHeight="1">
      <c r="A2439" s="343" t="s">
        <v>4096</v>
      </c>
      <c r="B2439" s="344">
        <v>532756.0</v>
      </c>
      <c r="C2439" s="343" t="s">
        <v>4097</v>
      </c>
      <c r="D2439" s="343" t="s">
        <v>1424</v>
      </c>
    </row>
    <row r="2440" ht="15.0" customHeight="1">
      <c r="A2440" s="343" t="s">
        <v>4098</v>
      </c>
      <c r="B2440" s="344">
        <v>533088.0</v>
      </c>
      <c r="C2440" s="343" t="s">
        <v>4099</v>
      </c>
      <c r="D2440" s="343" t="s">
        <v>705</v>
      </c>
    </row>
    <row r="2441" ht="15.0" customHeight="1">
      <c r="A2441" s="343" t="s">
        <v>4100</v>
      </c>
      <c r="B2441" s="344">
        <v>533088.0</v>
      </c>
      <c r="C2441" s="343" t="s">
        <v>4099</v>
      </c>
      <c r="D2441" s="343" t="s">
        <v>705</v>
      </c>
    </row>
    <row r="2442" ht="15.0" customHeight="1">
      <c r="A2442" s="343" t="s">
        <v>4101</v>
      </c>
      <c r="B2442" s="344">
        <v>532313.0</v>
      </c>
      <c r="C2442" s="343" t="s">
        <v>4102</v>
      </c>
      <c r="D2442" s="343" t="s">
        <v>590</v>
      </c>
    </row>
    <row r="2443" ht="15.0" customHeight="1">
      <c r="A2443" s="343" t="s">
        <v>4103</v>
      </c>
      <c r="B2443" s="344">
        <v>540768.0</v>
      </c>
      <c r="C2443" s="343" t="s">
        <v>4104</v>
      </c>
      <c r="D2443" s="343" t="s">
        <v>825</v>
      </c>
    </row>
    <row r="2444" ht="15.0" customHeight="1">
      <c r="A2444" s="343" t="s">
        <v>4105</v>
      </c>
      <c r="B2444" s="344">
        <v>542503.0</v>
      </c>
      <c r="C2444" s="343" t="s">
        <v>4106</v>
      </c>
      <c r="D2444" s="343" t="s">
        <v>2482</v>
      </c>
    </row>
    <row r="2445" ht="15.0" customHeight="1">
      <c r="A2445" s="343" t="s">
        <v>4107</v>
      </c>
      <c r="B2445" s="344">
        <v>590078.0</v>
      </c>
      <c r="C2445" s="343" t="s">
        <v>4108</v>
      </c>
      <c r="D2445" s="343" t="s">
        <v>536</v>
      </c>
    </row>
    <row r="2446" ht="15.0" customHeight="1">
      <c r="A2446" s="343" t="s">
        <v>4109</v>
      </c>
      <c r="B2446" s="344">
        <v>513430.0</v>
      </c>
      <c r="C2446" s="343" t="s">
        <v>504</v>
      </c>
      <c r="D2446" s="343" t="s">
        <v>809</v>
      </c>
    </row>
    <row r="2447" ht="15.0" customHeight="1">
      <c r="A2447" s="343" t="s">
        <v>4110</v>
      </c>
      <c r="B2447" s="344">
        <v>539289.0</v>
      </c>
      <c r="C2447" s="343" t="s">
        <v>4111</v>
      </c>
      <c r="D2447" s="343" t="s">
        <v>490</v>
      </c>
    </row>
    <row r="2448" ht="15.0" customHeight="1">
      <c r="A2448" s="343" t="s">
        <v>4112</v>
      </c>
      <c r="B2448" s="344">
        <v>500267.0</v>
      </c>
      <c r="C2448" s="343" t="s">
        <v>504</v>
      </c>
      <c r="D2448" s="343" t="s">
        <v>1162</v>
      </c>
    </row>
    <row r="2449" ht="15.0" customHeight="1">
      <c r="A2449" s="343" t="s">
        <v>4113</v>
      </c>
      <c r="B2449" s="344">
        <v>539229.0</v>
      </c>
      <c r="C2449" s="343" t="s">
        <v>504</v>
      </c>
      <c r="D2449" s="343" t="s">
        <v>493</v>
      </c>
    </row>
    <row r="2450" ht="15.0" customHeight="1">
      <c r="A2450" s="343" t="s">
        <v>4114</v>
      </c>
      <c r="B2450" s="344">
        <v>506919.0</v>
      </c>
      <c r="C2450" s="343" t="s">
        <v>504</v>
      </c>
      <c r="D2450" s="343" t="s">
        <v>542</v>
      </c>
    </row>
    <row r="2451" ht="15.0" customHeight="1">
      <c r="A2451" s="343" t="s">
        <v>4115</v>
      </c>
      <c r="B2451" s="344">
        <v>539400.0</v>
      </c>
      <c r="C2451" s="343" t="s">
        <v>504</v>
      </c>
      <c r="D2451" s="343" t="s">
        <v>618</v>
      </c>
    </row>
    <row r="2452" ht="15.0" customHeight="1">
      <c r="A2452" s="343" t="s">
        <v>4116</v>
      </c>
      <c r="B2452" s="344">
        <v>539400.0</v>
      </c>
      <c r="C2452" s="343" t="s">
        <v>504</v>
      </c>
      <c r="D2452" s="343" t="s">
        <v>618</v>
      </c>
    </row>
    <row r="2453" ht="15.0" customHeight="1">
      <c r="A2453" s="343" t="s">
        <v>4117</v>
      </c>
      <c r="B2453" s="344">
        <v>532728.0</v>
      </c>
      <c r="C2453" s="343" t="s">
        <v>4118</v>
      </c>
      <c r="D2453" s="343" t="s">
        <v>498</v>
      </c>
    </row>
    <row r="2454" ht="15.0" customHeight="1">
      <c r="A2454" s="343" t="s">
        <v>4119</v>
      </c>
      <c r="B2454" s="344">
        <v>513269.0</v>
      </c>
      <c r="C2454" s="343" t="s">
        <v>4120</v>
      </c>
      <c r="D2454" s="343" t="s">
        <v>902</v>
      </c>
    </row>
    <row r="2455" ht="15.0" customHeight="1">
      <c r="A2455" s="343" t="s">
        <v>4121</v>
      </c>
      <c r="B2455" s="344">
        <v>513269.0</v>
      </c>
      <c r="C2455" s="343" t="s">
        <v>4120</v>
      </c>
      <c r="D2455" s="343" t="s">
        <v>902</v>
      </c>
    </row>
    <row r="2456" ht="15.0" customHeight="1">
      <c r="A2456" s="343" t="s">
        <v>4122</v>
      </c>
      <c r="B2456" s="344">
        <v>533169.0</v>
      </c>
      <c r="C2456" s="343" t="s">
        <v>4123</v>
      </c>
      <c r="D2456" s="343" t="s">
        <v>902</v>
      </c>
    </row>
    <row r="2457" ht="15.0" customHeight="1">
      <c r="A2457" s="343" t="s">
        <v>4124</v>
      </c>
      <c r="B2457" s="344">
        <v>539045.0</v>
      </c>
      <c r="C2457" s="343" t="s">
        <v>4125</v>
      </c>
      <c r="D2457" s="343" t="s">
        <v>809</v>
      </c>
    </row>
    <row r="2458" ht="15.0" customHeight="1">
      <c r="A2458" s="343" t="s">
        <v>4126</v>
      </c>
      <c r="B2458" s="344">
        <v>539046.0</v>
      </c>
      <c r="C2458" s="343" t="s">
        <v>4127</v>
      </c>
      <c r="D2458" s="343" t="s">
        <v>536</v>
      </c>
    </row>
    <row r="2459" ht="15.0" customHeight="1">
      <c r="A2459" s="343" t="s">
        <v>4128</v>
      </c>
      <c r="B2459" s="344">
        <v>532932.0</v>
      </c>
      <c r="C2459" s="343" t="s">
        <v>4129</v>
      </c>
      <c r="D2459" s="343" t="s">
        <v>699</v>
      </c>
    </row>
    <row r="2460" ht="15.0" customHeight="1">
      <c r="A2460" s="343" t="s">
        <v>4130</v>
      </c>
      <c r="B2460" s="344">
        <v>539044.0</v>
      </c>
      <c r="C2460" s="343" t="s">
        <v>4131</v>
      </c>
      <c r="D2460" s="343" t="s">
        <v>536</v>
      </c>
    </row>
    <row r="2461" ht="15.0" customHeight="1">
      <c r="A2461" s="343" t="s">
        <v>4132</v>
      </c>
      <c r="B2461" s="344">
        <v>500268.0</v>
      </c>
      <c r="C2461" s="343" t="s">
        <v>4133</v>
      </c>
      <c r="D2461" s="343" t="s">
        <v>718</v>
      </c>
    </row>
    <row r="2462" ht="15.0" customHeight="1">
      <c r="A2462" s="343" t="s">
        <v>4134</v>
      </c>
      <c r="B2462" s="344">
        <v>531213.0</v>
      </c>
      <c r="C2462" s="343" t="s">
        <v>4135</v>
      </c>
      <c r="D2462" s="343" t="s">
        <v>521</v>
      </c>
    </row>
    <row r="2463" ht="15.0" customHeight="1">
      <c r="A2463" s="343" t="s">
        <v>4136</v>
      </c>
      <c r="B2463" s="344">
        <v>540402.0</v>
      </c>
      <c r="C2463" s="343" t="s">
        <v>504</v>
      </c>
      <c r="D2463" s="343" t="s">
        <v>590</v>
      </c>
    </row>
    <row r="2464" ht="15.0" customHeight="1">
      <c r="A2464" s="343" t="s">
        <v>4137</v>
      </c>
      <c r="B2464" s="343" t="s">
        <v>504</v>
      </c>
      <c r="C2464" s="343" t="s">
        <v>4138</v>
      </c>
      <c r="D2464" s="343" t="s">
        <v>515</v>
      </c>
    </row>
    <row r="2465" ht="15.0" customHeight="1">
      <c r="A2465" s="343" t="s">
        <v>4139</v>
      </c>
      <c r="B2465" s="344">
        <v>533204.0</v>
      </c>
      <c r="C2465" s="343" t="s">
        <v>4140</v>
      </c>
      <c r="D2465" s="343" t="s">
        <v>519</v>
      </c>
    </row>
    <row r="2466" ht="15.0" customHeight="1">
      <c r="A2466" s="343" t="s">
        <v>4141</v>
      </c>
      <c r="B2466" s="344">
        <v>505850.0</v>
      </c>
      <c r="C2466" s="343" t="s">
        <v>4142</v>
      </c>
      <c r="D2466" s="343" t="s">
        <v>521</v>
      </c>
    </row>
    <row r="2467" ht="15.0" customHeight="1">
      <c r="A2467" s="343" t="s">
        <v>4143</v>
      </c>
      <c r="B2467" s="344">
        <v>502157.0</v>
      </c>
      <c r="C2467" s="343" t="s">
        <v>4144</v>
      </c>
      <c r="D2467" s="343" t="s">
        <v>517</v>
      </c>
    </row>
    <row r="2468" ht="15.0" customHeight="1">
      <c r="A2468" s="343" t="s">
        <v>4145</v>
      </c>
      <c r="B2468" s="344">
        <v>532637.0</v>
      </c>
      <c r="C2468" s="343" t="s">
        <v>4146</v>
      </c>
      <c r="D2468" s="343" t="s">
        <v>542</v>
      </c>
    </row>
    <row r="2469" ht="15.0" customHeight="1">
      <c r="A2469" s="343" t="s">
        <v>4147</v>
      </c>
      <c r="B2469" s="344">
        <v>537800.0</v>
      </c>
      <c r="C2469" s="343" t="s">
        <v>504</v>
      </c>
      <c r="D2469" s="343" t="s">
        <v>521</v>
      </c>
    </row>
    <row r="2470" ht="15.0" customHeight="1">
      <c r="A2470" s="343" t="s">
        <v>4148</v>
      </c>
      <c r="B2470" s="344">
        <v>514418.0</v>
      </c>
      <c r="C2470" s="343" t="s">
        <v>504</v>
      </c>
      <c r="D2470" s="343" t="s">
        <v>552</v>
      </c>
    </row>
    <row r="2471" ht="15.0" customHeight="1">
      <c r="A2471" s="343" t="s">
        <v>4149</v>
      </c>
      <c r="B2471" s="344">
        <v>539275.0</v>
      </c>
      <c r="C2471" s="343" t="s">
        <v>504</v>
      </c>
      <c r="D2471" s="343" t="s">
        <v>702</v>
      </c>
    </row>
    <row r="2472" ht="15.0" customHeight="1">
      <c r="A2472" s="343" t="s">
        <v>4150</v>
      </c>
      <c r="B2472" s="344">
        <v>516007.0</v>
      </c>
      <c r="C2472" s="343" t="s">
        <v>4151</v>
      </c>
      <c r="D2472" s="343" t="s">
        <v>999</v>
      </c>
    </row>
    <row r="2473" ht="15.0" customHeight="1">
      <c r="A2473" s="343" t="s">
        <v>4152</v>
      </c>
      <c r="B2473" s="344">
        <v>530011.0</v>
      </c>
      <c r="C2473" s="343" t="s">
        <v>4153</v>
      </c>
      <c r="D2473" s="343" t="s">
        <v>1012</v>
      </c>
    </row>
    <row r="2474" ht="15.0" customHeight="1">
      <c r="A2474" s="343" t="s">
        <v>4154</v>
      </c>
      <c r="B2474" s="344">
        <v>500109.0</v>
      </c>
      <c r="C2474" s="343" t="s">
        <v>4155</v>
      </c>
      <c r="D2474" s="343" t="s">
        <v>1433</v>
      </c>
    </row>
    <row r="2475" ht="15.0" customHeight="1">
      <c r="A2475" s="343" t="s">
        <v>4156</v>
      </c>
      <c r="B2475" s="344">
        <v>530243.0</v>
      </c>
      <c r="C2475" s="343" t="s">
        <v>504</v>
      </c>
      <c r="D2475" s="343" t="s">
        <v>597</v>
      </c>
    </row>
    <row r="2476" ht="15.0" customHeight="1">
      <c r="A2476" s="343" t="s">
        <v>4157</v>
      </c>
      <c r="B2476" s="344">
        <v>507938.0</v>
      </c>
      <c r="C2476" s="343" t="s">
        <v>504</v>
      </c>
      <c r="D2476" s="343" t="s">
        <v>521</v>
      </c>
    </row>
    <row r="2477" ht="15.0" customHeight="1">
      <c r="A2477" s="343" t="s">
        <v>4158</v>
      </c>
      <c r="B2477" s="344">
        <v>533078.0</v>
      </c>
      <c r="C2477" s="343" t="s">
        <v>504</v>
      </c>
      <c r="D2477" s="343" t="s">
        <v>590</v>
      </c>
    </row>
    <row r="2478" ht="15.0" customHeight="1">
      <c r="A2478" s="343" t="s">
        <v>4159</v>
      </c>
      <c r="B2478" s="344">
        <v>540396.0</v>
      </c>
      <c r="C2478" s="343" t="s">
        <v>504</v>
      </c>
      <c r="D2478" s="343" t="s">
        <v>519</v>
      </c>
    </row>
    <row r="2479" ht="15.0" customHeight="1">
      <c r="A2479" s="343" t="s">
        <v>4160</v>
      </c>
      <c r="B2479" s="344">
        <v>540396.0</v>
      </c>
      <c r="C2479" s="343" t="s">
        <v>504</v>
      </c>
      <c r="D2479" s="343" t="s">
        <v>519</v>
      </c>
    </row>
    <row r="2480" ht="15.0" customHeight="1">
      <c r="A2480" s="343" t="s">
        <v>4161</v>
      </c>
      <c r="B2480" s="344">
        <v>541974.0</v>
      </c>
      <c r="C2480" s="343" t="s">
        <v>504</v>
      </c>
      <c r="D2480" s="343" t="s">
        <v>753</v>
      </c>
    </row>
    <row r="2481" ht="15.0" customHeight="1">
      <c r="A2481" s="343" t="s">
        <v>4162</v>
      </c>
      <c r="B2481" s="344">
        <v>539207.0</v>
      </c>
      <c r="C2481" s="343" t="s">
        <v>4163</v>
      </c>
      <c r="D2481" s="343" t="s">
        <v>939</v>
      </c>
    </row>
    <row r="2482" ht="15.0" customHeight="1">
      <c r="A2482" s="343" t="s">
        <v>4164</v>
      </c>
      <c r="B2482" s="344">
        <v>530537.0</v>
      </c>
      <c r="C2482" s="343" t="s">
        <v>504</v>
      </c>
      <c r="D2482" s="343" t="s">
        <v>562</v>
      </c>
    </row>
    <row r="2483" ht="15.0" customHeight="1">
      <c r="A2483" s="343" t="s">
        <v>4165</v>
      </c>
      <c r="B2483" s="344">
        <v>511758.0</v>
      </c>
      <c r="C2483" s="343" t="s">
        <v>504</v>
      </c>
      <c r="D2483" s="343" t="s">
        <v>521</v>
      </c>
    </row>
    <row r="2484" ht="15.0" customHeight="1">
      <c r="A2484" s="343" t="s">
        <v>4166</v>
      </c>
      <c r="B2484" s="344">
        <v>512303.0</v>
      </c>
      <c r="C2484" s="343" t="s">
        <v>504</v>
      </c>
      <c r="D2484" s="343" t="s">
        <v>925</v>
      </c>
    </row>
    <row r="2485" ht="15.0" customHeight="1">
      <c r="A2485" s="343" t="s">
        <v>4167</v>
      </c>
      <c r="B2485" s="344">
        <v>505324.0</v>
      </c>
      <c r="C2485" s="343" t="s">
        <v>4168</v>
      </c>
      <c r="D2485" s="343" t="s">
        <v>512</v>
      </c>
    </row>
    <row r="2486" ht="15.0" customHeight="1">
      <c r="A2486" s="343" t="s">
        <v>4169</v>
      </c>
      <c r="B2486" s="344">
        <v>505324.0</v>
      </c>
      <c r="C2486" s="343" t="s">
        <v>4168</v>
      </c>
      <c r="D2486" s="343" t="s">
        <v>512</v>
      </c>
    </row>
    <row r="2487" ht="15.0" customHeight="1">
      <c r="A2487" s="343" t="s">
        <v>4170</v>
      </c>
      <c r="B2487" s="344">
        <v>538970.0</v>
      </c>
      <c r="C2487" s="343" t="s">
        <v>504</v>
      </c>
      <c r="D2487" s="343" t="s">
        <v>590</v>
      </c>
    </row>
    <row r="2488" ht="15.0" customHeight="1">
      <c r="A2488" s="343" t="s">
        <v>4171</v>
      </c>
      <c r="B2488" s="344">
        <v>521018.0</v>
      </c>
      <c r="C2488" s="343" t="s">
        <v>4172</v>
      </c>
      <c r="D2488" s="343" t="s">
        <v>519</v>
      </c>
    </row>
    <row r="2489" ht="15.0" customHeight="1">
      <c r="A2489" s="343" t="s">
        <v>4173</v>
      </c>
      <c r="B2489" s="344">
        <v>503101.0</v>
      </c>
      <c r="C2489" s="343" t="s">
        <v>4174</v>
      </c>
      <c r="D2489" s="343" t="s">
        <v>590</v>
      </c>
    </row>
    <row r="2490" ht="15.0" customHeight="1">
      <c r="A2490" s="343" t="s">
        <v>4175</v>
      </c>
      <c r="B2490" s="344">
        <v>502250.0</v>
      </c>
      <c r="C2490" s="343" t="s">
        <v>504</v>
      </c>
      <c r="D2490" s="343" t="s">
        <v>1032</v>
      </c>
    </row>
    <row r="2491" ht="15.0" customHeight="1">
      <c r="A2491" s="343" t="s">
        <v>4176</v>
      </c>
      <c r="B2491" s="344">
        <v>513544.0</v>
      </c>
      <c r="C2491" s="343" t="s">
        <v>504</v>
      </c>
      <c r="D2491" s="343" t="s">
        <v>578</v>
      </c>
    </row>
    <row r="2492" ht="15.0" customHeight="1">
      <c r="A2492" s="343" t="s">
        <v>4177</v>
      </c>
      <c r="B2492" s="344">
        <v>530543.0</v>
      </c>
      <c r="C2492" s="343" t="s">
        <v>504</v>
      </c>
      <c r="D2492" s="343" t="s">
        <v>590</v>
      </c>
    </row>
    <row r="2493" ht="15.0" customHeight="1">
      <c r="A2493" s="343" t="s">
        <v>4178</v>
      </c>
      <c r="B2493" s="344">
        <v>540254.0</v>
      </c>
      <c r="C2493" s="343" t="s">
        <v>504</v>
      </c>
      <c r="D2493" s="343" t="s">
        <v>521</v>
      </c>
    </row>
    <row r="2494" ht="15.0" customHeight="1">
      <c r="A2494" s="343" t="s">
        <v>4179</v>
      </c>
      <c r="B2494" s="344">
        <v>500206.0</v>
      </c>
      <c r="C2494" s="343" t="s">
        <v>504</v>
      </c>
      <c r="D2494" s="343" t="s">
        <v>521</v>
      </c>
    </row>
    <row r="2495" ht="15.0" customHeight="1">
      <c r="A2495" s="343" t="s">
        <v>4180</v>
      </c>
      <c r="B2495" s="344">
        <v>531642.0</v>
      </c>
      <c r="C2495" s="343" t="s">
        <v>4181</v>
      </c>
      <c r="D2495" s="343" t="s">
        <v>686</v>
      </c>
    </row>
    <row r="2496" ht="15.0" customHeight="1">
      <c r="A2496" s="343" t="s">
        <v>4182</v>
      </c>
      <c r="B2496" s="343" t="s">
        <v>504</v>
      </c>
      <c r="C2496" s="343" t="s">
        <v>4183</v>
      </c>
      <c r="D2496" s="343" t="s">
        <v>515</v>
      </c>
    </row>
    <row r="2497" ht="15.0" customHeight="1">
      <c r="A2497" s="343" t="s">
        <v>4184</v>
      </c>
      <c r="B2497" s="343" t="s">
        <v>504</v>
      </c>
      <c r="C2497" s="343" t="s">
        <v>4183</v>
      </c>
      <c r="D2497" s="343" t="s">
        <v>515</v>
      </c>
    </row>
    <row r="2498" ht="15.0" customHeight="1">
      <c r="A2498" s="343" t="s">
        <v>4185</v>
      </c>
      <c r="B2498" s="344">
        <v>531503.0</v>
      </c>
      <c r="C2498" s="343" t="s">
        <v>504</v>
      </c>
      <c r="D2498" s="343" t="s">
        <v>519</v>
      </c>
    </row>
    <row r="2499" ht="15.0" customHeight="1">
      <c r="A2499" s="343" t="s">
        <v>4186</v>
      </c>
      <c r="B2499" s="344">
        <v>526891.0</v>
      </c>
      <c r="C2499" s="343" t="s">
        <v>504</v>
      </c>
      <c r="D2499" s="343" t="s">
        <v>487</v>
      </c>
    </row>
    <row r="2500" ht="15.0" customHeight="1">
      <c r="A2500" s="343" t="s">
        <v>4187</v>
      </c>
      <c r="B2500" s="344">
        <v>524404.0</v>
      </c>
      <c r="C2500" s="343" t="s">
        <v>4188</v>
      </c>
      <c r="D2500" s="343" t="s">
        <v>542</v>
      </c>
    </row>
    <row r="2501" ht="15.0" customHeight="1">
      <c r="A2501" s="343" t="s">
        <v>4189</v>
      </c>
      <c r="B2501" s="343" t="s">
        <v>504</v>
      </c>
      <c r="C2501" s="343" t="s">
        <v>4190</v>
      </c>
      <c r="D2501" s="343" t="s">
        <v>515</v>
      </c>
    </row>
    <row r="2502" ht="15.0" customHeight="1">
      <c r="A2502" s="343" t="s">
        <v>4191</v>
      </c>
      <c r="B2502" s="344">
        <v>517467.0</v>
      </c>
      <c r="C2502" s="343" t="s">
        <v>504</v>
      </c>
      <c r="D2502" s="343" t="s">
        <v>802</v>
      </c>
    </row>
    <row r="2503" ht="15.0" customHeight="1">
      <c r="A2503" s="343" t="s">
        <v>4192</v>
      </c>
      <c r="B2503" s="344">
        <v>523566.0</v>
      </c>
      <c r="C2503" s="343" t="s">
        <v>504</v>
      </c>
      <c r="D2503" s="343" t="s">
        <v>590</v>
      </c>
    </row>
    <row r="2504" ht="15.0" customHeight="1">
      <c r="A2504" s="343" t="s">
        <v>4193</v>
      </c>
      <c r="B2504" s="344">
        <v>531540.0</v>
      </c>
      <c r="C2504" s="343" t="s">
        <v>504</v>
      </c>
      <c r="D2504" s="343" t="s">
        <v>902</v>
      </c>
    </row>
    <row r="2505" ht="15.0" customHeight="1">
      <c r="A2505" s="343" t="s">
        <v>4194</v>
      </c>
      <c r="B2505" s="344">
        <v>531319.0</v>
      </c>
      <c r="C2505" s="343" t="s">
        <v>504</v>
      </c>
      <c r="D2505" s="343" t="s">
        <v>521</v>
      </c>
    </row>
    <row r="2506" ht="15.0" customHeight="1">
      <c r="A2506" s="343" t="s">
        <v>4195</v>
      </c>
      <c r="B2506" s="344">
        <v>532500.0</v>
      </c>
      <c r="C2506" s="343" t="s">
        <v>4196</v>
      </c>
      <c r="D2506" s="343" t="s">
        <v>2434</v>
      </c>
    </row>
    <row r="2507" ht="15.0" customHeight="1">
      <c r="A2507" s="343" t="s">
        <v>4197</v>
      </c>
      <c r="B2507" s="344">
        <v>532500.0</v>
      </c>
      <c r="C2507" s="343" t="s">
        <v>4196</v>
      </c>
      <c r="D2507" s="343" t="s">
        <v>2434</v>
      </c>
    </row>
    <row r="2508" ht="15.0" customHeight="1">
      <c r="A2508" s="343" t="s">
        <v>4198</v>
      </c>
      <c r="B2508" s="343" t="s">
        <v>504</v>
      </c>
      <c r="C2508" s="343" t="s">
        <v>4199</v>
      </c>
      <c r="D2508" s="343" t="s">
        <v>515</v>
      </c>
    </row>
    <row r="2509" ht="15.0" customHeight="1">
      <c r="A2509" s="343" t="s">
        <v>4200</v>
      </c>
      <c r="B2509" s="344">
        <v>540749.0</v>
      </c>
      <c r="C2509" s="343" t="s">
        <v>4201</v>
      </c>
      <c r="D2509" s="343" t="s">
        <v>521</v>
      </c>
    </row>
    <row r="2510" ht="15.0" customHeight="1">
      <c r="A2510" s="343" t="s">
        <v>4202</v>
      </c>
      <c r="B2510" s="343" t="s">
        <v>504</v>
      </c>
      <c r="C2510" s="343" t="s">
        <v>4203</v>
      </c>
      <c r="D2510" s="343" t="s">
        <v>595</v>
      </c>
    </row>
    <row r="2511" ht="15.0" customHeight="1">
      <c r="A2511" s="343" t="s">
        <v>4204</v>
      </c>
      <c r="B2511" s="344">
        <v>523704.0</v>
      </c>
      <c r="C2511" s="343" t="s">
        <v>4205</v>
      </c>
      <c r="D2511" s="343" t="s">
        <v>597</v>
      </c>
    </row>
    <row r="2512" ht="15.0" customHeight="1">
      <c r="A2512" s="343" t="s">
        <v>4206</v>
      </c>
      <c r="B2512" s="344">
        <v>506867.0</v>
      </c>
      <c r="C2512" s="343" t="s">
        <v>504</v>
      </c>
      <c r="D2512" s="343" t="s">
        <v>519</v>
      </c>
    </row>
    <row r="2513" ht="15.0" customHeight="1">
      <c r="A2513" s="343" t="s">
        <v>4207</v>
      </c>
      <c r="B2513" s="344">
        <v>511768.0</v>
      </c>
      <c r="C2513" s="343" t="s">
        <v>504</v>
      </c>
      <c r="D2513" s="343" t="s">
        <v>521</v>
      </c>
    </row>
    <row r="2514" ht="15.0" customHeight="1">
      <c r="A2514" s="343" t="s">
        <v>4208</v>
      </c>
      <c r="B2514" s="344">
        <v>511688.0</v>
      </c>
      <c r="C2514" s="343" t="s">
        <v>504</v>
      </c>
      <c r="D2514" s="343" t="s">
        <v>521</v>
      </c>
    </row>
    <row r="2515" ht="15.0" customHeight="1">
      <c r="A2515" s="343" t="s">
        <v>4209</v>
      </c>
      <c r="B2515" s="344">
        <v>540704.0</v>
      </c>
      <c r="C2515" s="343" t="s">
        <v>4210</v>
      </c>
      <c r="D2515" s="343" t="s">
        <v>510</v>
      </c>
    </row>
    <row r="2516" ht="15.0" customHeight="1">
      <c r="A2516" s="343" t="s">
        <v>4211</v>
      </c>
      <c r="B2516" s="344">
        <v>539219.0</v>
      </c>
      <c r="C2516" s="343" t="s">
        <v>504</v>
      </c>
      <c r="D2516" s="343" t="s">
        <v>1424</v>
      </c>
    </row>
    <row r="2517" ht="15.0" customHeight="1">
      <c r="A2517" s="343" t="s">
        <v>4212</v>
      </c>
      <c r="B2517" s="344">
        <v>500248.0</v>
      </c>
      <c r="C2517" s="343" t="s">
        <v>504</v>
      </c>
      <c r="D2517" s="343" t="s">
        <v>624</v>
      </c>
    </row>
    <row r="2518" ht="15.0" customHeight="1">
      <c r="A2518" s="343" t="s">
        <v>4213</v>
      </c>
      <c r="B2518" s="344">
        <v>523371.0</v>
      </c>
      <c r="C2518" s="343" t="s">
        <v>4214</v>
      </c>
      <c r="D2518" s="343" t="s">
        <v>1203</v>
      </c>
    </row>
    <row r="2519" ht="15.0" customHeight="1">
      <c r="A2519" s="343" t="s">
        <v>4215</v>
      </c>
      <c r="B2519" s="344">
        <v>539981.0</v>
      </c>
      <c r="C2519" s="343" t="s">
        <v>4216</v>
      </c>
      <c r="D2519" s="343" t="s">
        <v>670</v>
      </c>
    </row>
    <row r="2520" ht="15.0" customHeight="1">
      <c r="A2520" s="343" t="s">
        <v>4217</v>
      </c>
      <c r="B2520" s="344">
        <v>534563.0</v>
      </c>
      <c r="C2520" s="343" t="s">
        <v>4218</v>
      </c>
      <c r="D2520" s="343" t="s">
        <v>512</v>
      </c>
    </row>
    <row r="2521" ht="15.0" customHeight="1">
      <c r="A2521" s="343" t="s">
        <v>4219</v>
      </c>
      <c r="B2521" s="344">
        <v>500271.0</v>
      </c>
      <c r="C2521" s="343" t="s">
        <v>4220</v>
      </c>
      <c r="D2521" s="343" t="s">
        <v>2916</v>
      </c>
    </row>
    <row r="2522" ht="15.0" customHeight="1">
      <c r="A2522" s="343" t="s">
        <v>4221</v>
      </c>
      <c r="B2522" s="344">
        <v>539981.0</v>
      </c>
      <c r="C2522" s="343" t="s">
        <v>4222</v>
      </c>
      <c r="D2522" s="343" t="s">
        <v>670</v>
      </c>
    </row>
    <row r="2523" ht="15.0" customHeight="1">
      <c r="A2523" s="343" t="s">
        <v>4223</v>
      </c>
      <c r="B2523" s="344">
        <v>539940.0</v>
      </c>
      <c r="C2523" s="343" t="s">
        <v>4224</v>
      </c>
      <c r="D2523" s="343" t="s">
        <v>670</v>
      </c>
    </row>
    <row r="2524" ht="15.0" customHeight="1">
      <c r="A2524" s="343" t="s">
        <v>4225</v>
      </c>
      <c r="B2524" s="344">
        <v>534338.0</v>
      </c>
      <c r="C2524" s="343" t="s">
        <v>504</v>
      </c>
      <c r="D2524" s="343" t="s">
        <v>590</v>
      </c>
    </row>
    <row r="2525" ht="15.0" customHeight="1">
      <c r="A2525" s="343" t="s">
        <v>4226</v>
      </c>
      <c r="B2525" s="344">
        <v>526538.0</v>
      </c>
      <c r="C2525" s="343" t="s">
        <v>504</v>
      </c>
      <c r="D2525" s="343" t="s">
        <v>542</v>
      </c>
    </row>
    <row r="2526" ht="15.0" customHeight="1">
      <c r="A2526" s="343" t="s">
        <v>4227</v>
      </c>
      <c r="B2526" s="344">
        <v>540401.0</v>
      </c>
      <c r="C2526" s="343" t="s">
        <v>504</v>
      </c>
      <c r="D2526" s="343" t="s">
        <v>526</v>
      </c>
    </row>
    <row r="2527" ht="15.0" customHeight="1">
      <c r="A2527" s="343" t="s">
        <v>4228</v>
      </c>
      <c r="B2527" s="344">
        <v>539519.0</v>
      </c>
      <c r="C2527" s="343" t="s">
        <v>504</v>
      </c>
      <c r="D2527" s="343" t="s">
        <v>538</v>
      </c>
    </row>
    <row r="2528" ht="15.0" customHeight="1">
      <c r="A2528" s="343" t="s">
        <v>4229</v>
      </c>
      <c r="B2528" s="344">
        <v>531221.0</v>
      </c>
      <c r="C2528" s="343" t="s">
        <v>504</v>
      </c>
      <c r="D2528" s="343" t="s">
        <v>1032</v>
      </c>
    </row>
    <row r="2529" ht="15.0" customHeight="1">
      <c r="A2529" s="343" t="s">
        <v>4230</v>
      </c>
      <c r="B2529" s="344">
        <v>531680.0</v>
      </c>
      <c r="C2529" s="343" t="s">
        <v>504</v>
      </c>
      <c r="D2529" s="343" t="s">
        <v>618</v>
      </c>
    </row>
    <row r="2530" ht="15.0" customHeight="1">
      <c r="A2530" s="343" t="s">
        <v>4231</v>
      </c>
      <c r="B2530" s="344">
        <v>522249.0</v>
      </c>
      <c r="C2530" s="343" t="s">
        <v>4232</v>
      </c>
      <c r="D2530" s="343" t="s">
        <v>519</v>
      </c>
    </row>
    <row r="2531" ht="15.0" customHeight="1">
      <c r="A2531" s="343" t="s">
        <v>4233</v>
      </c>
      <c r="B2531" s="344">
        <v>523792.0</v>
      </c>
      <c r="C2531" s="343" t="s">
        <v>4234</v>
      </c>
      <c r="D2531" s="343" t="s">
        <v>512</v>
      </c>
    </row>
    <row r="2532" ht="15.0" customHeight="1">
      <c r="A2532" s="343" t="s">
        <v>4235</v>
      </c>
      <c r="B2532" s="344">
        <v>533152.0</v>
      </c>
      <c r="C2532" s="343" t="s">
        <v>4236</v>
      </c>
      <c r="D2532" s="343" t="s">
        <v>902</v>
      </c>
    </row>
    <row r="2533" ht="15.0" customHeight="1">
      <c r="A2533" s="343" t="s">
        <v>4237</v>
      </c>
      <c r="B2533" s="344">
        <v>532852.0</v>
      </c>
      <c r="C2533" s="343" t="s">
        <v>4238</v>
      </c>
      <c r="D2533" s="343" t="s">
        <v>524</v>
      </c>
    </row>
    <row r="2534" ht="15.0" customHeight="1">
      <c r="A2534" s="343" t="s">
        <v>4239</v>
      </c>
      <c r="B2534" s="344">
        <v>532654.0</v>
      </c>
      <c r="C2534" s="343" t="s">
        <v>4240</v>
      </c>
      <c r="D2534" s="343" t="s">
        <v>911</v>
      </c>
    </row>
    <row r="2535" ht="15.0" customHeight="1">
      <c r="A2535" s="343" t="s">
        <v>4241</v>
      </c>
      <c r="B2535" s="344">
        <v>532654.0</v>
      </c>
      <c r="C2535" s="343" t="s">
        <v>4240</v>
      </c>
      <c r="D2535" s="343" t="s">
        <v>911</v>
      </c>
    </row>
    <row r="2536" ht="15.0" customHeight="1">
      <c r="A2536" s="343" t="s">
        <v>4242</v>
      </c>
      <c r="B2536" s="344">
        <v>532629.0</v>
      </c>
      <c r="C2536" s="343" t="s">
        <v>4243</v>
      </c>
      <c r="D2536" s="343" t="s">
        <v>902</v>
      </c>
    </row>
    <row r="2537" ht="15.0" customHeight="1">
      <c r="A2537" s="343" t="s">
        <v>4244</v>
      </c>
      <c r="B2537" s="344">
        <v>512267.0</v>
      </c>
      <c r="C2537" s="343" t="s">
        <v>504</v>
      </c>
      <c r="D2537" s="343" t="s">
        <v>507</v>
      </c>
    </row>
    <row r="2538" ht="15.0" customHeight="1">
      <c r="A2538" s="343" t="s">
        <v>4245</v>
      </c>
      <c r="B2538" s="344">
        <v>531146.0</v>
      </c>
      <c r="C2538" s="343" t="s">
        <v>504</v>
      </c>
      <c r="D2538" s="343" t="s">
        <v>542</v>
      </c>
    </row>
    <row r="2539" ht="15.0" customHeight="1">
      <c r="A2539" s="343" t="s">
        <v>4246</v>
      </c>
      <c r="B2539" s="344">
        <v>523144.0</v>
      </c>
      <c r="C2539" s="343" t="s">
        <v>504</v>
      </c>
      <c r="D2539" s="343" t="s">
        <v>542</v>
      </c>
    </row>
    <row r="2540" ht="15.0" customHeight="1">
      <c r="A2540" s="343" t="s">
        <v>4247</v>
      </c>
      <c r="B2540" s="344">
        <v>539938.0</v>
      </c>
      <c r="C2540" s="343" t="s">
        <v>4248</v>
      </c>
      <c r="D2540" s="343" t="s">
        <v>487</v>
      </c>
    </row>
    <row r="2541" ht="15.0" customHeight="1">
      <c r="A2541" s="343" t="s">
        <v>4249</v>
      </c>
      <c r="B2541" s="344">
        <v>540937.0</v>
      </c>
      <c r="C2541" s="343" t="s">
        <v>504</v>
      </c>
      <c r="D2541" s="343" t="s">
        <v>542</v>
      </c>
    </row>
    <row r="2542" ht="15.0" customHeight="1">
      <c r="A2542" s="343" t="s">
        <v>4250</v>
      </c>
      <c r="B2542" s="344">
        <v>526301.0</v>
      </c>
      <c r="C2542" s="343" t="s">
        <v>504</v>
      </c>
      <c r="D2542" s="343" t="s">
        <v>693</v>
      </c>
    </row>
    <row r="2543" ht="15.0" customHeight="1">
      <c r="A2543" s="343" t="s">
        <v>4251</v>
      </c>
      <c r="B2543" s="344">
        <v>538834.0</v>
      </c>
      <c r="C2543" s="343" t="s">
        <v>504</v>
      </c>
      <c r="D2543" s="343" t="s">
        <v>521</v>
      </c>
    </row>
    <row r="2544" ht="15.0" customHeight="1">
      <c r="A2544" s="343" t="s">
        <v>4252</v>
      </c>
      <c r="B2544" s="344">
        <v>512505.0</v>
      </c>
      <c r="C2544" s="343" t="s">
        <v>504</v>
      </c>
      <c r="D2544" s="343" t="s">
        <v>827</v>
      </c>
    </row>
    <row r="2545" ht="15.0" customHeight="1">
      <c r="A2545" s="343" t="s">
        <v>4253</v>
      </c>
      <c r="B2545" s="344">
        <v>540519.0</v>
      </c>
      <c r="C2545" s="343" t="s">
        <v>504</v>
      </c>
      <c r="D2545" s="343" t="s">
        <v>512</v>
      </c>
    </row>
    <row r="2546" ht="15.0" customHeight="1">
      <c r="A2546" s="343" t="s">
        <v>4254</v>
      </c>
      <c r="B2546" s="344">
        <v>511276.0</v>
      </c>
      <c r="C2546" s="343" t="s">
        <v>504</v>
      </c>
      <c r="D2546" s="343" t="s">
        <v>702</v>
      </c>
    </row>
    <row r="2547" ht="15.0" customHeight="1">
      <c r="A2547" s="343" t="s">
        <v>4255</v>
      </c>
      <c r="B2547" s="344">
        <v>531176.0</v>
      </c>
      <c r="C2547" s="343" t="s">
        <v>504</v>
      </c>
      <c r="D2547" s="343" t="s">
        <v>521</v>
      </c>
    </row>
    <row r="2548" ht="15.0" customHeight="1">
      <c r="A2548" s="343" t="s">
        <v>4256</v>
      </c>
      <c r="B2548" s="344">
        <v>531417.0</v>
      </c>
      <c r="C2548" s="343" t="s">
        <v>504</v>
      </c>
      <c r="D2548" s="343" t="s">
        <v>521</v>
      </c>
    </row>
    <row r="2549" ht="15.0" customHeight="1">
      <c r="A2549" s="343" t="s">
        <v>4257</v>
      </c>
      <c r="B2549" s="344">
        <v>532105.0</v>
      </c>
      <c r="C2549" s="343" t="s">
        <v>504</v>
      </c>
      <c r="D2549" s="343" t="s">
        <v>925</v>
      </c>
    </row>
    <row r="2550" ht="15.0" customHeight="1">
      <c r="A2550" s="343" t="s">
        <v>4258</v>
      </c>
      <c r="B2550" s="344">
        <v>532105.0</v>
      </c>
      <c r="C2550" s="343" t="s">
        <v>504</v>
      </c>
      <c r="D2550" s="343" t="s">
        <v>925</v>
      </c>
    </row>
    <row r="2551" ht="15.0" customHeight="1">
      <c r="A2551" s="343" t="s">
        <v>4259</v>
      </c>
      <c r="B2551" s="344">
        <v>539767.0</v>
      </c>
      <c r="C2551" s="343" t="s">
        <v>504</v>
      </c>
      <c r="D2551" s="343" t="s">
        <v>590</v>
      </c>
    </row>
    <row r="2552" ht="15.0" customHeight="1">
      <c r="A2552" s="343" t="s">
        <v>4260</v>
      </c>
      <c r="B2552" s="344">
        <v>532408.0</v>
      </c>
      <c r="C2552" s="343" t="s">
        <v>4261</v>
      </c>
      <c r="D2552" s="343" t="s">
        <v>597</v>
      </c>
    </row>
    <row r="2553" ht="15.0" customHeight="1">
      <c r="A2553" s="343" t="s">
        <v>4262</v>
      </c>
      <c r="B2553" s="344">
        <v>541352.0</v>
      </c>
      <c r="C2553" s="343" t="s">
        <v>504</v>
      </c>
      <c r="D2553" s="343" t="s">
        <v>584</v>
      </c>
    </row>
    <row r="2554" ht="15.0" customHeight="1">
      <c r="A2554" s="343" t="s">
        <v>4263</v>
      </c>
      <c r="B2554" s="344">
        <v>532865.0</v>
      </c>
      <c r="C2554" s="343" t="s">
        <v>4264</v>
      </c>
      <c r="D2554" s="343" t="s">
        <v>664</v>
      </c>
    </row>
    <row r="2555" ht="15.0" customHeight="1">
      <c r="A2555" s="343" t="s">
        <v>4265</v>
      </c>
      <c r="B2555" s="344">
        <v>511367.0</v>
      </c>
      <c r="C2555" s="343" t="s">
        <v>504</v>
      </c>
      <c r="D2555" s="343" t="s">
        <v>521</v>
      </c>
    </row>
    <row r="2556" ht="15.0" customHeight="1">
      <c r="A2556" s="343" t="s">
        <v>4266</v>
      </c>
      <c r="B2556" s="344">
        <v>511367.0</v>
      </c>
      <c r="C2556" s="343" t="s">
        <v>504</v>
      </c>
      <c r="D2556" s="343" t="s">
        <v>521</v>
      </c>
    </row>
    <row r="2557" ht="15.0" customHeight="1">
      <c r="A2557" s="343" t="s">
        <v>4267</v>
      </c>
      <c r="B2557" s="344">
        <v>539012.0</v>
      </c>
      <c r="C2557" s="343" t="s">
        <v>504</v>
      </c>
      <c r="D2557" s="343" t="s">
        <v>510</v>
      </c>
    </row>
    <row r="2558" ht="15.0" customHeight="1">
      <c r="A2558" s="343" t="s">
        <v>4268</v>
      </c>
      <c r="B2558" s="344">
        <v>540730.0</v>
      </c>
      <c r="C2558" s="343" t="s">
        <v>504</v>
      </c>
      <c r="D2558" s="343" t="s">
        <v>526</v>
      </c>
    </row>
    <row r="2559" ht="15.0" customHeight="1">
      <c r="A2559" s="343" t="s">
        <v>4269</v>
      </c>
      <c r="B2559" s="344">
        <v>511740.0</v>
      </c>
      <c r="C2559" s="343" t="s">
        <v>504</v>
      </c>
      <c r="D2559" s="343" t="s">
        <v>562</v>
      </c>
    </row>
    <row r="2560" ht="15.0" customHeight="1">
      <c r="A2560" s="343" t="s">
        <v>4270</v>
      </c>
      <c r="B2560" s="344">
        <v>511377.0</v>
      </c>
      <c r="C2560" s="343" t="s">
        <v>504</v>
      </c>
      <c r="D2560" s="343" t="s">
        <v>521</v>
      </c>
    </row>
    <row r="2561" ht="15.0" customHeight="1">
      <c r="A2561" s="343" t="s">
        <v>4271</v>
      </c>
      <c r="B2561" s="344">
        <v>511738.0</v>
      </c>
      <c r="C2561" s="343" t="s">
        <v>504</v>
      </c>
      <c r="D2561" s="343" t="s">
        <v>487</v>
      </c>
    </row>
    <row r="2562" ht="15.0" customHeight="1">
      <c r="A2562" s="343" t="s">
        <v>4272</v>
      </c>
      <c r="B2562" s="344">
        <v>532307.0</v>
      </c>
      <c r="C2562" s="343" t="s">
        <v>4273</v>
      </c>
      <c r="D2562" s="343" t="s">
        <v>597</v>
      </c>
    </row>
    <row r="2563" ht="15.0" customHeight="1">
      <c r="A2563" s="343" t="s">
        <v>4274</v>
      </c>
      <c r="B2563" s="344">
        <v>531127.0</v>
      </c>
      <c r="C2563" s="343" t="s">
        <v>504</v>
      </c>
      <c r="D2563" s="343" t="s">
        <v>521</v>
      </c>
    </row>
    <row r="2564" ht="15.0" customHeight="1">
      <c r="A2564" s="343" t="s">
        <v>4275</v>
      </c>
      <c r="B2564" s="344">
        <v>523828.0</v>
      </c>
      <c r="C2564" s="343" t="s">
        <v>4276</v>
      </c>
      <c r="D2564" s="343" t="s">
        <v>859</v>
      </c>
    </row>
    <row r="2565" ht="15.0" customHeight="1">
      <c r="A2565" s="343" t="s">
        <v>4277</v>
      </c>
      <c r="B2565" s="344">
        <v>531727.0</v>
      </c>
      <c r="C2565" s="343" t="s">
        <v>504</v>
      </c>
      <c r="D2565" s="343" t="s">
        <v>859</v>
      </c>
    </row>
    <row r="2566" ht="15.0" customHeight="1">
      <c r="A2566" s="343" t="s">
        <v>4278</v>
      </c>
      <c r="B2566" s="344">
        <v>539126.0</v>
      </c>
      <c r="C2566" s="343" t="s">
        <v>4279</v>
      </c>
      <c r="D2566" s="343" t="s">
        <v>1099</v>
      </c>
    </row>
    <row r="2567" ht="15.0" customHeight="1">
      <c r="A2567" s="343" t="s">
        <v>4280</v>
      </c>
      <c r="B2567" s="344">
        <v>538942.0</v>
      </c>
      <c r="C2567" s="343" t="s">
        <v>504</v>
      </c>
      <c r="D2567" s="343" t="s">
        <v>925</v>
      </c>
    </row>
    <row r="2568" ht="15.0" customHeight="1">
      <c r="A2568" s="343" t="s">
        <v>4281</v>
      </c>
      <c r="B2568" s="344">
        <v>526235.0</v>
      </c>
      <c r="C2568" s="343" t="s">
        <v>4282</v>
      </c>
      <c r="D2568" s="343" t="s">
        <v>493</v>
      </c>
    </row>
    <row r="2569" ht="15.0" customHeight="1">
      <c r="A2569" s="343" t="s">
        <v>4283</v>
      </c>
      <c r="B2569" s="344">
        <v>500126.0</v>
      </c>
      <c r="C2569" s="343" t="s">
        <v>4284</v>
      </c>
      <c r="D2569" s="343" t="s">
        <v>542</v>
      </c>
    </row>
    <row r="2570" ht="15.0" customHeight="1">
      <c r="A2570" s="343" t="s">
        <v>4285</v>
      </c>
      <c r="B2570" s="344">
        <v>538964.0</v>
      </c>
      <c r="C2570" s="343" t="s">
        <v>504</v>
      </c>
      <c r="D2570" s="343" t="s">
        <v>542</v>
      </c>
    </row>
    <row r="2571" ht="15.0" customHeight="1">
      <c r="A2571" s="343" t="s">
        <v>4286</v>
      </c>
      <c r="B2571" s="344">
        <v>531357.0</v>
      </c>
      <c r="C2571" s="343" t="s">
        <v>504</v>
      </c>
      <c r="D2571" s="343" t="s">
        <v>526</v>
      </c>
    </row>
    <row r="2572" ht="15.0" customHeight="1">
      <c r="A2572" s="343" t="s">
        <v>4287</v>
      </c>
      <c r="B2572" s="344">
        <v>512415.0</v>
      </c>
      <c r="C2572" s="343" t="s">
        <v>504</v>
      </c>
      <c r="D2572" s="343" t="s">
        <v>925</v>
      </c>
    </row>
    <row r="2573" ht="15.0" customHeight="1">
      <c r="A2573" s="343" t="s">
        <v>4288</v>
      </c>
      <c r="B2573" s="344">
        <v>500274.0</v>
      </c>
      <c r="C2573" s="343" t="s">
        <v>504</v>
      </c>
      <c r="D2573" s="343" t="s">
        <v>542</v>
      </c>
    </row>
    <row r="2574" ht="15.0" customHeight="1">
      <c r="A2574" s="343" t="s">
        <v>4289</v>
      </c>
      <c r="B2574" s="344">
        <v>531810.0</v>
      </c>
      <c r="C2574" s="343" t="s">
        <v>504</v>
      </c>
      <c r="D2574" s="343" t="s">
        <v>827</v>
      </c>
    </row>
    <row r="2575" ht="15.0" customHeight="1">
      <c r="A2575" s="343" t="s">
        <v>4290</v>
      </c>
      <c r="B2575" s="344">
        <v>531810.0</v>
      </c>
      <c r="C2575" s="343" t="s">
        <v>504</v>
      </c>
      <c r="D2575" s="343" t="s">
        <v>827</v>
      </c>
    </row>
    <row r="2576" ht="15.0" customHeight="1">
      <c r="A2576" s="343" t="s">
        <v>4291</v>
      </c>
      <c r="B2576" s="344">
        <v>513335.0</v>
      </c>
      <c r="C2576" s="343" t="s">
        <v>4292</v>
      </c>
      <c r="D2576" s="343" t="s">
        <v>1424</v>
      </c>
    </row>
    <row r="2577" ht="15.0" customHeight="1">
      <c r="A2577" s="343" t="s">
        <v>4293</v>
      </c>
      <c r="B2577" s="344">
        <v>532990.0</v>
      </c>
      <c r="C2577" s="343" t="s">
        <v>4294</v>
      </c>
      <c r="D2577" s="343" t="s">
        <v>536</v>
      </c>
    </row>
    <row r="2578" ht="15.0" customHeight="1">
      <c r="A2578" s="343" t="s">
        <v>4295</v>
      </c>
      <c r="B2578" s="344">
        <v>500159.0</v>
      </c>
      <c r="C2578" s="343" t="s">
        <v>504</v>
      </c>
      <c r="D2578" s="343" t="s">
        <v>498</v>
      </c>
    </row>
    <row r="2579" ht="15.0" customHeight="1">
      <c r="A2579" s="343" t="s">
        <v>4296</v>
      </c>
      <c r="B2579" s="344">
        <v>542650.0</v>
      </c>
      <c r="C2579" s="343" t="s">
        <v>4297</v>
      </c>
      <c r="D2579" s="343" t="s">
        <v>693</v>
      </c>
    </row>
    <row r="2580" ht="15.0" customHeight="1">
      <c r="A2580" s="343" t="s">
        <v>4298</v>
      </c>
      <c r="B2580" s="344">
        <v>540150.0</v>
      </c>
      <c r="C2580" s="343" t="s">
        <v>504</v>
      </c>
      <c r="D2580" s="343" t="s">
        <v>902</v>
      </c>
    </row>
    <row r="2581" ht="15.0" customHeight="1">
      <c r="A2581" s="343" t="s">
        <v>4299</v>
      </c>
      <c r="B2581" s="344">
        <v>513496.0</v>
      </c>
      <c r="C2581" s="343" t="s">
        <v>504</v>
      </c>
      <c r="D2581" s="343" t="s">
        <v>3019</v>
      </c>
    </row>
    <row r="2582" ht="15.0" customHeight="1">
      <c r="A2582" s="343" t="s">
        <v>4300</v>
      </c>
      <c r="B2582" s="344">
        <v>531613.0</v>
      </c>
      <c r="C2582" s="343" t="s">
        <v>4301</v>
      </c>
      <c r="D2582" s="345" t="s">
        <v>1060</v>
      </c>
    </row>
    <row r="2583" ht="15.0" customHeight="1">
      <c r="A2583" s="343" t="s">
        <v>4302</v>
      </c>
      <c r="B2583" s="344">
        <v>526622.0</v>
      </c>
      <c r="C2583" s="343" t="s">
        <v>504</v>
      </c>
      <c r="D2583" s="343" t="s">
        <v>825</v>
      </c>
    </row>
    <row r="2584" ht="15.0" customHeight="1">
      <c r="A2584" s="343" t="s">
        <v>4303</v>
      </c>
      <c r="B2584" s="344">
        <v>526622.0</v>
      </c>
      <c r="C2584" s="343" t="s">
        <v>504</v>
      </c>
      <c r="D2584" s="343" t="s">
        <v>825</v>
      </c>
    </row>
    <row r="2585" ht="15.0" customHeight="1">
      <c r="A2585" s="343" t="s">
        <v>4304</v>
      </c>
      <c r="B2585" s="344">
        <v>513721.0</v>
      </c>
      <c r="C2585" s="343" t="s">
        <v>504</v>
      </c>
      <c r="D2585" s="343" t="s">
        <v>536</v>
      </c>
    </row>
    <row r="2586" ht="15.0" customHeight="1">
      <c r="A2586" s="343" t="s">
        <v>4305</v>
      </c>
      <c r="B2586" s="344">
        <v>532850.0</v>
      </c>
      <c r="C2586" s="343" t="s">
        <v>4306</v>
      </c>
      <c r="D2586" s="343" t="s">
        <v>1046</v>
      </c>
    </row>
    <row r="2587" ht="15.0" customHeight="1">
      <c r="A2587" s="343" t="s">
        <v>4307</v>
      </c>
      <c r="B2587" s="344">
        <v>523343.0</v>
      </c>
      <c r="C2587" s="343" t="s">
        <v>504</v>
      </c>
      <c r="D2587" s="343" t="s">
        <v>521</v>
      </c>
    </row>
    <row r="2588" ht="15.0" customHeight="1">
      <c r="A2588" s="343" t="s">
        <v>4308</v>
      </c>
      <c r="B2588" s="344">
        <v>523343.0</v>
      </c>
      <c r="C2588" s="343" t="s">
        <v>504</v>
      </c>
      <c r="D2588" s="343" t="s">
        <v>521</v>
      </c>
    </row>
    <row r="2589" ht="15.0" customHeight="1">
      <c r="A2589" s="343" t="s">
        <v>4309</v>
      </c>
      <c r="B2589" s="344">
        <v>526251.0</v>
      </c>
      <c r="C2589" s="343" t="s">
        <v>504</v>
      </c>
      <c r="D2589" s="343" t="s">
        <v>487</v>
      </c>
    </row>
    <row r="2590" ht="15.0" customHeight="1">
      <c r="A2590" s="343" t="s">
        <v>4310</v>
      </c>
      <c r="B2590" s="344">
        <v>500277.0</v>
      </c>
      <c r="C2590" s="343" t="s">
        <v>504</v>
      </c>
      <c r="D2590" s="343" t="s">
        <v>519</v>
      </c>
    </row>
    <row r="2591" ht="15.0" customHeight="1">
      <c r="A2591" s="343" t="s">
        <v>4311</v>
      </c>
      <c r="B2591" s="344">
        <v>531192.0</v>
      </c>
      <c r="C2591" s="343" t="s">
        <v>504</v>
      </c>
      <c r="D2591" s="343" t="s">
        <v>521</v>
      </c>
    </row>
    <row r="2592" ht="15.0" customHeight="1">
      <c r="A2592" s="343" t="s">
        <v>4312</v>
      </c>
      <c r="B2592" s="344">
        <v>540744.0</v>
      </c>
      <c r="C2592" s="343" t="s">
        <v>504</v>
      </c>
      <c r="D2592" s="343" t="s">
        <v>536</v>
      </c>
    </row>
    <row r="2593" ht="15.0" customHeight="1">
      <c r="A2593" s="343" t="s">
        <v>4313</v>
      </c>
      <c r="B2593" s="344">
        <v>533310.0</v>
      </c>
      <c r="C2593" s="343" t="s">
        <v>4314</v>
      </c>
      <c r="D2593" s="343" t="s">
        <v>4315</v>
      </c>
    </row>
    <row r="2594" ht="15.0" customHeight="1">
      <c r="A2594" s="343" t="s">
        <v>4316</v>
      </c>
      <c r="B2594" s="344">
        <v>526570.0</v>
      </c>
      <c r="C2594" s="343" t="s">
        <v>504</v>
      </c>
      <c r="D2594" s="343" t="s">
        <v>1032</v>
      </c>
    </row>
    <row r="2595" ht="15.0" customHeight="1">
      <c r="A2595" s="343" t="s">
        <v>4317</v>
      </c>
      <c r="B2595" s="344">
        <v>538895.0</v>
      </c>
      <c r="C2595" s="343" t="s">
        <v>504</v>
      </c>
      <c r="D2595" s="343" t="s">
        <v>526</v>
      </c>
    </row>
    <row r="2596" ht="15.0" customHeight="1">
      <c r="A2596" s="343" t="s">
        <v>4318</v>
      </c>
      <c r="B2596" s="344">
        <v>541337.0</v>
      </c>
      <c r="C2596" s="343" t="s">
        <v>504</v>
      </c>
      <c r="D2596" s="343" t="s">
        <v>781</v>
      </c>
    </row>
    <row r="2597" ht="15.0" customHeight="1">
      <c r="A2597" s="343" t="s">
        <v>4319</v>
      </c>
      <c r="B2597" s="344">
        <v>531338.0</v>
      </c>
      <c r="C2597" s="343" t="s">
        <v>504</v>
      </c>
      <c r="D2597" s="343" t="s">
        <v>1032</v>
      </c>
    </row>
    <row r="2598" ht="15.0" customHeight="1">
      <c r="A2598" s="343" t="s">
        <v>4320</v>
      </c>
      <c r="B2598" s="344">
        <v>511018.0</v>
      </c>
      <c r="C2598" s="343" t="s">
        <v>504</v>
      </c>
      <c r="D2598" s="343" t="s">
        <v>925</v>
      </c>
    </row>
    <row r="2599" ht="15.0" customHeight="1">
      <c r="A2599" s="343" t="s">
        <v>4321</v>
      </c>
      <c r="B2599" s="344">
        <v>507621.0</v>
      </c>
      <c r="C2599" s="343" t="s">
        <v>504</v>
      </c>
      <c r="D2599" s="343" t="s">
        <v>564</v>
      </c>
    </row>
    <row r="2600" ht="15.0" customHeight="1">
      <c r="A2600" s="343" t="s">
        <v>4322</v>
      </c>
      <c r="B2600" s="344">
        <v>511187.0</v>
      </c>
      <c r="C2600" s="343" t="s">
        <v>504</v>
      </c>
      <c r="D2600" s="343" t="s">
        <v>925</v>
      </c>
    </row>
    <row r="2601" ht="15.0" customHeight="1">
      <c r="A2601" s="343" t="s">
        <v>4323</v>
      </c>
      <c r="B2601" s="343" t="s">
        <v>504</v>
      </c>
      <c r="C2601" s="343" t="s">
        <v>4324</v>
      </c>
      <c r="D2601" s="343" t="s">
        <v>515</v>
      </c>
    </row>
    <row r="2602" ht="15.0" customHeight="1">
      <c r="A2602" s="343" t="s">
        <v>4325</v>
      </c>
      <c r="B2602" s="344">
        <v>531456.0</v>
      </c>
      <c r="C2602" s="343" t="s">
        <v>504</v>
      </c>
      <c r="D2602" s="343" t="s">
        <v>519</v>
      </c>
    </row>
    <row r="2603" ht="15.0" customHeight="1">
      <c r="A2603" s="343" t="s">
        <v>4326</v>
      </c>
      <c r="B2603" s="344">
        <v>538962.0</v>
      </c>
      <c r="C2603" s="343" t="s">
        <v>4327</v>
      </c>
      <c r="D2603" s="343" t="s">
        <v>859</v>
      </c>
    </row>
    <row r="2604" ht="15.0" customHeight="1">
      <c r="A2604" s="343" t="s">
        <v>4328</v>
      </c>
      <c r="B2604" s="344">
        <v>539303.0</v>
      </c>
      <c r="C2604" s="343" t="s">
        <v>504</v>
      </c>
      <c r="D2604" s="343" t="s">
        <v>521</v>
      </c>
    </row>
    <row r="2605" ht="15.0" customHeight="1">
      <c r="A2605" s="343" t="s">
        <v>4329</v>
      </c>
      <c r="B2605" s="344">
        <v>532539.0</v>
      </c>
      <c r="C2605" s="343" t="s">
        <v>4330</v>
      </c>
      <c r="D2605" s="343" t="s">
        <v>859</v>
      </c>
    </row>
    <row r="2606" ht="15.0" customHeight="1">
      <c r="A2606" s="343" t="s">
        <v>4331</v>
      </c>
      <c r="B2606" s="344">
        <v>517344.0</v>
      </c>
      <c r="C2606" s="343" t="s">
        <v>4332</v>
      </c>
      <c r="D2606" s="343" t="s">
        <v>597</v>
      </c>
    </row>
    <row r="2607" ht="15.0" customHeight="1">
      <c r="A2607" s="343" t="s">
        <v>4333</v>
      </c>
      <c r="B2607" s="344">
        <v>517344.0</v>
      </c>
      <c r="C2607" s="343" t="s">
        <v>4332</v>
      </c>
      <c r="D2607" s="343" t="s">
        <v>597</v>
      </c>
    </row>
    <row r="2608" ht="15.0" customHeight="1">
      <c r="A2608" s="343" t="s">
        <v>4334</v>
      </c>
      <c r="B2608" s="344">
        <v>532819.0</v>
      </c>
      <c r="C2608" s="343" t="s">
        <v>4335</v>
      </c>
      <c r="D2608" s="343" t="s">
        <v>490</v>
      </c>
    </row>
    <row r="2609" ht="15.0" customHeight="1">
      <c r="A2609" s="343" t="s">
        <v>4336</v>
      </c>
      <c r="B2609" s="344">
        <v>523373.0</v>
      </c>
      <c r="C2609" s="343" t="s">
        <v>504</v>
      </c>
      <c r="D2609" s="343" t="s">
        <v>618</v>
      </c>
    </row>
    <row r="2610" ht="15.0" customHeight="1">
      <c r="A2610" s="343" t="s">
        <v>4337</v>
      </c>
      <c r="B2610" s="344">
        <v>523373.0</v>
      </c>
      <c r="C2610" s="343" t="s">
        <v>504</v>
      </c>
      <c r="D2610" s="343" t="s">
        <v>618</v>
      </c>
    </row>
    <row r="2611" ht="15.0" customHeight="1">
      <c r="A2611" s="343" t="s">
        <v>4338</v>
      </c>
      <c r="B2611" s="344">
        <v>532164.0</v>
      </c>
      <c r="C2611" s="343" t="s">
        <v>504</v>
      </c>
      <c r="D2611" s="343" t="s">
        <v>521</v>
      </c>
    </row>
    <row r="2612" ht="15.0" customHeight="1">
      <c r="A2612" s="343" t="s">
        <v>4339</v>
      </c>
      <c r="B2612" s="344">
        <v>505797.0</v>
      </c>
      <c r="C2612" s="343" t="s">
        <v>504</v>
      </c>
      <c r="D2612" s="343" t="s">
        <v>689</v>
      </c>
    </row>
    <row r="2613" ht="15.0" customHeight="1">
      <c r="A2613" s="343" t="s">
        <v>4340</v>
      </c>
      <c r="B2613" s="344">
        <v>500279.0</v>
      </c>
      <c r="C2613" s="343" t="s">
        <v>4341</v>
      </c>
      <c r="D2613" s="343" t="s">
        <v>873</v>
      </c>
    </row>
    <row r="2614" ht="15.0" customHeight="1">
      <c r="A2614" s="343" t="s">
        <v>4342</v>
      </c>
      <c r="B2614" s="344">
        <v>505336.0</v>
      </c>
      <c r="C2614" s="343" t="s">
        <v>504</v>
      </c>
      <c r="D2614" s="343" t="s">
        <v>512</v>
      </c>
    </row>
    <row r="2615" ht="15.0" customHeight="1">
      <c r="A2615" s="343" t="s">
        <v>4343</v>
      </c>
      <c r="B2615" s="344">
        <v>505336.0</v>
      </c>
      <c r="C2615" s="343" t="s">
        <v>504</v>
      </c>
      <c r="D2615" s="343" t="s">
        <v>512</v>
      </c>
    </row>
    <row r="2616" ht="15.0" customHeight="1">
      <c r="A2616" s="343" t="s">
        <v>4344</v>
      </c>
      <c r="B2616" s="344">
        <v>526642.0</v>
      </c>
      <c r="C2616" s="343" t="s">
        <v>4345</v>
      </c>
      <c r="D2616" s="343" t="s">
        <v>930</v>
      </c>
    </row>
    <row r="2617" ht="15.0" customHeight="1">
      <c r="A2617" s="343" t="s">
        <v>4346</v>
      </c>
      <c r="B2617" s="344">
        <v>539220.0</v>
      </c>
      <c r="C2617" s="343" t="s">
        <v>504</v>
      </c>
      <c r="D2617" s="343" t="s">
        <v>618</v>
      </c>
    </row>
    <row r="2618" ht="15.0" customHeight="1">
      <c r="A2618" s="343" t="s">
        <v>4347</v>
      </c>
      <c r="B2618" s="344">
        <v>541195.0</v>
      </c>
      <c r="C2618" s="343" t="s">
        <v>4348</v>
      </c>
      <c r="D2618" s="343" t="s">
        <v>827</v>
      </c>
    </row>
    <row r="2619" ht="15.0" customHeight="1">
      <c r="A2619" s="343" t="s">
        <v>4349</v>
      </c>
      <c r="B2619" s="344">
        <v>539594.0</v>
      </c>
      <c r="C2619" s="343" t="s">
        <v>504</v>
      </c>
      <c r="D2619" s="343" t="s">
        <v>702</v>
      </c>
    </row>
    <row r="2620" ht="15.0" customHeight="1">
      <c r="A2620" s="343" t="s">
        <v>4350</v>
      </c>
      <c r="B2620" s="343" t="s">
        <v>504</v>
      </c>
      <c r="C2620" s="343" t="s">
        <v>4351</v>
      </c>
      <c r="D2620" s="343" t="s">
        <v>515</v>
      </c>
    </row>
    <row r="2621" ht="15.0" customHeight="1">
      <c r="A2621" s="343" t="s">
        <v>4352</v>
      </c>
      <c r="B2621" s="344">
        <v>523782.0</v>
      </c>
      <c r="C2621" s="343" t="s">
        <v>504</v>
      </c>
      <c r="D2621" s="343" t="s">
        <v>526</v>
      </c>
    </row>
    <row r="2622" ht="15.0" customHeight="1">
      <c r="A2622" s="343" t="s">
        <v>4353</v>
      </c>
      <c r="B2622" s="344">
        <v>523782.0</v>
      </c>
      <c r="C2622" s="343" t="s">
        <v>504</v>
      </c>
      <c r="D2622" s="343" t="s">
        <v>526</v>
      </c>
    </row>
    <row r="2623" ht="15.0" customHeight="1">
      <c r="A2623" s="343" t="s">
        <v>4354</v>
      </c>
      <c r="B2623" s="344">
        <v>540078.0</v>
      </c>
      <c r="C2623" s="343" t="s">
        <v>504</v>
      </c>
      <c r="D2623" s="343" t="s">
        <v>699</v>
      </c>
    </row>
    <row r="2624" ht="15.0" customHeight="1">
      <c r="A2624" s="343" t="s">
        <v>4355</v>
      </c>
      <c r="B2624" s="343" t="s">
        <v>504</v>
      </c>
      <c r="C2624" s="343" t="s">
        <v>4356</v>
      </c>
      <c r="D2624" s="343" t="s">
        <v>515</v>
      </c>
    </row>
    <row r="2625" ht="15.0" customHeight="1">
      <c r="A2625" s="343" t="s">
        <v>4357</v>
      </c>
      <c r="B2625" s="344">
        <v>522036.0</v>
      </c>
      <c r="C2625" s="343" t="s">
        <v>4358</v>
      </c>
      <c r="D2625" s="343" t="s">
        <v>689</v>
      </c>
    </row>
    <row r="2626" ht="15.0" customHeight="1">
      <c r="A2626" s="343" t="s">
        <v>4359</v>
      </c>
      <c r="B2626" s="344">
        <v>522241.0</v>
      </c>
      <c r="C2626" s="343" t="s">
        <v>4360</v>
      </c>
      <c r="D2626" s="343" t="s">
        <v>1424</v>
      </c>
    </row>
    <row r="2627" ht="15.0" customHeight="1">
      <c r="A2627" s="343" t="s">
        <v>4361</v>
      </c>
      <c r="B2627" s="344">
        <v>509196.0</v>
      </c>
      <c r="C2627" s="343" t="s">
        <v>4362</v>
      </c>
      <c r="D2627" s="345" t="s">
        <v>4363</v>
      </c>
    </row>
    <row r="2628" ht="15.0" customHeight="1">
      <c r="A2628" s="343" t="s">
        <v>4364</v>
      </c>
      <c r="B2628" s="343" t="s">
        <v>504</v>
      </c>
      <c r="C2628" s="343" t="s">
        <v>4365</v>
      </c>
      <c r="D2628" s="343" t="s">
        <v>515</v>
      </c>
    </row>
    <row r="2629" ht="15.0" customHeight="1">
      <c r="A2629" s="343" t="s">
        <v>4366</v>
      </c>
      <c r="B2629" s="344">
        <v>513377.0</v>
      </c>
      <c r="C2629" s="343" t="s">
        <v>4367</v>
      </c>
      <c r="D2629" s="343" t="s">
        <v>526</v>
      </c>
    </row>
    <row r="2630" ht="15.0" customHeight="1">
      <c r="A2630" s="343" t="s">
        <v>4368</v>
      </c>
      <c r="B2630" s="344">
        <v>503772.0</v>
      </c>
      <c r="C2630" s="343" t="s">
        <v>504</v>
      </c>
      <c r="D2630" s="343" t="s">
        <v>526</v>
      </c>
    </row>
    <row r="2631" ht="15.0" customHeight="1">
      <c r="A2631" s="343" t="s">
        <v>4369</v>
      </c>
      <c r="B2631" s="344">
        <v>503015.0</v>
      </c>
      <c r="C2631" s="343" t="s">
        <v>504</v>
      </c>
      <c r="D2631" s="343" t="s">
        <v>526</v>
      </c>
    </row>
    <row r="2632" ht="15.0" customHeight="1">
      <c r="A2632" s="343" t="s">
        <v>4370</v>
      </c>
      <c r="B2632" s="344">
        <v>539762.0</v>
      </c>
      <c r="C2632" s="343" t="s">
        <v>504</v>
      </c>
      <c r="D2632" s="343" t="s">
        <v>702</v>
      </c>
    </row>
    <row r="2633" ht="15.0" customHeight="1">
      <c r="A2633" s="343" t="s">
        <v>4371</v>
      </c>
      <c r="B2633" s="344">
        <v>519287.0</v>
      </c>
      <c r="C2633" s="343" t="s">
        <v>504</v>
      </c>
      <c r="D2633" s="343" t="s">
        <v>564</v>
      </c>
    </row>
    <row r="2634" ht="15.0" customHeight="1">
      <c r="A2634" s="343" t="s">
        <v>4372</v>
      </c>
      <c r="B2634" s="344">
        <v>503015.0</v>
      </c>
      <c r="C2634" s="343" t="s">
        <v>504</v>
      </c>
      <c r="D2634" s="343" t="s">
        <v>526</v>
      </c>
    </row>
    <row r="2635" ht="15.0" customHeight="1">
      <c r="A2635" s="343" t="s">
        <v>4373</v>
      </c>
      <c r="B2635" s="344">
        <v>509760.0</v>
      </c>
      <c r="C2635" s="343" t="s">
        <v>504</v>
      </c>
      <c r="D2635" s="343" t="s">
        <v>487</v>
      </c>
    </row>
    <row r="2636" ht="15.0" customHeight="1">
      <c r="A2636" s="343" t="s">
        <v>4374</v>
      </c>
      <c r="B2636" s="344">
        <v>513303.0</v>
      </c>
      <c r="C2636" s="343" t="s">
        <v>4375</v>
      </c>
      <c r="D2636" s="345" t="s">
        <v>4376</v>
      </c>
    </row>
    <row r="2637" ht="15.0" customHeight="1">
      <c r="A2637" s="343" t="s">
        <v>4377</v>
      </c>
      <c r="B2637" s="344">
        <v>537092.0</v>
      </c>
      <c r="C2637" s="343" t="s">
        <v>504</v>
      </c>
      <c r="D2637" s="343" t="s">
        <v>487</v>
      </c>
    </row>
    <row r="2638" ht="15.0" customHeight="1">
      <c r="A2638" s="343" t="s">
        <v>4378</v>
      </c>
      <c r="B2638" s="344">
        <v>519003.0</v>
      </c>
      <c r="C2638" s="343" t="s">
        <v>504</v>
      </c>
      <c r="D2638" s="343" t="s">
        <v>702</v>
      </c>
    </row>
    <row r="2639" ht="15.0" customHeight="1">
      <c r="A2639" s="343" t="s">
        <v>4379</v>
      </c>
      <c r="B2639" s="344">
        <v>500890.0</v>
      </c>
      <c r="C2639" s="343" t="s">
        <v>4380</v>
      </c>
      <c r="D2639" s="343" t="s">
        <v>984</v>
      </c>
    </row>
    <row r="2640" ht="15.0" customHeight="1">
      <c r="A2640" s="343" t="s">
        <v>4381</v>
      </c>
      <c r="B2640" s="344">
        <v>503776.0</v>
      </c>
      <c r="C2640" s="343" t="s">
        <v>504</v>
      </c>
      <c r="D2640" s="343" t="s">
        <v>648</v>
      </c>
    </row>
    <row r="2641" ht="15.0" customHeight="1">
      <c r="A2641" s="343" t="s">
        <v>4382</v>
      </c>
      <c r="B2641" s="344">
        <v>506261.0</v>
      </c>
      <c r="C2641" s="343" t="s">
        <v>504</v>
      </c>
      <c r="D2641" s="343" t="s">
        <v>802</v>
      </c>
    </row>
    <row r="2642" ht="15.0" customHeight="1">
      <c r="A2642" s="343" t="s">
        <v>4383</v>
      </c>
      <c r="B2642" s="343" t="s">
        <v>504</v>
      </c>
      <c r="C2642" s="343" t="s">
        <v>4384</v>
      </c>
      <c r="D2642" s="343" t="s">
        <v>515</v>
      </c>
    </row>
    <row r="2643" ht="15.0" customHeight="1">
      <c r="A2643" s="343" t="s">
        <v>4385</v>
      </c>
      <c r="B2643" s="344">
        <v>531453.0</v>
      </c>
      <c r="C2643" s="343" t="s">
        <v>4386</v>
      </c>
      <c r="D2643" s="343" t="s">
        <v>519</v>
      </c>
    </row>
    <row r="2644" ht="15.0" customHeight="1">
      <c r="A2644" s="343" t="s">
        <v>4387</v>
      </c>
      <c r="B2644" s="344">
        <v>530169.0</v>
      </c>
      <c r="C2644" s="343" t="s">
        <v>504</v>
      </c>
      <c r="D2644" s="343" t="s">
        <v>498</v>
      </c>
    </row>
    <row r="2645" ht="15.0" customHeight="1">
      <c r="A2645" s="343" t="s">
        <v>4388</v>
      </c>
      <c r="B2645" s="344">
        <v>532140.0</v>
      </c>
      <c r="C2645" s="343" t="s">
        <v>504</v>
      </c>
      <c r="D2645" s="343" t="s">
        <v>519</v>
      </c>
    </row>
    <row r="2646" ht="15.0" customHeight="1">
      <c r="A2646" s="343" t="s">
        <v>4389</v>
      </c>
      <c r="B2646" s="344">
        <v>530047.0</v>
      </c>
      <c r="C2646" s="343" t="s">
        <v>4390</v>
      </c>
      <c r="D2646" s="343" t="s">
        <v>519</v>
      </c>
    </row>
    <row r="2647" ht="15.0" customHeight="1">
      <c r="A2647" s="343" t="s">
        <v>4391</v>
      </c>
      <c r="B2647" s="344">
        <v>533286.0</v>
      </c>
      <c r="C2647" s="343" t="s">
        <v>4392</v>
      </c>
      <c r="D2647" s="343" t="s">
        <v>484</v>
      </c>
    </row>
    <row r="2648" ht="15.0" customHeight="1">
      <c r="A2648" s="343" t="s">
        <v>4393</v>
      </c>
      <c r="B2648" s="343" t="s">
        <v>504</v>
      </c>
      <c r="C2648" s="343" t="s">
        <v>4394</v>
      </c>
      <c r="D2648" s="343" t="s">
        <v>515</v>
      </c>
    </row>
    <row r="2649" ht="15.0" customHeight="1">
      <c r="A2649" s="343" t="s">
        <v>4395</v>
      </c>
      <c r="B2649" s="344">
        <v>533080.0</v>
      </c>
      <c r="C2649" s="343" t="s">
        <v>4396</v>
      </c>
      <c r="D2649" s="343" t="s">
        <v>699</v>
      </c>
    </row>
    <row r="2650" ht="15.0" customHeight="1">
      <c r="A2650" s="343" t="s">
        <v>4397</v>
      </c>
      <c r="B2650" s="344">
        <v>526263.0</v>
      </c>
      <c r="C2650" s="343" t="s">
        <v>4398</v>
      </c>
      <c r="D2650" s="343" t="s">
        <v>834</v>
      </c>
    </row>
    <row r="2651" ht="15.0" customHeight="1">
      <c r="A2651" s="343" t="s">
        <v>4399</v>
      </c>
      <c r="B2651" s="344">
        <v>511551.0</v>
      </c>
      <c r="C2651" s="343" t="s">
        <v>504</v>
      </c>
      <c r="D2651" s="343" t="s">
        <v>487</v>
      </c>
    </row>
    <row r="2652" ht="15.0" customHeight="1">
      <c r="A2652" s="343" t="s">
        <v>4400</v>
      </c>
      <c r="B2652" s="344">
        <v>535910.0</v>
      </c>
      <c r="C2652" s="343" t="s">
        <v>504</v>
      </c>
      <c r="D2652" s="343" t="s">
        <v>521</v>
      </c>
    </row>
    <row r="2653" ht="15.0" customHeight="1">
      <c r="A2653" s="343" t="s">
        <v>4401</v>
      </c>
      <c r="B2653" s="344">
        <v>532078.0</v>
      </c>
      <c r="C2653" s="343" t="s">
        <v>504</v>
      </c>
      <c r="D2653" s="343" t="s">
        <v>536</v>
      </c>
    </row>
    <row r="2654" ht="15.0" customHeight="1">
      <c r="A2654" s="343" t="s">
        <v>4402</v>
      </c>
      <c r="B2654" s="344">
        <v>513446.0</v>
      </c>
      <c r="C2654" s="343" t="s">
        <v>4403</v>
      </c>
      <c r="D2654" s="343" t="s">
        <v>536</v>
      </c>
    </row>
    <row r="2655" ht="15.0" customHeight="1">
      <c r="A2655" s="343" t="s">
        <v>4404</v>
      </c>
      <c r="B2655" s="344">
        <v>532723.0</v>
      </c>
      <c r="C2655" s="343" t="s">
        <v>504</v>
      </c>
      <c r="D2655" s="343" t="s">
        <v>590</v>
      </c>
    </row>
    <row r="2656" ht="15.0" customHeight="1">
      <c r="A2656" s="343" t="s">
        <v>4405</v>
      </c>
      <c r="B2656" s="344">
        <v>505343.0</v>
      </c>
      <c r="C2656" s="343" t="s">
        <v>504</v>
      </c>
      <c r="D2656" s="343" t="s">
        <v>925</v>
      </c>
    </row>
    <row r="2657" ht="15.0" customHeight="1">
      <c r="A2657" s="343" t="s">
        <v>4406</v>
      </c>
      <c r="B2657" s="344">
        <v>505343.0</v>
      </c>
      <c r="C2657" s="343" t="s">
        <v>504</v>
      </c>
      <c r="D2657" s="343" t="s">
        <v>925</v>
      </c>
    </row>
    <row r="2658" ht="15.0" customHeight="1">
      <c r="A2658" s="343" t="s">
        <v>4407</v>
      </c>
      <c r="B2658" s="344">
        <v>524084.0</v>
      </c>
      <c r="C2658" s="343" t="s">
        <v>4408</v>
      </c>
      <c r="D2658" s="343" t="s">
        <v>648</v>
      </c>
    </row>
    <row r="2659" ht="15.0" customHeight="1">
      <c r="A2659" s="343" t="s">
        <v>4409</v>
      </c>
      <c r="B2659" s="344">
        <v>524084.0</v>
      </c>
      <c r="C2659" s="343" t="s">
        <v>4408</v>
      </c>
      <c r="D2659" s="343" t="s">
        <v>648</v>
      </c>
    </row>
    <row r="2660" ht="15.0" customHeight="1">
      <c r="A2660" s="343" t="s">
        <v>4410</v>
      </c>
      <c r="B2660" s="344">
        <v>538836.0</v>
      </c>
      <c r="C2660" s="343" t="s">
        <v>4411</v>
      </c>
      <c r="D2660" s="343" t="s">
        <v>618</v>
      </c>
    </row>
    <row r="2661" ht="15.0" customHeight="1">
      <c r="A2661" s="343" t="s">
        <v>4412</v>
      </c>
      <c r="B2661" s="344">
        <v>530167.0</v>
      </c>
      <c r="C2661" s="343" t="s">
        <v>504</v>
      </c>
      <c r="D2661" s="343" t="s">
        <v>521</v>
      </c>
    </row>
    <row r="2662" ht="15.0" customHeight="1">
      <c r="A2662" s="343" t="s">
        <v>4413</v>
      </c>
      <c r="B2662" s="344">
        <v>539199.0</v>
      </c>
      <c r="C2662" s="343" t="s">
        <v>504</v>
      </c>
      <c r="D2662" s="343" t="s">
        <v>487</v>
      </c>
    </row>
    <row r="2663" ht="15.0" customHeight="1">
      <c r="A2663" s="343" t="s">
        <v>4414</v>
      </c>
      <c r="B2663" s="344">
        <v>532621.0</v>
      </c>
      <c r="C2663" s="343" t="s">
        <v>4415</v>
      </c>
      <c r="D2663" s="343" t="s">
        <v>519</v>
      </c>
    </row>
    <row r="2664" ht="15.0" customHeight="1">
      <c r="A2664" s="343" t="s">
        <v>4416</v>
      </c>
      <c r="B2664" s="344">
        <v>511549.0</v>
      </c>
      <c r="C2664" s="343" t="s">
        <v>504</v>
      </c>
      <c r="D2664" s="343" t="s">
        <v>521</v>
      </c>
    </row>
    <row r="2665" ht="15.0" customHeight="1">
      <c r="A2665" s="343" t="s">
        <v>4417</v>
      </c>
      <c r="B2665" s="344">
        <v>500288.0</v>
      </c>
      <c r="C2665" s="343" t="s">
        <v>4418</v>
      </c>
      <c r="D2665" s="343" t="s">
        <v>542</v>
      </c>
    </row>
    <row r="2666" ht="15.0" customHeight="1">
      <c r="A2666" s="343" t="s">
        <v>4419</v>
      </c>
      <c r="B2666" s="344">
        <v>526237.0</v>
      </c>
      <c r="C2666" s="343" t="s">
        <v>504</v>
      </c>
      <c r="D2666" s="343" t="s">
        <v>521</v>
      </c>
    </row>
    <row r="2667" ht="15.0" customHeight="1">
      <c r="A2667" s="343" t="s">
        <v>4420</v>
      </c>
      <c r="B2667" s="344">
        <v>523160.0</v>
      </c>
      <c r="C2667" s="343" t="s">
        <v>504</v>
      </c>
      <c r="D2667" s="343" t="s">
        <v>689</v>
      </c>
    </row>
    <row r="2668" ht="15.0" customHeight="1">
      <c r="A2668" s="343" t="s">
        <v>4421</v>
      </c>
      <c r="B2668" s="344">
        <v>523160.0</v>
      </c>
      <c r="C2668" s="343" t="s">
        <v>504</v>
      </c>
      <c r="D2668" s="343" t="s">
        <v>689</v>
      </c>
    </row>
    <row r="2669" ht="15.0" customHeight="1">
      <c r="A2669" s="343" t="s">
        <v>4422</v>
      </c>
      <c r="B2669" s="344">
        <v>513305.0</v>
      </c>
      <c r="C2669" s="343" t="s">
        <v>4423</v>
      </c>
      <c r="D2669" s="343" t="s">
        <v>925</v>
      </c>
    </row>
    <row r="2670" ht="15.0" customHeight="1">
      <c r="A2670" s="343" t="s">
        <v>4424</v>
      </c>
      <c r="B2670" s="344">
        <v>532407.0</v>
      </c>
      <c r="C2670" s="343" t="s">
        <v>504</v>
      </c>
      <c r="D2670" s="343" t="s">
        <v>597</v>
      </c>
    </row>
    <row r="2671" ht="15.0" customHeight="1">
      <c r="A2671" s="343" t="s">
        <v>4425</v>
      </c>
      <c r="B2671" s="343" t="s">
        <v>504</v>
      </c>
      <c r="C2671" s="343" t="s">
        <v>4426</v>
      </c>
      <c r="D2671" s="343" t="s">
        <v>595</v>
      </c>
    </row>
    <row r="2672" ht="15.0" customHeight="1">
      <c r="A2672" s="343" t="s">
        <v>4427</v>
      </c>
      <c r="B2672" s="344">
        <v>517334.0</v>
      </c>
      <c r="C2672" s="343" t="s">
        <v>4428</v>
      </c>
      <c r="D2672" s="343" t="s">
        <v>859</v>
      </c>
    </row>
    <row r="2673" ht="15.0" customHeight="1">
      <c r="A2673" s="343" t="s">
        <v>4429</v>
      </c>
      <c r="B2673" s="344">
        <v>532892.0</v>
      </c>
      <c r="C2673" s="343" t="s">
        <v>4430</v>
      </c>
      <c r="D2673" s="343" t="s">
        <v>521</v>
      </c>
    </row>
    <row r="2674" ht="15.0" customHeight="1">
      <c r="A2674" s="343" t="s">
        <v>4431</v>
      </c>
      <c r="B2674" s="344">
        <v>590115.0</v>
      </c>
      <c r="C2674" s="343" t="s">
        <v>4432</v>
      </c>
      <c r="D2674" s="343" t="s">
        <v>487</v>
      </c>
    </row>
    <row r="2675" ht="15.0" customHeight="1">
      <c r="A2675" s="343" t="s">
        <v>4433</v>
      </c>
      <c r="B2675" s="344">
        <v>533385.0</v>
      </c>
      <c r="C2675" s="343" t="s">
        <v>4434</v>
      </c>
      <c r="D2675" s="343" t="s">
        <v>487</v>
      </c>
    </row>
    <row r="2676" ht="15.0" customHeight="1">
      <c r="A2676" s="343" t="s">
        <v>4435</v>
      </c>
      <c r="B2676" s="344">
        <v>507522.0</v>
      </c>
      <c r="C2676" s="343" t="s">
        <v>504</v>
      </c>
      <c r="D2676" s="343" t="s">
        <v>1136</v>
      </c>
    </row>
    <row r="2677" ht="15.0" customHeight="1">
      <c r="A2677" s="343" t="s">
        <v>4436</v>
      </c>
      <c r="B2677" s="344">
        <v>526299.0</v>
      </c>
      <c r="C2677" s="343" t="s">
        <v>4437</v>
      </c>
      <c r="D2677" s="343" t="s">
        <v>490</v>
      </c>
    </row>
    <row r="2678" ht="15.0" customHeight="1">
      <c r="A2678" s="343" t="s">
        <v>4438</v>
      </c>
      <c r="B2678" s="344">
        <v>500450.0</v>
      </c>
      <c r="C2678" s="343" t="s">
        <v>504</v>
      </c>
      <c r="D2678" s="343" t="s">
        <v>487</v>
      </c>
    </row>
    <row r="2679" ht="15.0" customHeight="1">
      <c r="A2679" s="343" t="s">
        <v>4439</v>
      </c>
      <c r="B2679" s="344">
        <v>526143.0</v>
      </c>
      <c r="C2679" s="343" t="s">
        <v>504</v>
      </c>
      <c r="D2679" s="343" t="s">
        <v>699</v>
      </c>
    </row>
    <row r="2680" ht="15.0" customHeight="1">
      <c r="A2680" s="343" t="s">
        <v>4440</v>
      </c>
      <c r="B2680" s="344">
        <v>532440.0</v>
      </c>
      <c r="C2680" s="343" t="s">
        <v>4441</v>
      </c>
      <c r="D2680" s="343" t="s">
        <v>2497</v>
      </c>
    </row>
    <row r="2681" ht="15.0" customHeight="1">
      <c r="A2681" s="343" t="s">
        <v>4442</v>
      </c>
      <c r="B2681" s="344">
        <v>540809.0</v>
      </c>
      <c r="C2681" s="343" t="s">
        <v>504</v>
      </c>
      <c r="D2681" s="343" t="s">
        <v>526</v>
      </c>
    </row>
    <row r="2682" ht="15.0" customHeight="1">
      <c r="A2682" s="343" t="s">
        <v>4443</v>
      </c>
      <c r="B2682" s="344">
        <v>500290.0</v>
      </c>
      <c r="C2682" s="343" t="s">
        <v>4444</v>
      </c>
      <c r="D2682" s="343" t="s">
        <v>984</v>
      </c>
    </row>
    <row r="2683" ht="15.0" customHeight="1">
      <c r="A2683" s="343" t="s">
        <v>4445</v>
      </c>
      <c r="B2683" s="344">
        <v>532376.0</v>
      </c>
      <c r="C2683" s="343" t="s">
        <v>4446</v>
      </c>
      <c r="D2683" s="343" t="s">
        <v>650</v>
      </c>
    </row>
    <row r="2684" ht="15.0" customHeight="1">
      <c r="A2684" s="343" t="s">
        <v>4447</v>
      </c>
      <c r="B2684" s="344">
        <v>512065.0</v>
      </c>
      <c r="C2684" s="343" t="s">
        <v>504</v>
      </c>
      <c r="D2684" s="343" t="s">
        <v>521</v>
      </c>
    </row>
    <row r="2685" ht="15.0" customHeight="1">
      <c r="A2685" s="343" t="s">
        <v>4448</v>
      </c>
      <c r="B2685" s="344">
        <v>532650.0</v>
      </c>
      <c r="C2685" s="343" t="s">
        <v>4449</v>
      </c>
      <c r="D2685" s="343" t="s">
        <v>827</v>
      </c>
    </row>
    <row r="2686" ht="15.0" customHeight="1">
      <c r="A2686" s="343" t="s">
        <v>4450</v>
      </c>
      <c r="B2686" s="344">
        <v>508922.0</v>
      </c>
      <c r="C2686" s="343" t="s">
        <v>504</v>
      </c>
      <c r="D2686" s="343" t="s">
        <v>1550</v>
      </c>
    </row>
    <row r="2687" ht="15.0" customHeight="1">
      <c r="A2687" s="343" t="s">
        <v>4451</v>
      </c>
      <c r="B2687" s="344">
        <v>508922.0</v>
      </c>
      <c r="C2687" s="343" t="s">
        <v>504</v>
      </c>
      <c r="D2687" s="343" t="s">
        <v>1550</v>
      </c>
    </row>
    <row r="2688" ht="15.0" customHeight="1">
      <c r="A2688" s="343" t="s">
        <v>4452</v>
      </c>
      <c r="B2688" s="343" t="s">
        <v>504</v>
      </c>
      <c r="C2688" s="343" t="s">
        <v>4453</v>
      </c>
      <c r="D2688" s="343" t="s">
        <v>1550</v>
      </c>
    </row>
    <row r="2689" ht="15.0" customHeight="1">
      <c r="A2689" s="343" t="s">
        <v>4454</v>
      </c>
      <c r="B2689" s="344">
        <v>542597.0</v>
      </c>
      <c r="C2689" s="343" t="s">
        <v>4455</v>
      </c>
      <c r="D2689" s="345" t="s">
        <v>870</v>
      </c>
    </row>
    <row r="2690" ht="15.0" customHeight="1">
      <c r="A2690" s="343" t="s">
        <v>4456</v>
      </c>
      <c r="B2690" s="344">
        <v>534312.0</v>
      </c>
      <c r="C2690" s="343" t="s">
        <v>4457</v>
      </c>
      <c r="D2690" s="343" t="s">
        <v>609</v>
      </c>
    </row>
    <row r="2691" ht="15.0" customHeight="1">
      <c r="A2691" s="343" t="s">
        <v>4458</v>
      </c>
      <c r="B2691" s="344">
        <v>531919.0</v>
      </c>
      <c r="C2691" s="343" t="s">
        <v>504</v>
      </c>
      <c r="D2691" s="343" t="s">
        <v>524</v>
      </c>
    </row>
    <row r="2692" ht="15.0" customHeight="1">
      <c r="A2692" s="343" t="s">
        <v>4459</v>
      </c>
      <c r="B2692" s="344">
        <v>539819.0</v>
      </c>
      <c r="C2692" s="343" t="s">
        <v>504</v>
      </c>
      <c r="D2692" s="343" t="s">
        <v>487</v>
      </c>
    </row>
    <row r="2693" ht="15.0" customHeight="1">
      <c r="A2693" s="343" t="s">
        <v>4460</v>
      </c>
      <c r="B2693" s="344">
        <v>538743.0</v>
      </c>
      <c r="C2693" s="343" t="s">
        <v>504</v>
      </c>
      <c r="D2693" s="343" t="s">
        <v>490</v>
      </c>
    </row>
    <row r="2694" ht="15.0" customHeight="1">
      <c r="A2694" s="343" t="s">
        <v>4461</v>
      </c>
      <c r="B2694" s="344">
        <v>532097.0</v>
      </c>
      <c r="C2694" s="343" t="s">
        <v>4462</v>
      </c>
      <c r="D2694" s="343" t="s">
        <v>902</v>
      </c>
    </row>
    <row r="2695" ht="15.0" customHeight="1">
      <c r="A2695" s="343" t="s">
        <v>4463</v>
      </c>
      <c r="B2695" s="344">
        <v>500460.0</v>
      </c>
      <c r="C2695" s="343" t="s">
        <v>4464</v>
      </c>
      <c r="D2695" s="343" t="s">
        <v>536</v>
      </c>
    </row>
    <row r="2696" ht="15.0" customHeight="1">
      <c r="A2696" s="343" t="s">
        <v>4465</v>
      </c>
      <c r="B2696" s="344">
        <v>523832.0</v>
      </c>
      <c r="C2696" s="343" t="s">
        <v>4466</v>
      </c>
      <c r="D2696" s="343" t="s">
        <v>622</v>
      </c>
    </row>
    <row r="2697" ht="15.0" customHeight="1">
      <c r="A2697" s="343" t="s">
        <v>4467</v>
      </c>
      <c r="B2697" s="344">
        <v>530341.0</v>
      </c>
      <c r="C2697" s="343" t="s">
        <v>504</v>
      </c>
      <c r="D2697" s="343" t="s">
        <v>487</v>
      </c>
    </row>
    <row r="2698" ht="15.0" customHeight="1">
      <c r="A2698" s="343" t="s">
        <v>4468</v>
      </c>
      <c r="B2698" s="344">
        <v>535204.0</v>
      </c>
      <c r="C2698" s="343" t="s">
        <v>504</v>
      </c>
      <c r="D2698" s="343" t="s">
        <v>526</v>
      </c>
    </row>
    <row r="2699" ht="15.0" customHeight="1">
      <c r="A2699" s="343" t="s">
        <v>4469</v>
      </c>
      <c r="B2699" s="344">
        <v>532357.0</v>
      </c>
      <c r="C2699" s="343" t="s">
        <v>4470</v>
      </c>
      <c r="D2699" s="343" t="s">
        <v>507</v>
      </c>
    </row>
    <row r="2700" ht="15.0" customHeight="1">
      <c r="A2700" s="343" t="s">
        <v>4471</v>
      </c>
      <c r="B2700" s="344">
        <v>501477.0</v>
      </c>
      <c r="C2700" s="343" t="s">
        <v>504</v>
      </c>
      <c r="D2700" s="343" t="s">
        <v>526</v>
      </c>
    </row>
    <row r="2701" ht="15.0" customHeight="1">
      <c r="A2701" s="343" t="s">
        <v>4472</v>
      </c>
      <c r="B2701" s="344">
        <v>501477.0</v>
      </c>
      <c r="C2701" s="343" t="s">
        <v>504</v>
      </c>
      <c r="D2701" s="343" t="s">
        <v>526</v>
      </c>
    </row>
    <row r="2702" ht="15.0" customHeight="1">
      <c r="A2702" s="343" t="s">
        <v>4473</v>
      </c>
      <c r="B2702" s="344">
        <v>534091.0</v>
      </c>
      <c r="C2702" s="343" t="s">
        <v>4474</v>
      </c>
      <c r="D2702" s="343" t="s">
        <v>524</v>
      </c>
    </row>
    <row r="2703" ht="15.0" customHeight="1">
      <c r="A2703" s="343" t="s">
        <v>4475</v>
      </c>
      <c r="B2703" s="344">
        <v>534091.0</v>
      </c>
      <c r="C2703" s="343" t="s">
        <v>4474</v>
      </c>
      <c r="D2703" s="343" t="s">
        <v>524</v>
      </c>
    </row>
    <row r="2704" ht="15.0" customHeight="1">
      <c r="A2704" s="343" t="s">
        <v>4476</v>
      </c>
      <c r="B2704" s="344">
        <v>526169.0</v>
      </c>
      <c r="C2704" s="343" t="s">
        <v>504</v>
      </c>
      <c r="D2704" s="343" t="s">
        <v>984</v>
      </c>
    </row>
    <row r="2705" ht="15.0" customHeight="1">
      <c r="A2705" s="343" t="s">
        <v>4477</v>
      </c>
      <c r="B2705" s="344">
        <v>526169.0</v>
      </c>
      <c r="C2705" s="343" t="s">
        <v>504</v>
      </c>
      <c r="D2705" s="343" t="s">
        <v>984</v>
      </c>
    </row>
    <row r="2706" ht="15.0" customHeight="1">
      <c r="A2706" s="343" t="s">
        <v>4478</v>
      </c>
      <c r="B2706" s="344">
        <v>505594.0</v>
      </c>
      <c r="C2706" s="343" t="s">
        <v>504</v>
      </c>
      <c r="D2706" s="343" t="s">
        <v>925</v>
      </c>
    </row>
    <row r="2707" ht="15.0" customHeight="1">
      <c r="A2707" s="343" t="s">
        <v>4479</v>
      </c>
      <c r="B2707" s="344">
        <v>504356.0</v>
      </c>
      <c r="C2707" s="343" t="s">
        <v>504</v>
      </c>
      <c r="D2707" s="343" t="s">
        <v>925</v>
      </c>
    </row>
    <row r="2708" ht="15.0" customHeight="1">
      <c r="A2708" s="343" t="s">
        <v>4480</v>
      </c>
      <c r="B2708" s="344">
        <v>520059.0</v>
      </c>
      <c r="C2708" s="343" t="s">
        <v>4481</v>
      </c>
      <c r="D2708" s="343" t="s">
        <v>859</v>
      </c>
    </row>
    <row r="2709" ht="15.0" customHeight="1">
      <c r="A2709" s="343" t="s">
        <v>4482</v>
      </c>
      <c r="B2709" s="344">
        <v>520043.0</v>
      </c>
      <c r="C2709" s="343" t="s">
        <v>4483</v>
      </c>
      <c r="D2709" s="343" t="s">
        <v>859</v>
      </c>
    </row>
    <row r="2710" ht="15.0" customHeight="1">
      <c r="A2710" s="343" t="s">
        <v>4484</v>
      </c>
      <c r="B2710" s="344">
        <v>511200.0</v>
      </c>
      <c r="C2710" s="343" t="s">
        <v>504</v>
      </c>
      <c r="D2710" s="343" t="s">
        <v>925</v>
      </c>
    </row>
    <row r="2711" ht="15.0" customHeight="1">
      <c r="A2711" s="343" t="s">
        <v>4485</v>
      </c>
      <c r="B2711" s="344">
        <v>511401.0</v>
      </c>
      <c r="C2711" s="343" t="s">
        <v>4486</v>
      </c>
      <c r="D2711" s="343" t="s">
        <v>487</v>
      </c>
    </row>
    <row r="2712" ht="15.0" customHeight="1">
      <c r="A2712" s="343" t="s">
        <v>4487</v>
      </c>
      <c r="B2712" s="344">
        <v>531821.0</v>
      </c>
      <c r="C2712" s="343" t="s">
        <v>504</v>
      </c>
      <c r="D2712" s="343" t="s">
        <v>487</v>
      </c>
    </row>
    <row r="2713" ht="15.0" customHeight="1">
      <c r="A2713" s="343" t="s">
        <v>4488</v>
      </c>
      <c r="B2713" s="344">
        <v>515037.0</v>
      </c>
      <c r="C2713" s="343" t="s">
        <v>4489</v>
      </c>
      <c r="D2713" s="343" t="s">
        <v>781</v>
      </c>
    </row>
    <row r="2714" ht="15.0" customHeight="1">
      <c r="A2714" s="343" t="s">
        <v>4490</v>
      </c>
      <c r="B2714" s="344">
        <v>540366.0</v>
      </c>
      <c r="C2714" s="343" t="s">
        <v>4491</v>
      </c>
      <c r="D2714" s="343" t="s">
        <v>1243</v>
      </c>
    </row>
    <row r="2715" ht="15.0" customHeight="1">
      <c r="A2715" s="343" t="s">
        <v>4492</v>
      </c>
      <c r="B2715" s="344">
        <v>511766.0</v>
      </c>
      <c r="C2715" s="343" t="s">
        <v>4493</v>
      </c>
      <c r="D2715" s="343" t="s">
        <v>521</v>
      </c>
    </row>
    <row r="2716" ht="15.0" customHeight="1">
      <c r="A2716" s="343" t="s">
        <v>4494</v>
      </c>
      <c r="B2716" s="344">
        <v>533398.0</v>
      </c>
      <c r="C2716" s="343" t="s">
        <v>4495</v>
      </c>
      <c r="D2716" s="343" t="s">
        <v>521</v>
      </c>
    </row>
    <row r="2717" ht="15.0" customHeight="1">
      <c r="A2717" s="343" t="s">
        <v>4496</v>
      </c>
      <c r="B2717" s="344">
        <v>532991.0</v>
      </c>
      <c r="C2717" s="343" t="s">
        <v>4497</v>
      </c>
      <c r="D2717" s="343" t="s">
        <v>590</v>
      </c>
    </row>
    <row r="2718" ht="15.0" customHeight="1">
      <c r="A2718" s="343" t="s">
        <v>4498</v>
      </c>
      <c r="B2718" s="344">
        <v>538862.0</v>
      </c>
      <c r="C2718" s="343" t="s">
        <v>504</v>
      </c>
      <c r="D2718" s="343" t="s">
        <v>487</v>
      </c>
    </row>
    <row r="2719" ht="15.0" customHeight="1">
      <c r="A2719" s="343" t="s">
        <v>4499</v>
      </c>
      <c r="B2719" s="344">
        <v>506734.0</v>
      </c>
      <c r="C2719" s="343" t="s">
        <v>504</v>
      </c>
      <c r="D2719" s="343" t="s">
        <v>552</v>
      </c>
    </row>
    <row r="2720" ht="15.0" customHeight="1">
      <c r="A2720" s="343" t="s">
        <v>4500</v>
      </c>
      <c r="B2720" s="344">
        <v>535205.0</v>
      </c>
      <c r="C2720" s="343" t="s">
        <v>504</v>
      </c>
      <c r="D2720" s="343" t="s">
        <v>526</v>
      </c>
    </row>
    <row r="2721" ht="15.0" customHeight="1">
      <c r="A2721" s="343" t="s">
        <v>4501</v>
      </c>
      <c r="B2721" s="343" t="s">
        <v>504</v>
      </c>
      <c r="C2721" s="343" t="s">
        <v>4502</v>
      </c>
      <c r="D2721" s="343" t="s">
        <v>595</v>
      </c>
    </row>
    <row r="2722" ht="15.0" customHeight="1">
      <c r="A2722" s="343" t="s">
        <v>4503</v>
      </c>
      <c r="B2722" s="344">
        <v>512024.0</v>
      </c>
      <c r="C2722" s="343" t="s">
        <v>504</v>
      </c>
      <c r="D2722" s="343" t="s">
        <v>578</v>
      </c>
    </row>
    <row r="2723" ht="15.0" customHeight="1">
      <c r="A2723" s="343" t="s">
        <v>4504</v>
      </c>
      <c r="B2723" s="344">
        <v>530897.0</v>
      </c>
      <c r="C2723" s="343" t="s">
        <v>504</v>
      </c>
      <c r="D2723" s="343" t="s">
        <v>693</v>
      </c>
    </row>
    <row r="2724" ht="15.0" customHeight="1">
      <c r="A2724" s="343" t="s">
        <v>4505</v>
      </c>
      <c r="B2724" s="344">
        <v>516082.0</v>
      </c>
      <c r="C2724" s="343" t="s">
        <v>4506</v>
      </c>
      <c r="D2724" s="343" t="s">
        <v>498</v>
      </c>
    </row>
    <row r="2725" ht="15.0" customHeight="1">
      <c r="A2725" s="343" t="s">
        <v>4507</v>
      </c>
      <c r="B2725" s="344">
        <v>532623.0</v>
      </c>
      <c r="C2725" s="343" t="s">
        <v>504</v>
      </c>
      <c r="D2725" s="343" t="s">
        <v>526</v>
      </c>
    </row>
    <row r="2726" ht="15.0" customHeight="1">
      <c r="A2726" s="343" t="s">
        <v>4508</v>
      </c>
      <c r="B2726" s="344">
        <v>512279.0</v>
      </c>
      <c r="C2726" s="343" t="s">
        <v>504</v>
      </c>
      <c r="D2726" s="343" t="s">
        <v>925</v>
      </c>
    </row>
    <row r="2727" ht="15.0" customHeight="1">
      <c r="A2727" s="343" t="s">
        <v>4509</v>
      </c>
      <c r="B2727" s="344">
        <v>524709.0</v>
      </c>
      <c r="C2727" s="343" t="s">
        <v>4510</v>
      </c>
      <c r="D2727" s="343" t="s">
        <v>648</v>
      </c>
    </row>
    <row r="2728" ht="15.0" customHeight="1">
      <c r="A2728" s="343" t="s">
        <v>4511</v>
      </c>
      <c r="B2728" s="343" t="s">
        <v>504</v>
      </c>
      <c r="C2728" s="343" t="s">
        <v>4512</v>
      </c>
      <c r="D2728" s="343" t="s">
        <v>595</v>
      </c>
    </row>
    <row r="2729" ht="15.0" customHeight="1">
      <c r="A2729" s="343" t="s">
        <v>4513</v>
      </c>
      <c r="B2729" s="344">
        <v>531832.0</v>
      </c>
      <c r="C2729" s="343" t="s">
        <v>504</v>
      </c>
      <c r="D2729" s="343" t="s">
        <v>702</v>
      </c>
    </row>
    <row r="2730" ht="15.0" customHeight="1">
      <c r="A2730" s="343" t="s">
        <v>4514</v>
      </c>
      <c r="B2730" s="344">
        <v>539917.0</v>
      </c>
      <c r="C2730" s="343" t="s">
        <v>4515</v>
      </c>
      <c r="D2730" s="343" t="s">
        <v>1012</v>
      </c>
    </row>
    <row r="2731" ht="15.0" customHeight="1">
      <c r="A2731" s="343" t="s">
        <v>4516</v>
      </c>
      <c r="B2731" s="344">
        <v>534184.0</v>
      </c>
      <c r="C2731" s="343" t="s">
        <v>4517</v>
      </c>
      <c r="D2731" s="343" t="s">
        <v>567</v>
      </c>
    </row>
    <row r="2732" ht="15.0" customHeight="1">
      <c r="A2732" s="343" t="s">
        <v>4518</v>
      </c>
      <c r="B2732" s="344">
        <v>532362.0</v>
      </c>
      <c r="C2732" s="343" t="s">
        <v>504</v>
      </c>
      <c r="D2732" s="343" t="s">
        <v>536</v>
      </c>
    </row>
    <row r="2733" ht="15.0" customHeight="1">
      <c r="A2733" s="343" t="s">
        <v>4519</v>
      </c>
      <c r="B2733" s="344">
        <v>532895.0</v>
      </c>
      <c r="C2733" s="343" t="s">
        <v>4520</v>
      </c>
      <c r="D2733" s="343" t="s">
        <v>524</v>
      </c>
    </row>
    <row r="2734" ht="15.0" customHeight="1">
      <c r="A2734" s="343" t="s">
        <v>4521</v>
      </c>
      <c r="B2734" s="344">
        <v>521109.0</v>
      </c>
      <c r="C2734" s="343" t="s">
        <v>4522</v>
      </c>
      <c r="D2734" s="343" t="s">
        <v>519</v>
      </c>
    </row>
    <row r="2735" ht="15.0" customHeight="1">
      <c r="A2735" s="343" t="s">
        <v>4523</v>
      </c>
      <c r="B2735" s="344">
        <v>532952.0</v>
      </c>
      <c r="C2735" s="343" t="s">
        <v>4524</v>
      </c>
      <c r="D2735" s="343" t="s">
        <v>524</v>
      </c>
    </row>
    <row r="2736" ht="15.0" customHeight="1">
      <c r="A2736" s="343" t="s">
        <v>4525</v>
      </c>
      <c r="B2736" s="344">
        <v>519136.0</v>
      </c>
      <c r="C2736" s="343" t="s">
        <v>4526</v>
      </c>
      <c r="D2736" s="343" t="s">
        <v>519</v>
      </c>
    </row>
    <row r="2737" ht="15.0" customHeight="1">
      <c r="A2737" s="343" t="s">
        <v>4527</v>
      </c>
      <c r="B2737" s="344">
        <v>523391.0</v>
      </c>
      <c r="C2737" s="343" t="s">
        <v>4528</v>
      </c>
      <c r="D2737" s="343" t="s">
        <v>519</v>
      </c>
    </row>
    <row r="2738" ht="15.0" customHeight="1">
      <c r="A2738" s="343" t="s">
        <v>4529</v>
      </c>
      <c r="B2738" s="344">
        <v>500296.0</v>
      </c>
      <c r="C2738" s="343" t="s">
        <v>4530</v>
      </c>
      <c r="D2738" s="343" t="s">
        <v>519</v>
      </c>
    </row>
    <row r="2739" ht="15.0" customHeight="1">
      <c r="A2739" s="343" t="s">
        <v>4531</v>
      </c>
      <c r="B2739" s="344">
        <v>541418.0</v>
      </c>
      <c r="C2739" s="343" t="s">
        <v>504</v>
      </c>
      <c r="D2739" s="343" t="s">
        <v>564</v>
      </c>
    </row>
    <row r="2740" ht="15.0" customHeight="1">
      <c r="A2740" s="343" t="s">
        <v>4532</v>
      </c>
      <c r="B2740" s="344">
        <v>531212.0</v>
      </c>
      <c r="C2740" s="343" t="s">
        <v>504</v>
      </c>
      <c r="D2740" s="343" t="s">
        <v>521</v>
      </c>
    </row>
    <row r="2741" ht="15.0" customHeight="1">
      <c r="A2741" s="343" t="s">
        <v>4533</v>
      </c>
      <c r="B2741" s="344">
        <v>532256.0</v>
      </c>
      <c r="C2741" s="343" t="s">
        <v>4534</v>
      </c>
      <c r="D2741" s="343" t="s">
        <v>521</v>
      </c>
    </row>
    <row r="2742" ht="15.0" customHeight="1">
      <c r="A2742" s="343" t="s">
        <v>4535</v>
      </c>
      <c r="B2742" s="344">
        <v>538395.0</v>
      </c>
      <c r="C2742" s="343" t="s">
        <v>504</v>
      </c>
      <c r="D2742" s="343" t="s">
        <v>487</v>
      </c>
    </row>
    <row r="2743" ht="15.0" customHeight="1">
      <c r="A2743" s="343" t="s">
        <v>4536</v>
      </c>
      <c r="B2743" s="344">
        <v>532641.0</v>
      </c>
      <c r="C2743" s="343" t="s">
        <v>4537</v>
      </c>
      <c r="D2743" s="343" t="s">
        <v>519</v>
      </c>
    </row>
    <row r="2744" ht="15.0" customHeight="1">
      <c r="A2744" s="343" t="s">
        <v>4538</v>
      </c>
      <c r="B2744" s="343" t="s">
        <v>504</v>
      </c>
      <c r="C2744" s="343" t="s">
        <v>4539</v>
      </c>
      <c r="D2744" s="343" t="s">
        <v>515</v>
      </c>
    </row>
    <row r="2745" ht="15.0" customHeight="1">
      <c r="A2745" s="343" t="s">
        <v>4540</v>
      </c>
      <c r="B2745" s="344">
        <v>539551.0</v>
      </c>
      <c r="C2745" s="343" t="s">
        <v>4541</v>
      </c>
      <c r="D2745" s="343" t="s">
        <v>974</v>
      </c>
    </row>
    <row r="2746" ht="15.0" customHeight="1">
      <c r="A2746" s="343" t="s">
        <v>4542</v>
      </c>
      <c r="B2746" s="344">
        <v>540080.0</v>
      </c>
      <c r="C2746" s="343" t="s">
        <v>504</v>
      </c>
      <c r="D2746" s="343" t="s">
        <v>536</v>
      </c>
    </row>
    <row r="2747" ht="15.0" customHeight="1">
      <c r="A2747" s="343" t="s">
        <v>4543</v>
      </c>
      <c r="B2747" s="344">
        <v>519455.0</v>
      </c>
      <c r="C2747" s="343" t="s">
        <v>504</v>
      </c>
      <c r="D2747" s="343" t="s">
        <v>618</v>
      </c>
    </row>
    <row r="2748" ht="15.0" customHeight="1">
      <c r="A2748" s="343" t="s">
        <v>4544</v>
      </c>
      <c r="B2748" s="344">
        <v>540204.0</v>
      </c>
      <c r="C2748" s="343" t="s">
        <v>4545</v>
      </c>
      <c r="D2748" s="343" t="s">
        <v>588</v>
      </c>
    </row>
    <row r="2749" ht="15.0" customHeight="1">
      <c r="A2749" s="343" t="s">
        <v>4546</v>
      </c>
      <c r="B2749" s="344">
        <v>531416.0</v>
      </c>
      <c r="C2749" s="343" t="s">
        <v>504</v>
      </c>
      <c r="D2749" s="343" t="s">
        <v>590</v>
      </c>
    </row>
    <row r="2750" ht="15.0" customHeight="1">
      <c r="A2750" s="343" t="s">
        <v>4547</v>
      </c>
      <c r="B2750" s="343" t="s">
        <v>504</v>
      </c>
      <c r="C2750" s="343" t="s">
        <v>4548</v>
      </c>
      <c r="D2750" s="343" t="s">
        <v>515</v>
      </c>
    </row>
    <row r="2751" ht="15.0" customHeight="1">
      <c r="A2751" s="343" t="s">
        <v>4549</v>
      </c>
      <c r="B2751" s="344">
        <v>526739.0</v>
      </c>
      <c r="C2751" s="343" t="s">
        <v>504</v>
      </c>
      <c r="D2751" s="343" t="s">
        <v>664</v>
      </c>
    </row>
    <row r="2752" ht="15.0" customHeight="1">
      <c r="A2752" s="343" t="s">
        <v>4550</v>
      </c>
      <c r="B2752" s="344">
        <v>517431.0</v>
      </c>
      <c r="C2752" s="343" t="s">
        <v>4551</v>
      </c>
      <c r="D2752" s="343" t="s">
        <v>624</v>
      </c>
    </row>
    <row r="2753" ht="15.0" customHeight="1">
      <c r="A2753" s="343" t="s">
        <v>4552</v>
      </c>
      <c r="B2753" s="344">
        <v>539595.0</v>
      </c>
      <c r="C2753" s="343" t="s">
        <v>504</v>
      </c>
      <c r="D2753" s="343" t="s">
        <v>487</v>
      </c>
    </row>
    <row r="2754" ht="15.0" customHeight="1">
      <c r="A2754" s="343" t="s">
        <v>4553</v>
      </c>
      <c r="B2754" s="344">
        <v>524816.0</v>
      </c>
      <c r="C2754" s="343" t="s">
        <v>4554</v>
      </c>
      <c r="D2754" s="343" t="s">
        <v>542</v>
      </c>
    </row>
    <row r="2755" ht="15.0" customHeight="1">
      <c r="A2755" s="343" t="s">
        <v>4555</v>
      </c>
      <c r="B2755" s="344">
        <v>537291.0</v>
      </c>
      <c r="C2755" s="343" t="s">
        <v>4556</v>
      </c>
      <c r="D2755" s="343" t="s">
        <v>702</v>
      </c>
    </row>
    <row r="2756" ht="15.0" customHeight="1">
      <c r="A2756" s="343" t="s">
        <v>4557</v>
      </c>
      <c r="B2756" s="344">
        <v>537291.0</v>
      </c>
      <c r="C2756" s="343" t="s">
        <v>4556</v>
      </c>
      <c r="D2756" s="343" t="s">
        <v>702</v>
      </c>
    </row>
    <row r="2757" ht="15.0" customHeight="1">
      <c r="A2757" s="343" t="s">
        <v>4558</v>
      </c>
      <c r="B2757" s="344">
        <v>502407.0</v>
      </c>
      <c r="C2757" s="343" t="s">
        <v>504</v>
      </c>
      <c r="D2757" s="343" t="s">
        <v>498</v>
      </c>
    </row>
    <row r="2758" ht="15.0" customHeight="1">
      <c r="A2758" s="343" t="s">
        <v>4559</v>
      </c>
      <c r="B2758" s="344">
        <v>532234.0</v>
      </c>
      <c r="C2758" s="343" t="s">
        <v>4560</v>
      </c>
      <c r="D2758" s="343" t="s">
        <v>809</v>
      </c>
    </row>
    <row r="2759" ht="15.0" customHeight="1">
      <c r="A2759" s="343" t="s">
        <v>4561</v>
      </c>
      <c r="B2759" s="344">
        <v>523630.0</v>
      </c>
      <c r="C2759" s="343" t="s">
        <v>4562</v>
      </c>
      <c r="D2759" s="343" t="s">
        <v>1012</v>
      </c>
    </row>
    <row r="2760" ht="15.0" customHeight="1">
      <c r="A2760" s="343" t="s">
        <v>4563</v>
      </c>
      <c r="B2760" s="344">
        <v>531289.0</v>
      </c>
      <c r="C2760" s="343" t="s">
        <v>504</v>
      </c>
      <c r="D2760" s="343" t="s">
        <v>827</v>
      </c>
    </row>
    <row r="2761" ht="15.0" customHeight="1">
      <c r="A2761" s="343" t="s">
        <v>4564</v>
      </c>
      <c r="B2761" s="344">
        <v>531651.0</v>
      </c>
      <c r="C2761" s="343" t="s">
        <v>504</v>
      </c>
      <c r="D2761" s="343" t="s">
        <v>536</v>
      </c>
    </row>
    <row r="2762" ht="15.0" customHeight="1">
      <c r="A2762" s="343" t="s">
        <v>4565</v>
      </c>
      <c r="B2762" s="344">
        <v>507813.0</v>
      </c>
      <c r="C2762" s="343" t="s">
        <v>504</v>
      </c>
      <c r="D2762" s="343" t="s">
        <v>1540</v>
      </c>
    </row>
    <row r="2763" ht="15.0" customHeight="1">
      <c r="A2763" s="343" t="s">
        <v>4566</v>
      </c>
      <c r="B2763" s="344">
        <v>500298.0</v>
      </c>
      <c r="C2763" s="343" t="s">
        <v>504</v>
      </c>
      <c r="D2763" s="343" t="s">
        <v>552</v>
      </c>
    </row>
    <row r="2764" ht="15.0" customHeight="1">
      <c r="A2764" s="343" t="s">
        <v>4567</v>
      </c>
      <c r="B2764" s="344">
        <v>526616.0</v>
      </c>
      <c r="C2764" s="343" t="s">
        <v>504</v>
      </c>
      <c r="D2764" s="343" t="s">
        <v>624</v>
      </c>
    </row>
    <row r="2765" ht="15.0" customHeight="1">
      <c r="A2765" s="343" t="s">
        <v>4568</v>
      </c>
      <c r="B2765" s="344">
        <v>531287.0</v>
      </c>
      <c r="C2765" s="343" t="s">
        <v>504</v>
      </c>
      <c r="D2765" s="343" t="s">
        <v>624</v>
      </c>
    </row>
    <row r="2766" ht="15.0" customHeight="1">
      <c r="A2766" s="343" t="s">
        <v>4569</v>
      </c>
      <c r="B2766" s="344">
        <v>516062.0</v>
      </c>
      <c r="C2766" s="343" t="s">
        <v>504</v>
      </c>
      <c r="D2766" s="343" t="s">
        <v>999</v>
      </c>
    </row>
    <row r="2767" ht="15.0" customHeight="1">
      <c r="A2767" s="343" t="s">
        <v>4570</v>
      </c>
      <c r="B2767" s="344">
        <v>504882.0</v>
      </c>
      <c r="C2767" s="343" t="s">
        <v>504</v>
      </c>
      <c r="D2767" s="343" t="s">
        <v>590</v>
      </c>
    </row>
    <row r="2768" ht="15.0" customHeight="1">
      <c r="A2768" s="343" t="s">
        <v>4571</v>
      </c>
      <c r="B2768" s="344">
        <v>504882.0</v>
      </c>
      <c r="C2768" s="343" t="s">
        <v>504</v>
      </c>
      <c r="D2768" s="343" t="s">
        <v>590</v>
      </c>
    </row>
    <row r="2769" ht="15.0" customHeight="1">
      <c r="A2769" s="343" t="s">
        <v>4572</v>
      </c>
      <c r="B2769" s="344">
        <v>513179.0</v>
      </c>
      <c r="C2769" s="343" t="s">
        <v>4573</v>
      </c>
      <c r="D2769" s="343" t="s">
        <v>536</v>
      </c>
    </row>
    <row r="2770" ht="15.0" customHeight="1">
      <c r="A2770" s="343" t="s">
        <v>4574</v>
      </c>
      <c r="B2770" s="344">
        <v>530119.0</v>
      </c>
      <c r="C2770" s="343" t="s">
        <v>504</v>
      </c>
      <c r="D2770" s="343" t="s">
        <v>753</v>
      </c>
    </row>
    <row r="2771" ht="15.0" customHeight="1">
      <c r="A2771" s="343" t="s">
        <v>4575</v>
      </c>
      <c r="B2771" s="344">
        <v>531834.0</v>
      </c>
      <c r="C2771" s="343" t="s">
        <v>504</v>
      </c>
      <c r="D2771" s="343" t="s">
        <v>702</v>
      </c>
    </row>
    <row r="2772" ht="15.0" customHeight="1">
      <c r="A2772" s="343" t="s">
        <v>4576</v>
      </c>
      <c r="B2772" s="344">
        <v>524654.0</v>
      </c>
      <c r="C2772" s="343" t="s">
        <v>504</v>
      </c>
      <c r="D2772" s="343" t="s">
        <v>542</v>
      </c>
    </row>
    <row r="2773" ht="15.0" customHeight="1">
      <c r="A2773" s="343" t="s">
        <v>4577</v>
      </c>
      <c r="B2773" s="344">
        <v>538926.0</v>
      </c>
      <c r="C2773" s="343" t="s">
        <v>504</v>
      </c>
      <c r="D2773" s="343" t="s">
        <v>702</v>
      </c>
    </row>
    <row r="2774" ht="15.0" customHeight="1">
      <c r="A2774" s="343" t="s">
        <v>4578</v>
      </c>
      <c r="B2774" s="344">
        <v>513023.0</v>
      </c>
      <c r="C2774" s="343" t="s">
        <v>4579</v>
      </c>
      <c r="D2774" s="343" t="s">
        <v>643</v>
      </c>
    </row>
    <row r="2775" ht="15.0" customHeight="1">
      <c r="A2775" s="343" t="s">
        <v>4580</v>
      </c>
      <c r="B2775" s="344">
        <v>539521.0</v>
      </c>
      <c r="C2775" s="343" t="s">
        <v>504</v>
      </c>
      <c r="D2775" s="343" t="s">
        <v>487</v>
      </c>
    </row>
    <row r="2776" ht="15.0" customHeight="1">
      <c r="A2776" s="343" t="s">
        <v>4581</v>
      </c>
      <c r="B2776" s="344">
        <v>532504.0</v>
      </c>
      <c r="C2776" s="343" t="s">
        <v>4582</v>
      </c>
      <c r="D2776" s="343" t="s">
        <v>552</v>
      </c>
    </row>
    <row r="2777" ht="15.0" customHeight="1">
      <c r="A2777" s="343" t="s">
        <v>4583</v>
      </c>
      <c r="B2777" s="344">
        <v>531494.0</v>
      </c>
      <c r="C2777" s="343" t="s">
        <v>504</v>
      </c>
      <c r="D2777" s="343" t="s">
        <v>590</v>
      </c>
    </row>
    <row r="2778" ht="15.0" customHeight="1">
      <c r="A2778" s="343" t="s">
        <v>4584</v>
      </c>
      <c r="B2778" s="344">
        <v>539332.0</v>
      </c>
      <c r="C2778" s="343" t="s">
        <v>4585</v>
      </c>
      <c r="D2778" s="343" t="s">
        <v>627</v>
      </c>
    </row>
    <row r="2779" ht="15.0" customHeight="1">
      <c r="A2779" s="343" t="s">
        <v>4586</v>
      </c>
      <c r="B2779" s="344">
        <v>539525.0</v>
      </c>
      <c r="C2779" s="343" t="s">
        <v>504</v>
      </c>
      <c r="D2779" s="343" t="s">
        <v>538</v>
      </c>
    </row>
    <row r="2780" ht="15.0" customHeight="1">
      <c r="A2780" s="343" t="s">
        <v>4587</v>
      </c>
      <c r="B2780" s="344">
        <v>508989.0</v>
      </c>
      <c r="C2780" s="343" t="s">
        <v>4588</v>
      </c>
      <c r="D2780" s="343" t="s">
        <v>1028</v>
      </c>
    </row>
    <row r="2781" ht="15.0" customHeight="1">
      <c r="A2781" s="343" t="s">
        <v>4589</v>
      </c>
      <c r="B2781" s="344">
        <v>538668.0</v>
      </c>
      <c r="C2781" s="343" t="s">
        <v>504</v>
      </c>
      <c r="D2781" s="343" t="s">
        <v>521</v>
      </c>
    </row>
    <row r="2782" ht="15.0" customHeight="1">
      <c r="A2782" s="343" t="s">
        <v>4590</v>
      </c>
      <c r="B2782" s="344">
        <v>523242.0</v>
      </c>
      <c r="C2782" s="343" t="s">
        <v>504</v>
      </c>
      <c r="D2782" s="343" t="s">
        <v>930</v>
      </c>
    </row>
    <row r="2783" ht="15.0" customHeight="1">
      <c r="A2783" s="343" t="s">
        <v>4591</v>
      </c>
      <c r="B2783" s="344">
        <v>534309.0</v>
      </c>
      <c r="C2783" s="343" t="s">
        <v>4592</v>
      </c>
      <c r="D2783" s="343" t="s">
        <v>902</v>
      </c>
    </row>
    <row r="2784" ht="15.0" customHeight="1">
      <c r="A2784" s="343" t="s">
        <v>4593</v>
      </c>
      <c r="B2784" s="344">
        <v>534309.0</v>
      </c>
      <c r="C2784" s="343" t="s">
        <v>4592</v>
      </c>
      <c r="D2784" s="343" t="s">
        <v>902</v>
      </c>
    </row>
    <row r="2785" ht="15.0" customHeight="1">
      <c r="A2785" s="343" t="s">
        <v>4594</v>
      </c>
      <c r="B2785" s="344">
        <v>519506.0</v>
      </c>
      <c r="C2785" s="343" t="s">
        <v>504</v>
      </c>
      <c r="D2785" s="343" t="s">
        <v>564</v>
      </c>
    </row>
    <row r="2786" ht="15.0" customHeight="1">
      <c r="A2786" s="343" t="s">
        <v>4595</v>
      </c>
      <c r="B2786" s="344">
        <v>531452.0</v>
      </c>
      <c r="C2786" s="343" t="s">
        <v>504</v>
      </c>
      <c r="D2786" s="343" t="s">
        <v>521</v>
      </c>
    </row>
    <row r="2787" ht="15.0" customHeight="1">
      <c r="A2787" s="343" t="s">
        <v>4596</v>
      </c>
      <c r="B2787" s="344">
        <v>500294.0</v>
      </c>
      <c r="C2787" s="343" t="s">
        <v>4597</v>
      </c>
      <c r="D2787" s="343" t="s">
        <v>902</v>
      </c>
    </row>
    <row r="2788" ht="15.0" customHeight="1">
      <c r="A2788" s="343" t="s">
        <v>4598</v>
      </c>
      <c r="B2788" s="344">
        <v>502168.0</v>
      </c>
      <c r="C2788" s="343" t="s">
        <v>4599</v>
      </c>
      <c r="D2788" s="343" t="s">
        <v>517</v>
      </c>
    </row>
    <row r="2789" ht="15.0" customHeight="1">
      <c r="A2789" s="343" t="s">
        <v>4600</v>
      </c>
      <c r="B2789" s="344">
        <v>530557.0</v>
      </c>
      <c r="C2789" s="343" t="s">
        <v>504</v>
      </c>
      <c r="D2789" s="343" t="s">
        <v>487</v>
      </c>
    </row>
    <row r="2790" ht="15.0" customHeight="1">
      <c r="A2790" s="343" t="s">
        <v>4601</v>
      </c>
      <c r="B2790" s="344">
        <v>511535.0</v>
      </c>
      <c r="C2790" s="343" t="s">
        <v>504</v>
      </c>
      <c r="D2790" s="343" t="s">
        <v>487</v>
      </c>
    </row>
    <row r="2791" ht="15.0" customHeight="1">
      <c r="A2791" s="343" t="s">
        <v>4602</v>
      </c>
      <c r="B2791" s="344">
        <v>532649.0</v>
      </c>
      <c r="C2791" s="343" t="s">
        <v>4603</v>
      </c>
      <c r="D2791" s="343" t="s">
        <v>542</v>
      </c>
    </row>
    <row r="2792" ht="15.0" customHeight="1">
      <c r="A2792" s="343" t="s">
        <v>4604</v>
      </c>
      <c r="B2792" s="344">
        <v>508670.0</v>
      </c>
      <c r="C2792" s="343" t="s">
        <v>504</v>
      </c>
      <c r="D2792" s="343" t="s">
        <v>911</v>
      </c>
    </row>
    <row r="2793" ht="15.0" customHeight="1">
      <c r="A2793" s="343" t="s">
        <v>4605</v>
      </c>
      <c r="B2793" s="344">
        <v>531049.0</v>
      </c>
      <c r="C2793" s="343" t="s">
        <v>504</v>
      </c>
      <c r="D2793" s="343" t="s">
        <v>1032</v>
      </c>
    </row>
    <row r="2794" ht="15.0" customHeight="1">
      <c r="A2794" s="343" t="s">
        <v>4606</v>
      </c>
      <c r="B2794" s="344">
        <v>539409.0</v>
      </c>
      <c r="C2794" s="343" t="s">
        <v>504</v>
      </c>
      <c r="D2794" s="343" t="s">
        <v>526</v>
      </c>
    </row>
    <row r="2795" ht="15.0" customHeight="1">
      <c r="A2795" s="343" t="s">
        <v>4607</v>
      </c>
      <c r="B2795" s="344">
        <v>537838.0</v>
      </c>
      <c r="C2795" s="343" t="s">
        <v>504</v>
      </c>
      <c r="D2795" s="343" t="s">
        <v>526</v>
      </c>
    </row>
    <row r="2796" ht="15.0" customHeight="1">
      <c r="A2796" s="343" t="s">
        <v>4608</v>
      </c>
      <c r="B2796" s="344">
        <v>519560.0</v>
      </c>
      <c r="C2796" s="343" t="s">
        <v>504</v>
      </c>
      <c r="D2796" s="343" t="s">
        <v>702</v>
      </c>
    </row>
    <row r="2797" ht="15.0" customHeight="1">
      <c r="A2797" s="343" t="s">
        <v>4609</v>
      </c>
      <c r="B2797" s="344">
        <v>539016.0</v>
      </c>
      <c r="C2797" s="343" t="s">
        <v>504</v>
      </c>
      <c r="D2797" s="343" t="s">
        <v>521</v>
      </c>
    </row>
    <row r="2798" ht="15.0" customHeight="1">
      <c r="A2798" s="343" t="s">
        <v>4610</v>
      </c>
      <c r="B2798" s="344">
        <v>532864.0</v>
      </c>
      <c r="C2798" s="343" t="s">
        <v>4611</v>
      </c>
      <c r="D2798" s="343" t="s">
        <v>1424</v>
      </c>
    </row>
    <row r="2799" ht="15.0" customHeight="1">
      <c r="A2799" s="343" t="s">
        <v>4612</v>
      </c>
      <c r="B2799" s="344">
        <v>504112.0</v>
      </c>
      <c r="C2799" s="343" t="s">
        <v>4613</v>
      </c>
      <c r="D2799" s="343" t="s">
        <v>2131</v>
      </c>
    </row>
    <row r="2800" ht="15.0" customHeight="1">
      <c r="A2800" s="343" t="s">
        <v>4614</v>
      </c>
      <c r="B2800" s="344">
        <v>514332.0</v>
      </c>
      <c r="C2800" s="343" t="s">
        <v>504</v>
      </c>
      <c r="D2800" s="343" t="s">
        <v>590</v>
      </c>
    </row>
    <row r="2801" ht="15.0" customHeight="1">
      <c r="A2801" s="343" t="s">
        <v>4615</v>
      </c>
      <c r="B2801" s="344">
        <v>526195.0</v>
      </c>
      <c r="C2801" s="343" t="s">
        <v>504</v>
      </c>
      <c r="D2801" s="343" t="s">
        <v>618</v>
      </c>
    </row>
    <row r="2802" ht="15.0" customHeight="1">
      <c r="A2802" s="343" t="s">
        <v>4616</v>
      </c>
      <c r="B2802" s="344">
        <v>526195.0</v>
      </c>
      <c r="C2802" s="343" t="s">
        <v>504</v>
      </c>
      <c r="D2802" s="343" t="s">
        <v>618</v>
      </c>
    </row>
    <row r="2803" ht="15.0" customHeight="1">
      <c r="A2803" s="343" t="s">
        <v>4617</v>
      </c>
      <c r="B2803" s="344">
        <v>542665.0</v>
      </c>
      <c r="C2803" s="343" t="s">
        <v>4618</v>
      </c>
      <c r="D2803" s="343" t="s">
        <v>664</v>
      </c>
    </row>
    <row r="2804" ht="15.0" customHeight="1">
      <c r="A2804" s="343" t="s">
        <v>4619</v>
      </c>
      <c r="B2804" s="344">
        <v>512522.0</v>
      </c>
      <c r="C2804" s="343" t="s">
        <v>504</v>
      </c>
      <c r="D2804" s="343" t="s">
        <v>526</v>
      </c>
    </row>
    <row r="2805" ht="15.0" customHeight="1">
      <c r="A2805" s="343" t="s">
        <v>4620</v>
      </c>
      <c r="B2805" s="344">
        <v>505355.0</v>
      </c>
      <c r="C2805" s="343" t="s">
        <v>4621</v>
      </c>
      <c r="D2805" s="343" t="s">
        <v>925</v>
      </c>
    </row>
    <row r="2806" ht="15.0" customHeight="1">
      <c r="A2806" s="343" t="s">
        <v>4622</v>
      </c>
      <c r="B2806" s="344">
        <v>500790.0</v>
      </c>
      <c r="C2806" s="343" t="s">
        <v>4623</v>
      </c>
      <c r="D2806" s="343" t="s">
        <v>564</v>
      </c>
    </row>
    <row r="2807" ht="15.0" customHeight="1">
      <c r="A2807" s="343" t="s">
        <v>4624</v>
      </c>
      <c r="B2807" s="344">
        <v>500790.0</v>
      </c>
      <c r="C2807" s="343" t="s">
        <v>4623</v>
      </c>
      <c r="D2807" s="343" t="s">
        <v>564</v>
      </c>
    </row>
    <row r="2808" ht="15.0" customHeight="1">
      <c r="A2808" s="343" t="s">
        <v>4625</v>
      </c>
      <c r="B2808" s="344">
        <v>509040.0</v>
      </c>
      <c r="C2808" s="343" t="s">
        <v>504</v>
      </c>
      <c r="D2808" s="343" t="s">
        <v>597</v>
      </c>
    </row>
    <row r="2809" ht="15.0" customHeight="1">
      <c r="A2809" s="343" t="s">
        <v>4626</v>
      </c>
      <c r="B2809" s="344">
        <v>509040.0</v>
      </c>
      <c r="C2809" s="343" t="s">
        <v>504</v>
      </c>
      <c r="D2809" s="343" t="s">
        <v>597</v>
      </c>
    </row>
    <row r="2810" ht="15.0" customHeight="1">
      <c r="A2810" s="343" t="s">
        <v>4627</v>
      </c>
      <c r="B2810" s="344">
        <v>542117.0</v>
      </c>
      <c r="C2810" s="343" t="s">
        <v>504</v>
      </c>
      <c r="D2810" s="343" t="s">
        <v>595</v>
      </c>
    </row>
    <row r="2811" ht="15.0" customHeight="1">
      <c r="A2811" s="343" t="s">
        <v>4628</v>
      </c>
      <c r="B2811" s="344">
        <v>511658.0</v>
      </c>
      <c r="C2811" s="343" t="s">
        <v>504</v>
      </c>
      <c r="D2811" s="343" t="s">
        <v>597</v>
      </c>
    </row>
    <row r="2812" ht="15.0" customHeight="1">
      <c r="A2812" s="343" t="s">
        <v>4629</v>
      </c>
      <c r="B2812" s="344">
        <v>523558.0</v>
      </c>
      <c r="C2812" s="343" t="s">
        <v>504</v>
      </c>
      <c r="D2812" s="343" t="s">
        <v>1046</v>
      </c>
    </row>
    <row r="2813" ht="15.0" customHeight="1">
      <c r="A2813" s="343" t="s">
        <v>4630</v>
      </c>
      <c r="B2813" s="344">
        <v>532798.0</v>
      </c>
      <c r="C2813" s="343" t="s">
        <v>4631</v>
      </c>
      <c r="D2813" s="343" t="s">
        <v>670</v>
      </c>
    </row>
    <row r="2814" ht="15.0" customHeight="1">
      <c r="A2814" s="343" t="s">
        <v>4632</v>
      </c>
      <c r="B2814" s="344">
        <v>532887.0</v>
      </c>
      <c r="C2814" s="343" t="s">
        <v>4633</v>
      </c>
      <c r="D2814" s="343" t="s">
        <v>547</v>
      </c>
    </row>
    <row r="2815" ht="15.0" customHeight="1">
      <c r="A2815" s="343" t="s">
        <v>4634</v>
      </c>
      <c r="B2815" s="344">
        <v>524558.0</v>
      </c>
      <c r="C2815" s="343" t="s">
        <v>4635</v>
      </c>
      <c r="D2815" s="343" t="s">
        <v>542</v>
      </c>
    </row>
    <row r="2816" ht="15.0" customHeight="1">
      <c r="A2816" s="343" t="s">
        <v>4636</v>
      </c>
      <c r="B2816" s="344">
        <v>532529.0</v>
      </c>
      <c r="C2816" s="343" t="s">
        <v>4637</v>
      </c>
      <c r="D2816" s="343" t="s">
        <v>1243</v>
      </c>
    </row>
    <row r="2817" ht="15.0" customHeight="1">
      <c r="A2817" s="343" t="s">
        <v>4638</v>
      </c>
      <c r="B2817" s="344">
        <v>540243.0</v>
      </c>
      <c r="C2817" s="343" t="s">
        <v>504</v>
      </c>
      <c r="D2817" s="343" t="s">
        <v>526</v>
      </c>
    </row>
    <row r="2818" ht="15.0" customHeight="1">
      <c r="A2818" s="343" t="s">
        <v>4639</v>
      </c>
      <c r="B2818" s="344">
        <v>508867.0</v>
      </c>
      <c r="C2818" s="343" t="s">
        <v>504</v>
      </c>
      <c r="D2818" s="343" t="s">
        <v>597</v>
      </c>
    </row>
    <row r="2819" ht="15.0" customHeight="1">
      <c r="A2819" s="343" t="s">
        <v>4640</v>
      </c>
      <c r="B2819" s="344">
        <v>501479.0</v>
      </c>
      <c r="C2819" s="343" t="s">
        <v>504</v>
      </c>
      <c r="D2819" s="343" t="s">
        <v>526</v>
      </c>
    </row>
    <row r="2820" ht="15.0" customHeight="1">
      <c r="A2820" s="343" t="s">
        <v>4641</v>
      </c>
      <c r="B2820" s="344">
        <v>536644.0</v>
      </c>
      <c r="C2820" s="343" t="s">
        <v>504</v>
      </c>
      <c r="D2820" s="343" t="s">
        <v>526</v>
      </c>
    </row>
    <row r="2821" ht="15.0" customHeight="1">
      <c r="A2821" s="343" t="s">
        <v>4642</v>
      </c>
      <c r="B2821" s="344">
        <v>540900.0</v>
      </c>
      <c r="C2821" s="343" t="s">
        <v>4643</v>
      </c>
      <c r="D2821" s="343" t="s">
        <v>490</v>
      </c>
    </row>
    <row r="2822" ht="15.0" customHeight="1">
      <c r="A2822" s="343" t="s">
        <v>4644</v>
      </c>
      <c r="B2822" s="344">
        <v>532416.0</v>
      </c>
      <c r="C2822" s="343" t="s">
        <v>4645</v>
      </c>
      <c r="D2822" s="343" t="s">
        <v>1028</v>
      </c>
    </row>
    <row r="2823" ht="15.0" customHeight="1">
      <c r="A2823" s="343" t="s">
        <v>4646</v>
      </c>
      <c r="B2823" s="344">
        <v>538874.0</v>
      </c>
      <c r="C2823" s="343" t="s">
        <v>504</v>
      </c>
      <c r="D2823" s="343" t="s">
        <v>487</v>
      </c>
    </row>
    <row r="2824" ht="15.0" customHeight="1">
      <c r="A2824" s="343" t="s">
        <v>4647</v>
      </c>
      <c r="B2824" s="344">
        <v>524774.0</v>
      </c>
      <c r="C2824" s="343" t="s">
        <v>504</v>
      </c>
      <c r="D2824" s="343" t="s">
        <v>542</v>
      </c>
    </row>
    <row r="2825" ht="15.0" customHeight="1">
      <c r="A2825" s="343" t="s">
        <v>4648</v>
      </c>
      <c r="B2825" s="344">
        <v>517554.0</v>
      </c>
      <c r="C2825" s="343" t="s">
        <v>504</v>
      </c>
      <c r="D2825" s="343" t="s">
        <v>584</v>
      </c>
    </row>
    <row r="2826" ht="15.0" customHeight="1">
      <c r="A2826" s="343" t="s">
        <v>4649</v>
      </c>
      <c r="B2826" s="344">
        <v>533098.0</v>
      </c>
      <c r="C2826" s="343" t="s">
        <v>4650</v>
      </c>
      <c r="D2826" s="343" t="s">
        <v>643</v>
      </c>
    </row>
    <row r="2827" ht="15.0" customHeight="1">
      <c r="A2827" s="343" t="s">
        <v>4651</v>
      </c>
      <c r="B2827" s="344">
        <v>526721.0</v>
      </c>
      <c r="C2827" s="343" t="s">
        <v>504</v>
      </c>
      <c r="D2827" s="343" t="s">
        <v>682</v>
      </c>
    </row>
    <row r="2828" ht="15.0" customHeight="1">
      <c r="A2828" s="343" t="s">
        <v>4652</v>
      </c>
      <c r="B2828" s="344">
        <v>523209.0</v>
      </c>
      <c r="C2828" s="343" t="s">
        <v>504</v>
      </c>
      <c r="D2828" s="343" t="s">
        <v>521</v>
      </c>
    </row>
    <row r="2829" ht="15.0" customHeight="1">
      <c r="A2829" s="343" t="s">
        <v>4653</v>
      </c>
      <c r="B2829" s="344">
        <v>512103.0</v>
      </c>
      <c r="C2829" s="343" t="s">
        <v>504</v>
      </c>
      <c r="D2829" s="343" t="s">
        <v>1032</v>
      </c>
    </row>
    <row r="2830" ht="15.0" customHeight="1">
      <c r="A2830" s="343" t="s">
        <v>4654</v>
      </c>
      <c r="B2830" s="344">
        <v>531083.0</v>
      </c>
      <c r="C2830" s="343" t="s">
        <v>504</v>
      </c>
      <c r="D2830" s="343" t="s">
        <v>597</v>
      </c>
    </row>
    <row r="2831" ht="15.0" customHeight="1">
      <c r="A2831" s="343" t="s">
        <v>4655</v>
      </c>
      <c r="B2831" s="344">
        <v>500304.0</v>
      </c>
      <c r="C2831" s="343" t="s">
        <v>4656</v>
      </c>
      <c r="D2831" s="343" t="s">
        <v>989</v>
      </c>
    </row>
    <row r="2832" ht="15.0" customHeight="1">
      <c r="A2832" s="343" t="s">
        <v>4657</v>
      </c>
      <c r="B2832" s="344">
        <v>532541.0</v>
      </c>
      <c r="C2832" s="343" t="s">
        <v>4658</v>
      </c>
      <c r="D2832" s="343" t="s">
        <v>490</v>
      </c>
    </row>
    <row r="2833" ht="15.0" customHeight="1">
      <c r="A2833" s="343" t="s">
        <v>4659</v>
      </c>
      <c r="B2833" s="344">
        <v>526159.0</v>
      </c>
      <c r="C2833" s="343" t="s">
        <v>504</v>
      </c>
      <c r="D2833" s="343" t="s">
        <v>526</v>
      </c>
    </row>
    <row r="2834" ht="15.0" customHeight="1">
      <c r="A2834" s="343" t="s">
        <v>4660</v>
      </c>
      <c r="B2834" s="344">
        <v>531272.0</v>
      </c>
      <c r="C2834" s="343" t="s">
        <v>504</v>
      </c>
      <c r="D2834" s="343" t="s">
        <v>521</v>
      </c>
    </row>
    <row r="2835" ht="15.0" customHeight="1">
      <c r="A2835" s="343" t="s">
        <v>4661</v>
      </c>
      <c r="B2835" s="344">
        <v>530377.0</v>
      </c>
      <c r="C2835" s="343" t="s">
        <v>4662</v>
      </c>
      <c r="D2835" s="343" t="s">
        <v>590</v>
      </c>
    </row>
    <row r="2836" ht="15.0" customHeight="1">
      <c r="A2836" s="343" t="s">
        <v>4663</v>
      </c>
      <c r="B2836" s="344">
        <v>542231.0</v>
      </c>
      <c r="C2836" s="343" t="s">
        <v>4664</v>
      </c>
      <c r="D2836" s="343" t="s">
        <v>590</v>
      </c>
    </row>
    <row r="2837" ht="15.0" customHeight="1">
      <c r="A2837" s="343" t="s">
        <v>4665</v>
      </c>
      <c r="B2837" s="344">
        <v>502294.0</v>
      </c>
      <c r="C2837" s="343" t="s">
        <v>504</v>
      </c>
      <c r="D2837" s="343" t="s">
        <v>1032</v>
      </c>
    </row>
    <row r="2838" ht="15.0" customHeight="1">
      <c r="A2838" s="343" t="s">
        <v>4666</v>
      </c>
      <c r="B2838" s="344">
        <v>530129.0</v>
      </c>
      <c r="C2838" s="343" t="s">
        <v>504</v>
      </c>
      <c r="D2838" s="343" t="s">
        <v>827</v>
      </c>
    </row>
    <row r="2839" ht="15.0" customHeight="1">
      <c r="A2839" s="343" t="s">
        <v>4667</v>
      </c>
      <c r="B2839" s="344">
        <v>523385.0</v>
      </c>
      <c r="C2839" s="343" t="s">
        <v>4668</v>
      </c>
      <c r="D2839" s="343" t="s">
        <v>624</v>
      </c>
    </row>
    <row r="2840" ht="15.0" customHeight="1">
      <c r="A2840" s="343" t="s">
        <v>4669</v>
      </c>
      <c r="B2840" s="344">
        <v>512004.0</v>
      </c>
      <c r="C2840" s="343" t="s">
        <v>504</v>
      </c>
      <c r="D2840" s="343" t="s">
        <v>925</v>
      </c>
    </row>
    <row r="2841" ht="15.0" customHeight="1">
      <c r="A2841" s="343" t="s">
        <v>4670</v>
      </c>
      <c r="B2841" s="344">
        <v>531598.0</v>
      </c>
      <c r="C2841" s="343" t="s">
        <v>504</v>
      </c>
      <c r="D2841" s="343" t="s">
        <v>564</v>
      </c>
    </row>
    <row r="2842" ht="15.0" customHeight="1">
      <c r="A2842" s="343" t="s">
        <v>4671</v>
      </c>
      <c r="B2842" s="344">
        <v>530971.0</v>
      </c>
      <c r="C2842" s="343" t="s">
        <v>504</v>
      </c>
      <c r="D2842" s="343" t="s">
        <v>526</v>
      </c>
    </row>
    <row r="2843" ht="15.0" customHeight="1">
      <c r="A2843" s="343" t="s">
        <v>4672</v>
      </c>
      <c r="B2843" s="344">
        <v>511714.0</v>
      </c>
      <c r="C2843" s="343" t="s">
        <v>504</v>
      </c>
      <c r="D2843" s="343" t="s">
        <v>590</v>
      </c>
    </row>
    <row r="2844" ht="15.0" customHeight="1">
      <c r="A2844" s="343" t="s">
        <v>4673</v>
      </c>
      <c r="B2844" s="344">
        <v>539843.0</v>
      </c>
      <c r="C2844" s="343" t="s">
        <v>504</v>
      </c>
      <c r="D2844" s="343" t="s">
        <v>490</v>
      </c>
    </row>
    <row r="2845" ht="15.0" customHeight="1">
      <c r="A2845" s="343" t="s">
        <v>4674</v>
      </c>
      <c r="B2845" s="344">
        <v>532986.0</v>
      </c>
      <c r="C2845" s="343" t="s">
        <v>504</v>
      </c>
      <c r="D2845" s="343" t="s">
        <v>902</v>
      </c>
    </row>
    <row r="2846" ht="15.0" customHeight="1">
      <c r="A2846" s="343" t="s">
        <v>4675</v>
      </c>
      <c r="B2846" s="343" t="s">
        <v>504</v>
      </c>
      <c r="C2846" s="343" t="s">
        <v>4676</v>
      </c>
      <c r="D2846" s="343" t="s">
        <v>595</v>
      </c>
    </row>
    <row r="2847" ht="15.0" customHeight="1">
      <c r="A2847" s="343" t="s">
        <v>4677</v>
      </c>
      <c r="B2847" s="344">
        <v>512425.0</v>
      </c>
      <c r="C2847" s="343" t="s">
        <v>504</v>
      </c>
      <c r="D2847" s="343" t="s">
        <v>526</v>
      </c>
    </row>
    <row r="2848" ht="15.0" customHeight="1">
      <c r="A2848" s="343" t="s">
        <v>4678</v>
      </c>
      <c r="B2848" s="344">
        <v>500307.0</v>
      </c>
      <c r="C2848" s="343" t="s">
        <v>504</v>
      </c>
      <c r="D2848" s="343" t="s">
        <v>925</v>
      </c>
    </row>
    <row r="2849" ht="15.0" customHeight="1">
      <c r="A2849" s="343" t="s">
        <v>4679</v>
      </c>
      <c r="B2849" s="344">
        <v>539311.0</v>
      </c>
      <c r="C2849" s="343" t="s">
        <v>504</v>
      </c>
      <c r="D2849" s="343" t="s">
        <v>487</v>
      </c>
    </row>
    <row r="2850" ht="15.0" customHeight="1">
      <c r="A2850" s="343" t="s">
        <v>4680</v>
      </c>
      <c r="B2850" s="344">
        <v>539311.0</v>
      </c>
      <c r="C2850" s="343" t="s">
        <v>504</v>
      </c>
      <c r="D2850" s="343" t="s">
        <v>487</v>
      </c>
    </row>
    <row r="2851" ht="15.0" customHeight="1">
      <c r="A2851" s="343" t="s">
        <v>4681</v>
      </c>
      <c r="B2851" s="344">
        <v>532722.0</v>
      </c>
      <c r="C2851" s="343" t="s">
        <v>4682</v>
      </c>
      <c r="D2851" s="343" t="s">
        <v>781</v>
      </c>
    </row>
    <row r="2852" ht="15.0" customHeight="1">
      <c r="A2852" s="343" t="s">
        <v>4683</v>
      </c>
      <c r="B2852" s="344">
        <v>533202.0</v>
      </c>
      <c r="C2852" s="343" t="s">
        <v>4684</v>
      </c>
      <c r="D2852" s="343" t="s">
        <v>590</v>
      </c>
    </row>
    <row r="2853" ht="15.0" customHeight="1">
      <c r="A2853" s="343" t="s">
        <v>4685</v>
      </c>
      <c r="B2853" s="344">
        <v>508875.0</v>
      </c>
      <c r="C2853" s="343" t="s">
        <v>504</v>
      </c>
      <c r="D2853" s="343" t="s">
        <v>925</v>
      </c>
    </row>
    <row r="2854" ht="15.0" customHeight="1">
      <c r="A2854" s="343" t="s">
        <v>4686</v>
      </c>
      <c r="B2854" s="344">
        <v>532854.0</v>
      </c>
      <c r="C2854" s="343" t="s">
        <v>4687</v>
      </c>
      <c r="D2854" s="343" t="s">
        <v>512</v>
      </c>
    </row>
    <row r="2855" ht="15.0" customHeight="1">
      <c r="A2855" s="343" t="s">
        <v>4688</v>
      </c>
      <c r="B2855" s="344">
        <v>532698.0</v>
      </c>
      <c r="C2855" s="343" t="s">
        <v>4689</v>
      </c>
      <c r="D2855" s="343" t="s">
        <v>519</v>
      </c>
    </row>
    <row r="2856" ht="15.0" customHeight="1">
      <c r="A2856" s="343" t="s">
        <v>4690</v>
      </c>
      <c r="B2856" s="343" t="s">
        <v>504</v>
      </c>
      <c r="C2856" s="343" t="s">
        <v>4691</v>
      </c>
      <c r="D2856" s="343" t="s">
        <v>515</v>
      </c>
    </row>
    <row r="2857" ht="15.0" customHeight="1">
      <c r="A2857" s="343" t="s">
        <v>4692</v>
      </c>
      <c r="B2857" s="344">
        <v>506532.0</v>
      </c>
      <c r="C2857" s="343" t="s">
        <v>504</v>
      </c>
      <c r="D2857" s="343" t="s">
        <v>664</v>
      </c>
    </row>
    <row r="2858" ht="15.0" customHeight="1">
      <c r="A2858" s="343" t="s">
        <v>4693</v>
      </c>
      <c r="B2858" s="344">
        <v>506532.0</v>
      </c>
      <c r="C2858" s="343" t="s">
        <v>504</v>
      </c>
      <c r="D2858" s="343" t="s">
        <v>664</v>
      </c>
    </row>
    <row r="2859" ht="15.0" customHeight="1">
      <c r="A2859" s="343" t="s">
        <v>4694</v>
      </c>
      <c r="B2859" s="344">
        <v>512381.0</v>
      </c>
      <c r="C2859" s="343" t="s">
        <v>504</v>
      </c>
      <c r="D2859" s="343" t="s">
        <v>526</v>
      </c>
    </row>
    <row r="2860" ht="15.0" customHeight="1">
      <c r="A2860" s="343" t="s">
        <v>4695</v>
      </c>
      <c r="B2860" s="344">
        <v>512245.0</v>
      </c>
      <c r="C2860" s="343" t="s">
        <v>504</v>
      </c>
      <c r="D2860" s="343" t="s">
        <v>925</v>
      </c>
    </row>
    <row r="2861" ht="15.0" customHeight="1">
      <c r="A2861" s="343" t="s">
        <v>4696</v>
      </c>
      <c r="B2861" s="344">
        <v>538772.0</v>
      </c>
      <c r="C2861" s="343" t="s">
        <v>504</v>
      </c>
      <c r="D2861" s="343" t="s">
        <v>521</v>
      </c>
    </row>
    <row r="2862" ht="15.0" customHeight="1">
      <c r="A2862" s="343" t="s">
        <v>4697</v>
      </c>
      <c r="B2862" s="344">
        <v>519494.0</v>
      </c>
      <c r="C2862" s="343" t="s">
        <v>4698</v>
      </c>
      <c r="D2862" s="343" t="s">
        <v>753</v>
      </c>
    </row>
    <row r="2863" ht="15.0" customHeight="1">
      <c r="A2863" s="343" t="s">
        <v>4699</v>
      </c>
      <c r="B2863" s="344">
        <v>513683.0</v>
      </c>
      <c r="C2863" s="343" t="s">
        <v>4700</v>
      </c>
      <c r="D2863" s="343" t="s">
        <v>643</v>
      </c>
    </row>
    <row r="2864" ht="15.0" customHeight="1">
      <c r="A2864" s="343" t="s">
        <v>4701</v>
      </c>
      <c r="B2864" s="344">
        <v>513683.0</v>
      </c>
      <c r="C2864" s="343" t="s">
        <v>4702</v>
      </c>
      <c r="D2864" s="343" t="s">
        <v>643</v>
      </c>
    </row>
    <row r="2865" ht="15.0" customHeight="1">
      <c r="A2865" s="343" t="s">
        <v>4703</v>
      </c>
      <c r="B2865" s="344">
        <v>526371.0</v>
      </c>
      <c r="C2865" s="343" t="s">
        <v>4704</v>
      </c>
      <c r="D2865" s="343" t="s">
        <v>484</v>
      </c>
    </row>
    <row r="2866" ht="15.0" customHeight="1">
      <c r="A2866" s="343" t="s">
        <v>4705</v>
      </c>
      <c r="B2866" s="344">
        <v>500730.0</v>
      </c>
      <c r="C2866" s="343" t="s">
        <v>4706</v>
      </c>
      <c r="D2866" s="343" t="s">
        <v>664</v>
      </c>
    </row>
    <row r="2867" ht="15.0" customHeight="1">
      <c r="A2867" s="343" t="s">
        <v>4707</v>
      </c>
      <c r="B2867" s="344">
        <v>532481.0</v>
      </c>
      <c r="C2867" s="343" t="s">
        <v>4708</v>
      </c>
      <c r="D2867" s="343" t="s">
        <v>1099</v>
      </c>
    </row>
    <row r="2868" ht="15.0" customHeight="1">
      <c r="A2868" s="343" t="s">
        <v>4709</v>
      </c>
      <c r="B2868" s="343" t="s">
        <v>504</v>
      </c>
      <c r="C2868" s="343" t="s">
        <v>4710</v>
      </c>
      <c r="D2868" s="343" t="s">
        <v>595</v>
      </c>
    </row>
    <row r="2869" ht="15.0" customHeight="1">
      <c r="A2869" s="343" t="s">
        <v>4711</v>
      </c>
      <c r="B2869" s="344">
        <v>524414.0</v>
      </c>
      <c r="C2869" s="343" t="s">
        <v>504</v>
      </c>
      <c r="D2869" s="343" t="s">
        <v>526</v>
      </c>
    </row>
    <row r="2870" ht="15.0" customHeight="1">
      <c r="A2870" s="343" t="s">
        <v>4712</v>
      </c>
      <c r="B2870" s="344">
        <v>534615.0</v>
      </c>
      <c r="C2870" s="343" t="s">
        <v>4713</v>
      </c>
      <c r="D2870" s="343" t="s">
        <v>825</v>
      </c>
    </row>
    <row r="2871" ht="15.0" customHeight="1">
      <c r="A2871" s="343" t="s">
        <v>4714</v>
      </c>
      <c r="B2871" s="344">
        <v>542628.0</v>
      </c>
      <c r="C2871" s="343" t="s">
        <v>4715</v>
      </c>
      <c r="D2871" s="345" t="s">
        <v>870</v>
      </c>
    </row>
    <row r="2872" ht="15.0" customHeight="1">
      <c r="A2872" s="343" t="s">
        <v>4716</v>
      </c>
      <c r="B2872" s="344">
        <v>539110.0</v>
      </c>
      <c r="C2872" s="343" t="s">
        <v>504</v>
      </c>
      <c r="D2872" s="343" t="s">
        <v>521</v>
      </c>
    </row>
    <row r="2873" ht="15.0" customHeight="1">
      <c r="A2873" s="343" t="s">
        <v>4717</v>
      </c>
      <c r="B2873" s="344">
        <v>540698.0</v>
      </c>
      <c r="C2873" s="343" t="s">
        <v>504</v>
      </c>
      <c r="D2873" s="343" t="s">
        <v>526</v>
      </c>
    </row>
    <row r="2874" ht="15.0" customHeight="1">
      <c r="A2874" s="343" t="s">
        <v>4718</v>
      </c>
      <c r="B2874" s="344">
        <v>531465.0</v>
      </c>
      <c r="C2874" s="343" t="s">
        <v>504</v>
      </c>
      <c r="D2874" s="343" t="s">
        <v>526</v>
      </c>
    </row>
    <row r="2875" ht="15.0" customHeight="1">
      <c r="A2875" s="343" t="s">
        <v>4719</v>
      </c>
      <c r="B2875" s="344">
        <v>513566.0</v>
      </c>
      <c r="C2875" s="343" t="s">
        <v>504</v>
      </c>
      <c r="D2875" s="343" t="s">
        <v>536</v>
      </c>
    </row>
    <row r="2876" ht="15.0" customHeight="1">
      <c r="A2876" s="343" t="s">
        <v>4720</v>
      </c>
      <c r="B2876" s="344">
        <v>530733.0</v>
      </c>
      <c r="C2876" s="343" t="s">
        <v>504</v>
      </c>
      <c r="D2876" s="343" t="s">
        <v>1028</v>
      </c>
    </row>
    <row r="2877" ht="15.0" customHeight="1">
      <c r="A2877" s="343" t="s">
        <v>4721</v>
      </c>
      <c r="B2877" s="344">
        <v>530733.0</v>
      </c>
      <c r="C2877" s="343" t="s">
        <v>504</v>
      </c>
      <c r="D2877" s="343" t="s">
        <v>1028</v>
      </c>
    </row>
    <row r="2878" ht="15.0" customHeight="1">
      <c r="A2878" s="343" t="s">
        <v>4722</v>
      </c>
      <c r="B2878" s="344">
        <v>500672.0</v>
      </c>
      <c r="C2878" s="343" t="s">
        <v>504</v>
      </c>
      <c r="D2878" s="343" t="s">
        <v>542</v>
      </c>
    </row>
    <row r="2879" ht="15.0" customHeight="1">
      <c r="A2879" s="343" t="s">
        <v>4723</v>
      </c>
      <c r="B2879" s="344">
        <v>500672.0</v>
      </c>
      <c r="C2879" s="343" t="s">
        <v>504</v>
      </c>
      <c r="D2879" s="343" t="s">
        <v>542</v>
      </c>
    </row>
    <row r="2880" ht="15.0" customHeight="1">
      <c r="A2880" s="343" t="s">
        <v>4724</v>
      </c>
      <c r="B2880" s="344">
        <v>530127.0</v>
      </c>
      <c r="C2880" s="343" t="s">
        <v>504</v>
      </c>
      <c r="D2880" s="343" t="s">
        <v>487</v>
      </c>
    </row>
    <row r="2881" ht="15.0" customHeight="1">
      <c r="A2881" s="343" t="s">
        <v>4725</v>
      </c>
      <c r="B2881" s="344">
        <v>530367.0</v>
      </c>
      <c r="C2881" s="343" t="s">
        <v>4726</v>
      </c>
      <c r="D2881" s="343" t="s">
        <v>512</v>
      </c>
    </row>
    <row r="2882" ht="15.0" customHeight="1">
      <c r="A2882" s="343" t="s">
        <v>4727</v>
      </c>
      <c r="B2882" s="344">
        <v>535458.0</v>
      </c>
      <c r="C2882" s="343" t="s">
        <v>4728</v>
      </c>
      <c r="D2882" s="343" t="s">
        <v>689</v>
      </c>
    </row>
    <row r="2883" ht="15.0" customHeight="1">
      <c r="A2883" s="343" t="s">
        <v>4729</v>
      </c>
      <c r="B2883" s="344">
        <v>526723.0</v>
      </c>
      <c r="C2883" s="343" t="s">
        <v>504</v>
      </c>
      <c r="D2883" s="343" t="s">
        <v>2675</v>
      </c>
    </row>
    <row r="2884" ht="15.0" customHeight="1">
      <c r="A2884" s="343" t="s">
        <v>4730</v>
      </c>
      <c r="B2884" s="344">
        <v>532555.0</v>
      </c>
      <c r="C2884" s="343" t="s">
        <v>4731</v>
      </c>
      <c r="D2884" s="343" t="s">
        <v>643</v>
      </c>
    </row>
    <row r="2885" ht="15.0" customHeight="1">
      <c r="A2885" s="343" t="s">
        <v>4732</v>
      </c>
      <c r="B2885" s="344">
        <v>533015.0</v>
      </c>
      <c r="C2885" s="343" t="s">
        <v>4733</v>
      </c>
      <c r="D2885" s="343" t="s">
        <v>1451</v>
      </c>
    </row>
    <row r="2886" ht="15.0" customHeight="1">
      <c r="A2886" s="343" t="s">
        <v>4734</v>
      </c>
      <c r="B2886" s="344">
        <v>533015.0</v>
      </c>
      <c r="C2886" s="343" t="s">
        <v>4733</v>
      </c>
      <c r="D2886" s="343" t="s">
        <v>1451</v>
      </c>
    </row>
    <row r="2887" ht="15.0" customHeight="1">
      <c r="A2887" s="343" t="s">
        <v>4735</v>
      </c>
      <c r="B2887" s="344">
        <v>531209.0</v>
      </c>
      <c r="C2887" s="343" t="s">
        <v>4736</v>
      </c>
      <c r="D2887" s="343" t="s">
        <v>597</v>
      </c>
    </row>
    <row r="2888" ht="15.0" customHeight="1">
      <c r="A2888" s="343" t="s">
        <v>4737</v>
      </c>
      <c r="B2888" s="344">
        <v>531304.0</v>
      </c>
      <c r="C2888" s="343" t="s">
        <v>504</v>
      </c>
      <c r="D2888" s="343" t="s">
        <v>519</v>
      </c>
    </row>
    <row r="2889" ht="15.0" customHeight="1">
      <c r="A2889" s="343" t="s">
        <v>4738</v>
      </c>
      <c r="B2889" s="344">
        <v>524764.0</v>
      </c>
      <c r="C2889" s="343" t="s">
        <v>504</v>
      </c>
      <c r="D2889" s="343" t="s">
        <v>552</v>
      </c>
    </row>
    <row r="2890" ht="15.0" customHeight="1">
      <c r="A2890" s="343" t="s">
        <v>4739</v>
      </c>
      <c r="B2890" s="344">
        <v>524764.0</v>
      </c>
      <c r="C2890" s="343" t="s">
        <v>504</v>
      </c>
      <c r="D2890" s="343" t="s">
        <v>552</v>
      </c>
    </row>
    <row r="2891" ht="15.0" customHeight="1">
      <c r="A2891" s="343" t="s">
        <v>4740</v>
      </c>
      <c r="B2891" s="344">
        <v>530219.0</v>
      </c>
      <c r="C2891" s="343" t="s">
        <v>504</v>
      </c>
      <c r="D2891" s="343" t="s">
        <v>618</v>
      </c>
    </row>
    <row r="2892" ht="15.0" customHeight="1">
      <c r="A2892" s="343" t="s">
        <v>4741</v>
      </c>
      <c r="B2892" s="344">
        <v>531819.0</v>
      </c>
      <c r="C2892" s="343" t="s">
        <v>504</v>
      </c>
      <c r="D2892" s="343" t="s">
        <v>526</v>
      </c>
    </row>
    <row r="2893" ht="15.0" customHeight="1">
      <c r="A2893" s="343" t="s">
        <v>4742</v>
      </c>
      <c r="B2893" s="344">
        <v>531819.0</v>
      </c>
      <c r="C2893" s="343" t="s">
        <v>504</v>
      </c>
      <c r="D2893" s="343" t="s">
        <v>526</v>
      </c>
    </row>
    <row r="2894" ht="15.0" customHeight="1">
      <c r="A2894" s="343" t="s">
        <v>4743</v>
      </c>
      <c r="B2894" s="344">
        <v>504378.0</v>
      </c>
      <c r="C2894" s="343" t="s">
        <v>504</v>
      </c>
      <c r="D2894" s="343" t="s">
        <v>526</v>
      </c>
    </row>
    <row r="2895" ht="15.0" customHeight="1">
      <c r="A2895" s="343" t="s">
        <v>4744</v>
      </c>
      <c r="B2895" s="344">
        <v>539116.0</v>
      </c>
      <c r="C2895" s="343" t="s">
        <v>504</v>
      </c>
      <c r="D2895" s="343" t="s">
        <v>526</v>
      </c>
    </row>
    <row r="2896" ht="15.0" customHeight="1">
      <c r="A2896" s="343" t="s">
        <v>4745</v>
      </c>
      <c r="B2896" s="344">
        <v>512489.0</v>
      </c>
      <c r="C2896" s="343" t="s">
        <v>504</v>
      </c>
      <c r="D2896" s="343" t="s">
        <v>521</v>
      </c>
    </row>
    <row r="2897" ht="15.0" customHeight="1">
      <c r="A2897" s="343" t="s">
        <v>4746</v>
      </c>
      <c r="B2897" s="344">
        <v>538547.0</v>
      </c>
      <c r="C2897" s="343" t="s">
        <v>504</v>
      </c>
      <c r="D2897" s="343" t="s">
        <v>753</v>
      </c>
    </row>
    <row r="2898" ht="15.0" customHeight="1">
      <c r="A2898" s="343" t="s">
        <v>4747</v>
      </c>
      <c r="B2898" s="344">
        <v>533273.0</v>
      </c>
      <c r="C2898" s="343" t="s">
        <v>4748</v>
      </c>
      <c r="D2898" s="343" t="s">
        <v>590</v>
      </c>
    </row>
    <row r="2899" ht="15.0" customHeight="1">
      <c r="A2899" s="343" t="s">
        <v>4749</v>
      </c>
      <c r="B2899" s="344">
        <v>535657.0</v>
      </c>
      <c r="C2899" s="343" t="s">
        <v>504</v>
      </c>
      <c r="D2899" s="343" t="s">
        <v>490</v>
      </c>
    </row>
    <row r="2900" ht="15.0" customHeight="1">
      <c r="A2900" s="343" t="s">
        <v>4750</v>
      </c>
      <c r="B2900" s="344">
        <v>519491.0</v>
      </c>
      <c r="C2900" s="343" t="s">
        <v>504</v>
      </c>
      <c r="D2900" s="343" t="s">
        <v>699</v>
      </c>
    </row>
    <row r="2901" ht="15.0" customHeight="1">
      <c r="A2901" s="343" t="s">
        <v>4751</v>
      </c>
      <c r="B2901" s="344">
        <v>519491.0</v>
      </c>
      <c r="C2901" s="343" t="s">
        <v>504</v>
      </c>
      <c r="D2901" s="343" t="s">
        <v>699</v>
      </c>
    </row>
    <row r="2902" ht="15.0" customHeight="1">
      <c r="A2902" s="343" t="s">
        <v>4752</v>
      </c>
      <c r="B2902" s="344">
        <v>538019.0</v>
      </c>
      <c r="C2902" s="343" t="s">
        <v>504</v>
      </c>
      <c r="D2902" s="343" t="s">
        <v>584</v>
      </c>
    </row>
    <row r="2903" ht="15.0" customHeight="1">
      <c r="A2903" s="343" t="s">
        <v>4753</v>
      </c>
      <c r="B2903" s="344">
        <v>540405.0</v>
      </c>
      <c r="C2903" s="343" t="s">
        <v>504</v>
      </c>
      <c r="D2903" s="343" t="s">
        <v>584</v>
      </c>
    </row>
    <row r="2904" ht="15.0" customHeight="1">
      <c r="A2904" s="343" t="s">
        <v>4754</v>
      </c>
      <c r="B2904" s="344">
        <v>533008.0</v>
      </c>
      <c r="C2904" s="343" t="s">
        <v>4755</v>
      </c>
      <c r="D2904" s="343" t="s">
        <v>536</v>
      </c>
    </row>
    <row r="2905" ht="15.0" customHeight="1">
      <c r="A2905" s="343" t="s">
        <v>4756</v>
      </c>
      <c r="B2905" s="344">
        <v>538894.0</v>
      </c>
      <c r="C2905" s="343" t="s">
        <v>504</v>
      </c>
      <c r="D2905" s="343" t="s">
        <v>487</v>
      </c>
    </row>
    <row r="2906" ht="15.0" customHeight="1">
      <c r="A2906" s="343" t="s">
        <v>4757</v>
      </c>
      <c r="B2906" s="344">
        <v>540416.0</v>
      </c>
      <c r="C2906" s="343" t="s">
        <v>504</v>
      </c>
      <c r="D2906" s="343" t="s">
        <v>510</v>
      </c>
    </row>
    <row r="2907" ht="15.0" customHeight="1">
      <c r="A2907" s="343" t="s">
        <v>4758</v>
      </c>
      <c r="B2907" s="344">
        <v>531996.0</v>
      </c>
      <c r="C2907" s="343" t="s">
        <v>504</v>
      </c>
      <c r="D2907" s="343" t="s">
        <v>521</v>
      </c>
    </row>
    <row r="2908" ht="15.0" customHeight="1">
      <c r="A2908" s="343" t="s">
        <v>4759</v>
      </c>
      <c r="B2908" s="344">
        <v>530175.0</v>
      </c>
      <c r="C2908" s="343" t="s">
        <v>504</v>
      </c>
      <c r="D2908" s="343" t="s">
        <v>597</v>
      </c>
    </row>
    <row r="2909" ht="15.0" customHeight="1">
      <c r="A2909" s="343" t="s">
        <v>4760</v>
      </c>
      <c r="B2909" s="344">
        <v>539570.0</v>
      </c>
      <c r="C2909" s="343" t="s">
        <v>504</v>
      </c>
      <c r="D2909" s="343" t="s">
        <v>490</v>
      </c>
    </row>
    <row r="2910" ht="15.0" customHeight="1">
      <c r="A2910" s="343" t="s">
        <v>4761</v>
      </c>
      <c r="B2910" s="344">
        <v>500312.0</v>
      </c>
      <c r="C2910" s="343" t="s">
        <v>4762</v>
      </c>
      <c r="D2910" s="343" t="s">
        <v>567</v>
      </c>
    </row>
    <row r="2911" ht="15.0" customHeight="1">
      <c r="A2911" s="343" t="s">
        <v>4763</v>
      </c>
      <c r="B2911" s="344">
        <v>533106.0</v>
      </c>
      <c r="C2911" s="343" t="s">
        <v>4764</v>
      </c>
      <c r="D2911" s="343" t="s">
        <v>567</v>
      </c>
    </row>
    <row r="2912" ht="15.0" customHeight="1">
      <c r="A2912" s="343" t="s">
        <v>4765</v>
      </c>
      <c r="B2912" s="344">
        <v>500313.0</v>
      </c>
      <c r="C2912" s="343" t="s">
        <v>4766</v>
      </c>
      <c r="D2912" s="343" t="s">
        <v>845</v>
      </c>
    </row>
    <row r="2913" ht="15.0" customHeight="1">
      <c r="A2913" s="343" t="s">
        <v>4767</v>
      </c>
      <c r="B2913" s="344">
        <v>533106.0</v>
      </c>
      <c r="C2913" s="343" t="s">
        <v>4764</v>
      </c>
      <c r="D2913" s="343" t="s">
        <v>567</v>
      </c>
    </row>
    <row r="2914" ht="15.0" customHeight="1">
      <c r="A2914" s="343" t="s">
        <v>4768</v>
      </c>
      <c r="B2914" s="344">
        <v>526415.0</v>
      </c>
      <c r="C2914" s="343" t="s">
        <v>504</v>
      </c>
      <c r="D2914" s="343" t="s">
        <v>1002</v>
      </c>
    </row>
    <row r="2915" ht="15.0" customHeight="1">
      <c r="A2915" s="343" t="s">
        <v>4769</v>
      </c>
      <c r="B2915" s="344">
        <v>526415.0</v>
      </c>
      <c r="C2915" s="343" t="s">
        <v>504</v>
      </c>
      <c r="D2915" s="343" t="s">
        <v>1002</v>
      </c>
    </row>
    <row r="2916" ht="15.0" customHeight="1">
      <c r="A2916" s="343" t="s">
        <v>4770</v>
      </c>
      <c r="B2916" s="344">
        <v>532439.0</v>
      </c>
      <c r="C2916" s="343" t="s">
        <v>4771</v>
      </c>
      <c r="D2916" s="343" t="s">
        <v>512</v>
      </c>
    </row>
    <row r="2917" ht="15.0" customHeight="1">
      <c r="A2917" s="343" t="s">
        <v>4772</v>
      </c>
      <c r="B2917" s="344">
        <v>521105.0</v>
      </c>
      <c r="C2917" s="343" t="s">
        <v>504</v>
      </c>
      <c r="D2917" s="343" t="s">
        <v>3263</v>
      </c>
    </row>
    <row r="2918" ht="15.0" customHeight="1">
      <c r="A2918" s="343" t="s">
        <v>4773</v>
      </c>
      <c r="B2918" s="344">
        <v>534190.0</v>
      </c>
      <c r="C2918" s="343" t="s">
        <v>504</v>
      </c>
      <c r="D2918" s="343" t="s">
        <v>1002</v>
      </c>
    </row>
    <row r="2919" ht="15.0" customHeight="1">
      <c r="A2919" s="343" t="s">
        <v>4774</v>
      </c>
      <c r="B2919" s="344">
        <v>507609.0</v>
      </c>
      <c r="C2919" s="343" t="s">
        <v>504</v>
      </c>
      <c r="D2919" s="343" t="s">
        <v>702</v>
      </c>
    </row>
    <row r="2920" ht="15.0" customHeight="1">
      <c r="A2920" s="343" t="s">
        <v>4775</v>
      </c>
      <c r="B2920" s="344">
        <v>531092.0</v>
      </c>
      <c r="C2920" s="343" t="s">
        <v>4776</v>
      </c>
      <c r="D2920" s="343" t="s">
        <v>902</v>
      </c>
    </row>
    <row r="2921" ht="15.0" customHeight="1">
      <c r="A2921" s="343" t="s">
        <v>4777</v>
      </c>
      <c r="B2921" s="344">
        <v>538537.0</v>
      </c>
      <c r="C2921" s="343" t="s">
        <v>504</v>
      </c>
      <c r="D2921" s="343" t="s">
        <v>526</v>
      </c>
    </row>
    <row r="2922" ht="15.0" customHeight="1">
      <c r="A2922" s="343" t="s">
        <v>4778</v>
      </c>
      <c r="B2922" s="344">
        <v>520021.0</v>
      </c>
      <c r="C2922" s="343" t="s">
        <v>4779</v>
      </c>
      <c r="D2922" s="343" t="s">
        <v>859</v>
      </c>
    </row>
    <row r="2923" ht="15.0" customHeight="1">
      <c r="A2923" s="343" t="s">
        <v>4780</v>
      </c>
      <c r="B2923" s="344">
        <v>532880.0</v>
      </c>
      <c r="C2923" s="343" t="s">
        <v>4781</v>
      </c>
      <c r="D2923" s="343" t="s">
        <v>590</v>
      </c>
    </row>
    <row r="2924" ht="15.0" customHeight="1">
      <c r="A2924" s="343" t="s">
        <v>4782</v>
      </c>
      <c r="B2924" s="343" t="s">
        <v>504</v>
      </c>
      <c r="C2924" s="343" t="s">
        <v>4783</v>
      </c>
      <c r="D2924" s="343" t="s">
        <v>515</v>
      </c>
    </row>
    <row r="2925" ht="15.0" customHeight="1">
      <c r="A2925" s="343" t="s">
        <v>4784</v>
      </c>
      <c r="B2925" s="343" t="s">
        <v>504</v>
      </c>
      <c r="C2925" s="343" t="s">
        <v>4783</v>
      </c>
      <c r="D2925" s="343" t="s">
        <v>515</v>
      </c>
    </row>
    <row r="2926" ht="15.0" customHeight="1">
      <c r="A2926" s="343" t="s">
        <v>4785</v>
      </c>
      <c r="B2926" s="344">
        <v>531496.0</v>
      </c>
      <c r="C2926" s="343" t="s">
        <v>504</v>
      </c>
      <c r="D2926" s="343" t="s">
        <v>519</v>
      </c>
    </row>
    <row r="2927" ht="15.0" customHeight="1">
      <c r="A2927" s="343" t="s">
        <v>4786</v>
      </c>
      <c r="B2927" s="344">
        <v>532167.0</v>
      </c>
      <c r="C2927" s="343" t="s">
        <v>504</v>
      </c>
      <c r="D2927" s="343" t="s">
        <v>552</v>
      </c>
    </row>
    <row r="2928" ht="15.0" customHeight="1">
      <c r="A2928" s="343" t="s">
        <v>4787</v>
      </c>
      <c r="B2928" s="344">
        <v>533317.0</v>
      </c>
      <c r="C2928" s="343" t="s">
        <v>4788</v>
      </c>
      <c r="D2928" s="343" t="s">
        <v>664</v>
      </c>
    </row>
    <row r="2929" ht="15.0" customHeight="1">
      <c r="A2929" s="343" t="s">
        <v>4789</v>
      </c>
      <c r="B2929" s="344">
        <v>532340.0</v>
      </c>
      <c r="C2929" s="343" t="s">
        <v>504</v>
      </c>
      <c r="D2929" s="343" t="s">
        <v>597</v>
      </c>
    </row>
    <row r="2930" ht="15.0" customHeight="1">
      <c r="A2930" s="343" t="s">
        <v>4790</v>
      </c>
      <c r="B2930" s="344">
        <v>514324.0</v>
      </c>
      <c r="C2930" s="343" t="s">
        <v>504</v>
      </c>
      <c r="D2930" s="343" t="s">
        <v>519</v>
      </c>
    </row>
    <row r="2931" ht="15.0" customHeight="1">
      <c r="A2931" s="343" t="s">
        <v>4791</v>
      </c>
      <c r="B2931" s="344">
        <v>514324.0</v>
      </c>
      <c r="C2931" s="343" t="s">
        <v>504</v>
      </c>
      <c r="D2931" s="343" t="s">
        <v>519</v>
      </c>
    </row>
    <row r="2932" ht="15.0" customHeight="1">
      <c r="A2932" s="343" t="s">
        <v>4792</v>
      </c>
      <c r="B2932" s="343" t="s">
        <v>504</v>
      </c>
      <c r="C2932" s="343" t="s">
        <v>4793</v>
      </c>
      <c r="D2932" s="343" t="s">
        <v>515</v>
      </c>
    </row>
    <row r="2933" ht="15.0" customHeight="1">
      <c r="A2933" s="343" t="s">
        <v>4794</v>
      </c>
      <c r="B2933" s="344">
        <v>533632.0</v>
      </c>
      <c r="C2933" s="343" t="s">
        <v>4795</v>
      </c>
      <c r="D2933" s="343" t="s">
        <v>524</v>
      </c>
    </row>
    <row r="2934" ht="15.0" customHeight="1">
      <c r="A2934" s="343" t="s">
        <v>4796</v>
      </c>
      <c r="B2934" s="344">
        <v>530805.0</v>
      </c>
      <c r="C2934" s="343" t="s">
        <v>504</v>
      </c>
      <c r="D2934" s="343" t="s">
        <v>588</v>
      </c>
    </row>
    <row r="2935" ht="15.0" customHeight="1">
      <c r="A2935" s="343" t="s">
        <v>4797</v>
      </c>
      <c r="B2935" s="344">
        <v>535647.0</v>
      </c>
      <c r="C2935" s="343" t="s">
        <v>504</v>
      </c>
      <c r="D2935" s="343" t="s">
        <v>507</v>
      </c>
    </row>
    <row r="2936" ht="15.0" customHeight="1">
      <c r="A2936" s="343" t="s">
        <v>4798</v>
      </c>
      <c r="B2936" s="344">
        <v>532944.0</v>
      </c>
      <c r="C2936" s="343" t="s">
        <v>4799</v>
      </c>
      <c r="D2936" s="343" t="s">
        <v>1451</v>
      </c>
    </row>
    <row r="2937" ht="15.0" customHeight="1">
      <c r="A2937" s="343" t="s">
        <v>4800</v>
      </c>
      <c r="B2937" s="344">
        <v>540386.0</v>
      </c>
      <c r="C2937" s="343" t="s">
        <v>504</v>
      </c>
      <c r="D2937" s="343" t="s">
        <v>487</v>
      </c>
    </row>
    <row r="2938" ht="15.0" customHeight="1">
      <c r="A2938" s="343" t="s">
        <v>4801</v>
      </c>
      <c r="B2938" s="344">
        <v>517536.0</v>
      </c>
      <c r="C2938" s="343" t="s">
        <v>4802</v>
      </c>
      <c r="D2938" s="343" t="s">
        <v>490</v>
      </c>
    </row>
    <row r="2939" ht="15.0" customHeight="1">
      <c r="A2939" s="343" t="s">
        <v>4803</v>
      </c>
      <c r="B2939" s="343" t="s">
        <v>504</v>
      </c>
      <c r="C2939" s="343" t="s">
        <v>4804</v>
      </c>
      <c r="D2939" s="343" t="s">
        <v>515</v>
      </c>
    </row>
    <row r="2940" ht="15.0" customHeight="1">
      <c r="A2940" s="343" t="s">
        <v>4805</v>
      </c>
      <c r="B2940" s="344">
        <v>530135.0</v>
      </c>
      <c r="C2940" s="343" t="s">
        <v>4806</v>
      </c>
      <c r="D2940" s="343" t="s">
        <v>538</v>
      </c>
    </row>
    <row r="2941" ht="15.0" customHeight="1">
      <c r="A2941" s="343" t="s">
        <v>4807</v>
      </c>
      <c r="B2941" s="344">
        <v>531254.0</v>
      </c>
      <c r="C2941" s="343" t="s">
        <v>504</v>
      </c>
      <c r="D2941" s="343" t="s">
        <v>521</v>
      </c>
    </row>
    <row r="2942" ht="15.0" customHeight="1">
      <c r="A2942" s="343" t="s">
        <v>4808</v>
      </c>
      <c r="B2942" s="344">
        <v>532391.0</v>
      </c>
      <c r="C2942" s="343" t="s">
        <v>4809</v>
      </c>
      <c r="D2942" s="343" t="s">
        <v>1671</v>
      </c>
    </row>
    <row r="2943" ht="15.0" customHeight="1">
      <c r="A2943" s="343" t="s">
        <v>4810</v>
      </c>
      <c r="B2943" s="344">
        <v>532391.0</v>
      </c>
      <c r="C2943" s="343" t="s">
        <v>4809</v>
      </c>
      <c r="D2943" s="343" t="s">
        <v>1671</v>
      </c>
    </row>
    <row r="2944" ht="15.0" customHeight="1">
      <c r="A2944" s="343" t="s">
        <v>4811</v>
      </c>
      <c r="B2944" s="344">
        <v>539598.0</v>
      </c>
      <c r="C2944" s="343" t="s">
        <v>504</v>
      </c>
      <c r="D2944" s="343" t="s">
        <v>521</v>
      </c>
    </row>
    <row r="2945" ht="15.0" customHeight="1">
      <c r="A2945" s="343" t="s">
        <v>4812</v>
      </c>
      <c r="B2945" s="344">
        <v>532466.0</v>
      </c>
      <c r="C2945" s="343" t="s">
        <v>4813</v>
      </c>
      <c r="D2945" s="343" t="s">
        <v>490</v>
      </c>
    </row>
    <row r="2946" ht="15.0" customHeight="1">
      <c r="A2946" s="343" t="s">
        <v>4814</v>
      </c>
      <c r="B2946" s="344">
        <v>512626.0</v>
      </c>
      <c r="C2946" s="343" t="s">
        <v>4815</v>
      </c>
      <c r="D2946" s="343" t="s">
        <v>519</v>
      </c>
    </row>
    <row r="2947" ht="15.0" customHeight="1">
      <c r="A2947" s="343" t="s">
        <v>4816</v>
      </c>
      <c r="B2947" s="344">
        <v>524372.0</v>
      </c>
      <c r="C2947" s="343" t="s">
        <v>4817</v>
      </c>
      <c r="D2947" s="343" t="s">
        <v>542</v>
      </c>
    </row>
    <row r="2948" ht="15.0" customHeight="1">
      <c r="A2948" s="343" t="s">
        <v>4818</v>
      </c>
      <c r="B2948" s="344">
        <v>531157.0</v>
      </c>
      <c r="C2948" s="343" t="s">
        <v>504</v>
      </c>
      <c r="D2948" s="343" t="s">
        <v>664</v>
      </c>
    </row>
    <row r="2949" ht="15.0" customHeight="1">
      <c r="A2949" s="343" t="s">
        <v>4819</v>
      </c>
      <c r="B2949" s="344">
        <v>513121.0</v>
      </c>
      <c r="C2949" s="343" t="s">
        <v>4820</v>
      </c>
      <c r="D2949" s="343" t="s">
        <v>664</v>
      </c>
    </row>
    <row r="2950" ht="15.0" customHeight="1">
      <c r="A2950" s="343" t="s">
        <v>4821</v>
      </c>
      <c r="B2950" s="344">
        <v>504879.0</v>
      </c>
      <c r="C2950" s="343" t="s">
        <v>4822</v>
      </c>
      <c r="D2950" s="343" t="s">
        <v>1424</v>
      </c>
    </row>
    <row r="2951" ht="15.0" customHeight="1">
      <c r="A2951" s="343" t="s">
        <v>4823</v>
      </c>
      <c r="B2951" s="344">
        <v>530365.0</v>
      </c>
      <c r="C2951" s="343" t="s">
        <v>4824</v>
      </c>
      <c r="D2951" s="343" t="s">
        <v>781</v>
      </c>
    </row>
    <row r="2952" ht="15.0" customHeight="1">
      <c r="A2952" s="343" t="s">
        <v>4825</v>
      </c>
      <c r="B2952" s="344">
        <v>507690.0</v>
      </c>
      <c r="C2952" s="343" t="s">
        <v>504</v>
      </c>
      <c r="D2952" s="343" t="s">
        <v>939</v>
      </c>
    </row>
    <row r="2953" ht="15.0" customHeight="1">
      <c r="A2953" s="343" t="s">
        <v>4826</v>
      </c>
      <c r="B2953" s="344">
        <v>535754.0</v>
      </c>
      <c r="C2953" s="343" t="s">
        <v>4827</v>
      </c>
      <c r="D2953" s="343" t="s">
        <v>517</v>
      </c>
    </row>
    <row r="2954" ht="15.0" customHeight="1">
      <c r="A2954" s="343" t="s">
        <v>4828</v>
      </c>
      <c r="B2954" s="344">
        <v>541301.0</v>
      </c>
      <c r="C2954" s="343" t="s">
        <v>4829</v>
      </c>
      <c r="D2954" s="343" t="s">
        <v>873</v>
      </c>
    </row>
    <row r="2955" ht="15.0" customHeight="1">
      <c r="A2955" s="343" t="s">
        <v>4830</v>
      </c>
      <c r="B2955" s="344">
        <v>533263.0</v>
      </c>
      <c r="C2955" s="343" t="s">
        <v>4831</v>
      </c>
      <c r="D2955" s="343" t="s">
        <v>643</v>
      </c>
    </row>
    <row r="2956" ht="15.0" customHeight="1">
      <c r="A2956" s="343" t="s">
        <v>4832</v>
      </c>
      <c r="B2956" s="344">
        <v>502420.0</v>
      </c>
      <c r="C2956" s="343" t="s">
        <v>4833</v>
      </c>
      <c r="D2956" s="343" t="s">
        <v>498</v>
      </c>
    </row>
    <row r="2957" ht="15.0" customHeight="1">
      <c r="A2957" s="343" t="s">
        <v>4834</v>
      </c>
      <c r="B2957" s="344">
        <v>526325.0</v>
      </c>
      <c r="C2957" s="343" t="s">
        <v>4835</v>
      </c>
      <c r="D2957" s="343" t="s">
        <v>699</v>
      </c>
    </row>
    <row r="2958" ht="15.0" customHeight="1">
      <c r="A2958" s="343" t="s">
        <v>4836</v>
      </c>
      <c r="B2958" s="344">
        <v>534076.0</v>
      </c>
      <c r="C2958" s="343" t="s">
        <v>4837</v>
      </c>
      <c r="D2958" s="343" t="s">
        <v>689</v>
      </c>
    </row>
    <row r="2959" ht="15.0" customHeight="1">
      <c r="A2959" s="343" t="s">
        <v>4838</v>
      </c>
      <c r="B2959" s="344">
        <v>531512.0</v>
      </c>
      <c r="C2959" s="343" t="s">
        <v>504</v>
      </c>
      <c r="D2959" s="343" t="s">
        <v>507</v>
      </c>
    </row>
    <row r="2960" ht="15.0" customHeight="1">
      <c r="A2960" s="343" t="s">
        <v>4839</v>
      </c>
      <c r="B2960" s="344">
        <v>500078.0</v>
      </c>
      <c r="C2960" s="343" t="s">
        <v>504</v>
      </c>
      <c r="D2960" s="343" t="s">
        <v>552</v>
      </c>
    </row>
    <row r="2961" ht="15.0" customHeight="1">
      <c r="A2961" s="343" t="s">
        <v>4840</v>
      </c>
      <c r="B2961" s="344">
        <v>500315.0</v>
      </c>
      <c r="C2961" s="343" t="s">
        <v>4841</v>
      </c>
      <c r="D2961" s="343" t="s">
        <v>822</v>
      </c>
    </row>
    <row r="2962" ht="15.0" customHeight="1">
      <c r="A2962" s="343" t="s">
        <v>4842</v>
      </c>
      <c r="B2962" s="344">
        <v>506579.0</v>
      </c>
      <c r="C2962" s="343" t="s">
        <v>4843</v>
      </c>
      <c r="D2962" s="343" t="s">
        <v>552</v>
      </c>
    </row>
    <row r="2963" ht="15.0" customHeight="1">
      <c r="A2963" s="343" t="s">
        <v>4844</v>
      </c>
      <c r="B2963" s="344">
        <v>500314.0</v>
      </c>
      <c r="C2963" s="343" t="s">
        <v>4845</v>
      </c>
      <c r="D2963" s="343" t="s">
        <v>705</v>
      </c>
    </row>
    <row r="2964" ht="15.0" customHeight="1">
      <c r="A2964" s="343" t="s">
        <v>4846</v>
      </c>
      <c r="B2964" s="344">
        <v>532817.0</v>
      </c>
      <c r="C2964" s="343" t="s">
        <v>4847</v>
      </c>
      <c r="D2964" s="343" t="s">
        <v>1032</v>
      </c>
    </row>
    <row r="2965" ht="15.0" customHeight="1">
      <c r="A2965" s="343" t="s">
        <v>4848</v>
      </c>
      <c r="B2965" s="344">
        <v>531859.0</v>
      </c>
      <c r="C2965" s="343" t="s">
        <v>504</v>
      </c>
      <c r="D2965" s="343" t="s">
        <v>1424</v>
      </c>
    </row>
    <row r="2966" ht="15.0" customHeight="1">
      <c r="A2966" s="343" t="s">
        <v>4849</v>
      </c>
      <c r="B2966" s="344">
        <v>541206.0</v>
      </c>
      <c r="C2966" s="343" t="s">
        <v>504</v>
      </c>
      <c r="D2966" s="343" t="s">
        <v>825</v>
      </c>
    </row>
    <row r="2967" ht="15.0" customHeight="1">
      <c r="A2967" s="343" t="s">
        <v>4850</v>
      </c>
      <c r="B2967" s="344">
        <v>531626.0</v>
      </c>
      <c r="C2967" s="343" t="s">
        <v>504</v>
      </c>
      <c r="D2967" s="343" t="s">
        <v>618</v>
      </c>
    </row>
    <row r="2968" ht="15.0" customHeight="1">
      <c r="A2968" s="343" t="s">
        <v>4851</v>
      </c>
      <c r="B2968" s="344">
        <v>531626.0</v>
      </c>
      <c r="C2968" s="343" t="s">
        <v>504</v>
      </c>
      <c r="D2968" s="343" t="s">
        <v>618</v>
      </c>
    </row>
    <row r="2969" ht="15.0" customHeight="1">
      <c r="A2969" s="343" t="s">
        <v>4852</v>
      </c>
      <c r="B2969" s="344">
        <v>539015.0</v>
      </c>
      <c r="C2969" s="343" t="s">
        <v>4853</v>
      </c>
      <c r="D2969" s="343" t="s">
        <v>1243</v>
      </c>
    </row>
    <row r="2970" ht="15.0" customHeight="1">
      <c r="A2970" s="343" t="s">
        <v>4854</v>
      </c>
      <c r="B2970" s="344">
        <v>539287.0</v>
      </c>
      <c r="C2970" s="343" t="s">
        <v>4855</v>
      </c>
      <c r="D2970" s="343" t="s">
        <v>542</v>
      </c>
    </row>
    <row r="2971" ht="15.0" customHeight="1">
      <c r="A2971" s="343" t="s">
        <v>4856</v>
      </c>
      <c r="B2971" s="344">
        <v>530173.0</v>
      </c>
      <c r="C2971" s="343" t="s">
        <v>504</v>
      </c>
      <c r="D2971" s="343" t="s">
        <v>618</v>
      </c>
    </row>
    <row r="2972" ht="15.0" customHeight="1">
      <c r="A2972" s="343" t="s">
        <v>4857</v>
      </c>
      <c r="B2972" s="344">
        <v>501179.0</v>
      </c>
      <c r="C2972" s="343" t="s">
        <v>504</v>
      </c>
      <c r="D2972" s="343" t="s">
        <v>524</v>
      </c>
    </row>
    <row r="2973" ht="15.0" customHeight="1">
      <c r="A2973" s="343" t="s">
        <v>4858</v>
      </c>
      <c r="B2973" s="344">
        <v>509782.0</v>
      </c>
      <c r="C2973" s="343" t="s">
        <v>504</v>
      </c>
      <c r="D2973" s="343" t="s">
        <v>925</v>
      </c>
    </row>
    <row r="2974" ht="15.0" customHeight="1">
      <c r="A2974" s="343" t="s">
        <v>4859</v>
      </c>
      <c r="B2974" s="344">
        <v>540198.0</v>
      </c>
      <c r="C2974" s="343" t="s">
        <v>504</v>
      </c>
      <c r="D2974" s="343" t="s">
        <v>519</v>
      </c>
    </row>
    <row r="2975" ht="15.0" customHeight="1">
      <c r="A2975" s="343" t="s">
        <v>4860</v>
      </c>
      <c r="B2975" s="344">
        <v>500317.0</v>
      </c>
      <c r="C2975" s="343" t="s">
        <v>4861</v>
      </c>
      <c r="D2975" s="343" t="s">
        <v>524</v>
      </c>
    </row>
    <row r="2976" ht="15.0" customHeight="1">
      <c r="A2976" s="343" t="s">
        <v>4862</v>
      </c>
      <c r="B2976" s="344">
        <v>539290.0</v>
      </c>
      <c r="C2976" s="343" t="s">
        <v>4863</v>
      </c>
      <c r="D2976" s="343" t="s">
        <v>524</v>
      </c>
    </row>
    <row r="2977" ht="15.0" customHeight="1">
      <c r="A2977" s="343" t="s">
        <v>4864</v>
      </c>
      <c r="B2977" s="344">
        <v>509099.0</v>
      </c>
      <c r="C2977" s="343" t="s">
        <v>504</v>
      </c>
      <c r="D2977" s="343" t="s">
        <v>925</v>
      </c>
    </row>
    <row r="2978" ht="15.0" customHeight="1">
      <c r="A2978" s="343" t="s">
        <v>4865</v>
      </c>
      <c r="B2978" s="344">
        <v>531065.0</v>
      </c>
      <c r="C2978" s="343" t="s">
        <v>504</v>
      </c>
      <c r="D2978" s="343" t="s">
        <v>1203</v>
      </c>
    </row>
    <row r="2979" ht="15.0" customHeight="1">
      <c r="A2979" s="343" t="s">
        <v>4866</v>
      </c>
      <c r="B2979" s="344">
        <v>514460.0</v>
      </c>
      <c r="C2979" s="343" t="s">
        <v>504</v>
      </c>
      <c r="D2979" s="343" t="s">
        <v>526</v>
      </c>
    </row>
    <row r="2980" ht="15.0" customHeight="1">
      <c r="A2980" s="343" t="s">
        <v>4867</v>
      </c>
      <c r="B2980" s="344">
        <v>523151.0</v>
      </c>
      <c r="C2980" s="343" t="s">
        <v>504</v>
      </c>
      <c r="D2980" s="343" t="s">
        <v>588</v>
      </c>
    </row>
    <row r="2981" ht="15.0" customHeight="1">
      <c r="A2981" s="343" t="s">
        <v>4868</v>
      </c>
      <c r="B2981" s="344">
        <v>514330.0</v>
      </c>
      <c r="C2981" s="343" t="s">
        <v>504</v>
      </c>
      <c r="D2981" s="343" t="s">
        <v>519</v>
      </c>
    </row>
    <row r="2982" ht="15.0" customHeight="1">
      <c r="A2982" s="343" t="s">
        <v>4869</v>
      </c>
      <c r="B2982" s="344">
        <v>530741.0</v>
      </c>
      <c r="C2982" s="343" t="s">
        <v>504</v>
      </c>
      <c r="D2982" s="343" t="s">
        <v>584</v>
      </c>
    </row>
    <row r="2983" ht="15.0" customHeight="1">
      <c r="A2983" s="343" t="s">
        <v>4870</v>
      </c>
      <c r="B2983" s="344">
        <v>539291.0</v>
      </c>
      <c r="C2983" s="343" t="s">
        <v>504</v>
      </c>
      <c r="D2983" s="343" t="s">
        <v>702</v>
      </c>
    </row>
    <row r="2984" ht="15.0" customHeight="1">
      <c r="A2984" s="343" t="s">
        <v>4871</v>
      </c>
      <c r="B2984" s="344">
        <v>539352.0</v>
      </c>
      <c r="C2984" s="343" t="s">
        <v>504</v>
      </c>
      <c r="D2984" s="343" t="s">
        <v>507</v>
      </c>
    </row>
    <row r="2985" ht="15.0" customHeight="1">
      <c r="A2985" s="343" t="s">
        <v>4872</v>
      </c>
      <c r="B2985" s="344">
        <v>513403.0</v>
      </c>
      <c r="C2985" s="343" t="s">
        <v>504</v>
      </c>
      <c r="D2985" s="343" t="s">
        <v>536</v>
      </c>
    </row>
    <row r="2986" ht="15.0" customHeight="1">
      <c r="A2986" s="343" t="s">
        <v>4873</v>
      </c>
      <c r="B2986" s="344">
        <v>523862.0</v>
      </c>
      <c r="C2986" s="343" t="s">
        <v>504</v>
      </c>
      <c r="D2986" s="343" t="s">
        <v>521</v>
      </c>
    </row>
    <row r="2987" ht="15.0" customHeight="1">
      <c r="A2987" s="343" t="s">
        <v>4874</v>
      </c>
      <c r="B2987" s="344">
        <v>523483.0</v>
      </c>
      <c r="C2987" s="343" t="s">
        <v>504</v>
      </c>
      <c r="D2987" s="343" t="s">
        <v>1032</v>
      </c>
    </row>
    <row r="2988" ht="15.0" customHeight="1">
      <c r="A2988" s="343" t="s">
        <v>4875</v>
      </c>
      <c r="B2988" s="344">
        <v>538963.0</v>
      </c>
      <c r="C2988" s="343" t="s">
        <v>504</v>
      </c>
      <c r="D2988" s="343" t="s">
        <v>827</v>
      </c>
    </row>
    <row r="2989" ht="15.0" customHeight="1">
      <c r="A2989" s="343" t="s">
        <v>4876</v>
      </c>
      <c r="B2989" s="344">
        <v>531395.0</v>
      </c>
      <c r="C2989" s="343" t="s">
        <v>504</v>
      </c>
      <c r="D2989" s="343" t="s">
        <v>519</v>
      </c>
    </row>
    <row r="2990" ht="15.0" customHeight="1">
      <c r="A2990" s="343" t="s">
        <v>4877</v>
      </c>
      <c r="B2990" s="344">
        <v>532350.0</v>
      </c>
      <c r="C2990" s="343" t="s">
        <v>504</v>
      </c>
      <c r="D2990" s="343" t="s">
        <v>507</v>
      </c>
    </row>
    <row r="2991" ht="15.0" customHeight="1">
      <c r="A2991" s="343" t="s">
        <v>4878</v>
      </c>
      <c r="B2991" s="344">
        <v>526905.0</v>
      </c>
      <c r="C2991" s="343" t="s">
        <v>504</v>
      </c>
      <c r="D2991" s="343" t="s">
        <v>552</v>
      </c>
    </row>
    <row r="2992" ht="15.0" customHeight="1">
      <c r="A2992" s="343" t="s">
        <v>4879</v>
      </c>
      <c r="B2992" s="344">
        <v>517230.0</v>
      </c>
      <c r="C2992" s="343" t="s">
        <v>4880</v>
      </c>
      <c r="D2992" s="343" t="s">
        <v>526</v>
      </c>
    </row>
    <row r="2993" ht="15.0" customHeight="1">
      <c r="A2993" s="343" t="s">
        <v>4881</v>
      </c>
      <c r="B2993" s="344">
        <v>532827.0</v>
      </c>
      <c r="C2993" s="343" t="s">
        <v>4882</v>
      </c>
      <c r="D2993" s="343" t="s">
        <v>618</v>
      </c>
    </row>
    <row r="2994" ht="15.0" customHeight="1">
      <c r="A2994" s="343" t="s">
        <v>4883</v>
      </c>
      <c r="B2994" s="344">
        <v>532900.0</v>
      </c>
      <c r="C2994" s="343" t="s">
        <v>4884</v>
      </c>
      <c r="D2994" s="343" t="s">
        <v>521</v>
      </c>
    </row>
    <row r="2995" ht="15.0" customHeight="1">
      <c r="A2995" s="343" t="s">
        <v>4885</v>
      </c>
      <c r="B2995" s="344">
        <v>540648.0</v>
      </c>
      <c r="C2995" s="343" t="s">
        <v>4886</v>
      </c>
      <c r="D2995" s="343" t="s">
        <v>524</v>
      </c>
    </row>
    <row r="2996" ht="15.0" customHeight="1">
      <c r="A2996" s="343" t="s">
        <v>4887</v>
      </c>
      <c r="B2996" s="344">
        <v>539121.0</v>
      </c>
      <c r="C2996" s="343" t="s">
        <v>504</v>
      </c>
      <c r="D2996" s="343" t="s">
        <v>809</v>
      </c>
    </row>
    <row r="2997" ht="15.0" customHeight="1">
      <c r="A2997" s="343" t="s">
        <v>4888</v>
      </c>
      <c r="B2997" s="344">
        <v>541444.0</v>
      </c>
      <c r="C2997" s="343" t="s">
        <v>504</v>
      </c>
      <c r="D2997" s="343" t="s">
        <v>618</v>
      </c>
    </row>
    <row r="2998" ht="15.0" customHeight="1">
      <c r="A2998" s="343" t="s">
        <v>4889</v>
      </c>
      <c r="B2998" s="344">
        <v>532521.0</v>
      </c>
      <c r="C2998" s="343" t="s">
        <v>4890</v>
      </c>
      <c r="D2998" s="343" t="s">
        <v>597</v>
      </c>
    </row>
    <row r="2999" ht="15.0" customHeight="1">
      <c r="A2999" s="343" t="s">
        <v>4891</v>
      </c>
      <c r="B2999" s="344">
        <v>511597.0</v>
      </c>
      <c r="C2999" s="343" t="s">
        <v>504</v>
      </c>
      <c r="D2999" s="343" t="s">
        <v>521</v>
      </c>
    </row>
    <row r="3000" ht="15.0" customHeight="1">
      <c r="A3000" s="343" t="s">
        <v>4892</v>
      </c>
      <c r="B3000" s="344">
        <v>517397.0</v>
      </c>
      <c r="C3000" s="343" t="s">
        <v>504</v>
      </c>
      <c r="D3000" s="343" t="s">
        <v>1046</v>
      </c>
    </row>
    <row r="3001" ht="15.0" customHeight="1">
      <c r="A3001" s="343" t="s">
        <v>4893</v>
      </c>
      <c r="B3001" s="344">
        <v>517397.0</v>
      </c>
      <c r="C3001" s="343" t="s">
        <v>504</v>
      </c>
      <c r="D3001" s="343" t="s">
        <v>1046</v>
      </c>
    </row>
    <row r="3002" ht="15.0" customHeight="1">
      <c r="A3002" s="343" t="s">
        <v>4894</v>
      </c>
      <c r="B3002" s="344">
        <v>511525.0</v>
      </c>
      <c r="C3002" s="343" t="s">
        <v>504</v>
      </c>
      <c r="D3002" s="343" t="s">
        <v>597</v>
      </c>
    </row>
    <row r="3003" ht="15.0" customHeight="1">
      <c r="A3003" s="343" t="s">
        <v>4895</v>
      </c>
      <c r="B3003" s="344">
        <v>531349.0</v>
      </c>
      <c r="C3003" s="343" t="s">
        <v>4896</v>
      </c>
      <c r="D3003" s="343" t="s">
        <v>842</v>
      </c>
    </row>
    <row r="3004" ht="15.0" customHeight="1">
      <c r="A3004" s="343" t="s">
        <v>4897</v>
      </c>
      <c r="B3004" s="343" t="s">
        <v>504</v>
      </c>
      <c r="C3004" s="343" t="s">
        <v>4898</v>
      </c>
      <c r="D3004" s="343" t="s">
        <v>515</v>
      </c>
    </row>
    <row r="3005" ht="15.0" customHeight="1">
      <c r="A3005" s="343" t="s">
        <v>4899</v>
      </c>
      <c r="B3005" s="344">
        <v>538742.0</v>
      </c>
      <c r="C3005" s="343" t="s">
        <v>504</v>
      </c>
      <c r="D3005" s="343" t="s">
        <v>526</v>
      </c>
    </row>
    <row r="3006" ht="15.0" customHeight="1">
      <c r="A3006" s="343" t="s">
        <v>4900</v>
      </c>
      <c r="B3006" s="344">
        <v>538860.0</v>
      </c>
      <c r="C3006" s="343" t="s">
        <v>504</v>
      </c>
      <c r="D3006" s="343" t="s">
        <v>521</v>
      </c>
    </row>
    <row r="3007" ht="15.0" customHeight="1">
      <c r="A3007" s="343" t="s">
        <v>4901</v>
      </c>
      <c r="B3007" s="344">
        <v>524820.0</v>
      </c>
      <c r="C3007" s="343" t="s">
        <v>4902</v>
      </c>
      <c r="D3007" s="343" t="s">
        <v>714</v>
      </c>
    </row>
    <row r="3008" ht="15.0" customHeight="1">
      <c r="A3008" s="343" t="s">
        <v>4903</v>
      </c>
      <c r="B3008" s="344">
        <v>508941.0</v>
      </c>
      <c r="C3008" s="343" t="s">
        <v>504</v>
      </c>
      <c r="D3008" s="343" t="s">
        <v>689</v>
      </c>
    </row>
    <row r="3009" ht="15.0" customHeight="1">
      <c r="A3009" s="343" t="s">
        <v>4904</v>
      </c>
      <c r="B3009" s="344">
        <v>504093.0</v>
      </c>
      <c r="C3009" s="343" t="s">
        <v>504</v>
      </c>
      <c r="D3009" s="343" t="s">
        <v>1050</v>
      </c>
    </row>
    <row r="3010" ht="15.0" customHeight="1">
      <c r="A3010" s="343" t="s">
        <v>4905</v>
      </c>
      <c r="B3010" s="344">
        <v>513511.0</v>
      </c>
      <c r="C3010" s="343" t="s">
        <v>504</v>
      </c>
      <c r="D3010" s="343" t="s">
        <v>536</v>
      </c>
    </row>
    <row r="3011" ht="15.0" customHeight="1">
      <c r="A3011" s="343" t="s">
        <v>4906</v>
      </c>
      <c r="B3011" s="344">
        <v>531726.0</v>
      </c>
      <c r="C3011" s="343" t="s">
        <v>504</v>
      </c>
      <c r="D3011" s="343" t="s">
        <v>542</v>
      </c>
    </row>
    <row r="3012" ht="15.0" customHeight="1">
      <c r="A3012" s="343" t="s">
        <v>4907</v>
      </c>
      <c r="B3012" s="344">
        <v>506122.0</v>
      </c>
      <c r="C3012" s="343" t="s">
        <v>504</v>
      </c>
      <c r="D3012" s="343" t="s">
        <v>859</v>
      </c>
    </row>
    <row r="3013" ht="15.0" customHeight="1">
      <c r="A3013" s="343" t="s">
        <v>4908</v>
      </c>
      <c r="B3013" s="344">
        <v>531280.0</v>
      </c>
      <c r="C3013" s="343" t="s">
        <v>504</v>
      </c>
      <c r="D3013" s="343" t="s">
        <v>699</v>
      </c>
    </row>
    <row r="3014" ht="15.0" customHeight="1">
      <c r="A3014" s="343" t="s">
        <v>4909</v>
      </c>
      <c r="B3014" s="344">
        <v>534796.0</v>
      </c>
      <c r="C3014" s="343" t="s">
        <v>504</v>
      </c>
      <c r="D3014" s="343" t="s">
        <v>624</v>
      </c>
    </row>
    <row r="3015" ht="15.0" customHeight="1">
      <c r="A3015" s="343" t="s">
        <v>4910</v>
      </c>
      <c r="B3015" s="343" t="s">
        <v>504</v>
      </c>
      <c r="C3015" s="343" t="s">
        <v>4911</v>
      </c>
      <c r="D3015" s="343" t="s">
        <v>515</v>
      </c>
    </row>
    <row r="3016" ht="15.0" customHeight="1">
      <c r="A3016" s="343" t="s">
        <v>4912</v>
      </c>
      <c r="B3016" s="344">
        <v>539143.0</v>
      </c>
      <c r="C3016" s="343" t="s">
        <v>504</v>
      </c>
      <c r="D3016" s="343" t="s">
        <v>493</v>
      </c>
    </row>
    <row r="3017" ht="15.0" customHeight="1">
      <c r="A3017" s="343" t="s">
        <v>4913</v>
      </c>
      <c r="B3017" s="344">
        <v>500322.0</v>
      </c>
      <c r="C3017" s="343" t="s">
        <v>504</v>
      </c>
      <c r="D3017" s="343" t="s">
        <v>517</v>
      </c>
    </row>
    <row r="3018" ht="15.0" customHeight="1">
      <c r="A3018" s="343" t="s">
        <v>4914</v>
      </c>
      <c r="B3018" s="344">
        <v>513359.0</v>
      </c>
      <c r="C3018" s="343" t="s">
        <v>4915</v>
      </c>
      <c r="D3018" s="343" t="s">
        <v>781</v>
      </c>
    </row>
    <row r="3019" ht="15.0" customHeight="1">
      <c r="A3019" s="343" t="s">
        <v>4916</v>
      </c>
      <c r="B3019" s="344">
        <v>533211.0</v>
      </c>
      <c r="C3019" s="343" t="s">
        <v>4917</v>
      </c>
      <c r="D3019" s="343" t="s">
        <v>542</v>
      </c>
    </row>
    <row r="3020" ht="15.0" customHeight="1">
      <c r="A3020" s="343" t="s">
        <v>4918</v>
      </c>
      <c r="B3020" s="344">
        <v>539889.0</v>
      </c>
      <c r="C3020" s="343" t="s">
        <v>4919</v>
      </c>
      <c r="D3020" s="343" t="s">
        <v>564</v>
      </c>
    </row>
    <row r="3021" ht="15.0" customHeight="1">
      <c r="A3021" s="343" t="s">
        <v>4920</v>
      </c>
      <c r="B3021" s="344">
        <v>531255.0</v>
      </c>
      <c r="C3021" s="343" t="s">
        <v>504</v>
      </c>
      <c r="D3021" s="343" t="s">
        <v>521</v>
      </c>
    </row>
    <row r="3022" ht="15.0" customHeight="1">
      <c r="A3022" s="343" t="s">
        <v>4921</v>
      </c>
      <c r="B3022" s="344">
        <v>530555.0</v>
      </c>
      <c r="C3022" s="343" t="s">
        <v>4922</v>
      </c>
      <c r="D3022" s="343" t="s">
        <v>802</v>
      </c>
    </row>
    <row r="3023" ht="15.0" customHeight="1">
      <c r="A3023" s="343" t="s">
        <v>4923</v>
      </c>
      <c r="B3023" s="344">
        <v>507970.0</v>
      </c>
      <c r="C3023" s="343" t="s">
        <v>504</v>
      </c>
      <c r="D3023" s="343" t="s">
        <v>686</v>
      </c>
    </row>
    <row r="3024" ht="15.0" customHeight="1">
      <c r="A3024" s="343" t="s">
        <v>4924</v>
      </c>
      <c r="B3024" s="344">
        <v>507970.0</v>
      </c>
      <c r="C3024" s="343" t="s">
        <v>504</v>
      </c>
      <c r="D3024" s="343" t="s">
        <v>686</v>
      </c>
    </row>
    <row r="3025" ht="15.0" customHeight="1">
      <c r="A3025" s="343" t="s">
        <v>4925</v>
      </c>
      <c r="B3025" s="344">
        <v>524689.0</v>
      </c>
      <c r="C3025" s="343" t="s">
        <v>4926</v>
      </c>
      <c r="D3025" s="343" t="s">
        <v>542</v>
      </c>
    </row>
    <row r="3026" ht="15.0" customHeight="1">
      <c r="A3026" s="343" t="s">
        <v>4927</v>
      </c>
      <c r="B3026" s="344">
        <v>524689.0</v>
      </c>
      <c r="C3026" s="343" t="s">
        <v>4926</v>
      </c>
      <c r="D3026" s="343" t="s">
        <v>542</v>
      </c>
    </row>
    <row r="3027" ht="15.0" customHeight="1">
      <c r="A3027" s="343" t="s">
        <v>4928</v>
      </c>
      <c r="B3027" s="344">
        <v>539481.0</v>
      </c>
      <c r="C3027" s="343" t="s">
        <v>504</v>
      </c>
      <c r="D3027" s="343" t="s">
        <v>521</v>
      </c>
    </row>
    <row r="3028" ht="15.0" customHeight="1">
      <c r="A3028" s="343" t="s">
        <v>4929</v>
      </c>
      <c r="B3028" s="343" t="s">
        <v>504</v>
      </c>
      <c r="C3028" s="343" t="s">
        <v>4930</v>
      </c>
      <c r="D3028" s="343" t="s">
        <v>515</v>
      </c>
    </row>
    <row r="3029" ht="15.0" customHeight="1">
      <c r="A3029" s="343" t="s">
        <v>4931</v>
      </c>
      <c r="B3029" s="344">
        <v>524628.0</v>
      </c>
      <c r="C3029" s="343" t="s">
        <v>504</v>
      </c>
      <c r="D3029" s="343" t="s">
        <v>526</v>
      </c>
    </row>
    <row r="3030" ht="15.0" customHeight="1">
      <c r="A3030" s="343" t="s">
        <v>4932</v>
      </c>
      <c r="B3030" s="344">
        <v>532911.0</v>
      </c>
      <c r="C3030" s="343" t="s">
        <v>504</v>
      </c>
      <c r="D3030" s="343" t="s">
        <v>590</v>
      </c>
    </row>
    <row r="3031" ht="15.0" customHeight="1">
      <c r="A3031" s="343" t="s">
        <v>4933</v>
      </c>
      <c r="B3031" s="344">
        <v>540359.0</v>
      </c>
      <c r="C3031" s="343" t="s">
        <v>504</v>
      </c>
      <c r="D3031" s="343" t="s">
        <v>542</v>
      </c>
    </row>
    <row r="3032" ht="15.0" customHeight="1">
      <c r="A3032" s="343" t="s">
        <v>4934</v>
      </c>
      <c r="B3032" s="344">
        <v>540467.0</v>
      </c>
      <c r="C3032" s="343" t="s">
        <v>504</v>
      </c>
      <c r="D3032" s="343" t="s">
        <v>618</v>
      </c>
    </row>
    <row r="3033" ht="15.0" customHeight="1">
      <c r="A3033" s="343" t="s">
        <v>4935</v>
      </c>
      <c r="B3033" s="344">
        <v>780017.0</v>
      </c>
      <c r="C3033" s="343" t="s">
        <v>504</v>
      </c>
      <c r="D3033" s="343" t="s">
        <v>595</v>
      </c>
    </row>
    <row r="3034" ht="15.0" customHeight="1">
      <c r="A3034" s="343" t="s">
        <v>4936</v>
      </c>
      <c r="B3034" s="344">
        <v>506128.0</v>
      </c>
      <c r="C3034" s="343" t="s">
        <v>504</v>
      </c>
      <c r="D3034" s="343" t="s">
        <v>542</v>
      </c>
    </row>
    <row r="3035" ht="15.0" customHeight="1">
      <c r="A3035" s="343" t="s">
        <v>4937</v>
      </c>
      <c r="B3035" s="344">
        <v>511702.0</v>
      </c>
      <c r="C3035" s="343" t="s">
        <v>504</v>
      </c>
      <c r="D3035" s="343" t="s">
        <v>521</v>
      </c>
    </row>
    <row r="3036" ht="15.0" customHeight="1">
      <c r="A3036" s="343" t="s">
        <v>4938</v>
      </c>
      <c r="B3036" s="344">
        <v>511176.0</v>
      </c>
      <c r="C3036" s="343" t="s">
        <v>504</v>
      </c>
      <c r="D3036" s="343" t="s">
        <v>590</v>
      </c>
    </row>
    <row r="3037" ht="15.0" customHeight="1">
      <c r="A3037" s="343" t="s">
        <v>4939</v>
      </c>
      <c r="B3037" s="344">
        <v>532780.0</v>
      </c>
      <c r="C3037" s="343" t="s">
        <v>4940</v>
      </c>
      <c r="D3037" s="343" t="s">
        <v>590</v>
      </c>
    </row>
    <row r="3038" ht="15.0" customHeight="1">
      <c r="A3038" s="343" t="s">
        <v>4941</v>
      </c>
      <c r="B3038" s="344">
        <v>526349.0</v>
      </c>
      <c r="C3038" s="343" t="s">
        <v>504</v>
      </c>
      <c r="D3038" s="343" t="s">
        <v>859</v>
      </c>
    </row>
    <row r="3039" ht="15.0" customHeight="1">
      <c r="A3039" s="343" t="s">
        <v>4942</v>
      </c>
      <c r="B3039" s="344">
        <v>541347.0</v>
      </c>
      <c r="C3039" s="343" t="s">
        <v>504</v>
      </c>
      <c r="D3039" s="343" t="s">
        <v>1203</v>
      </c>
    </row>
    <row r="3040" ht="15.0" customHeight="1">
      <c r="A3040" s="343" t="s">
        <v>4943</v>
      </c>
      <c r="B3040" s="344">
        <v>521080.0</v>
      </c>
      <c r="C3040" s="343" t="s">
        <v>504</v>
      </c>
      <c r="D3040" s="343" t="s">
        <v>519</v>
      </c>
    </row>
    <row r="3041" ht="15.0" customHeight="1">
      <c r="A3041" s="343" t="s">
        <v>4944</v>
      </c>
      <c r="B3041" s="343" t="s">
        <v>504</v>
      </c>
      <c r="C3041" s="343" t="s">
        <v>4945</v>
      </c>
      <c r="D3041" s="343" t="s">
        <v>515</v>
      </c>
    </row>
    <row r="3042" ht="15.0" customHeight="1">
      <c r="A3042" s="343" t="s">
        <v>4946</v>
      </c>
      <c r="B3042" s="344">
        <v>500456.0</v>
      </c>
      <c r="C3042" s="343" t="s">
        <v>504</v>
      </c>
      <c r="D3042" s="343" t="s">
        <v>881</v>
      </c>
    </row>
    <row r="3043" ht="15.0" customHeight="1">
      <c r="A3043" s="343" t="s">
        <v>4947</v>
      </c>
      <c r="B3043" s="344">
        <v>511734.0</v>
      </c>
      <c r="C3043" s="343" t="s">
        <v>504</v>
      </c>
      <c r="D3043" s="343" t="s">
        <v>521</v>
      </c>
    </row>
    <row r="3044" ht="15.0" customHeight="1">
      <c r="A3044" s="343" t="s">
        <v>4948</v>
      </c>
      <c r="B3044" s="344">
        <v>503092.0</v>
      </c>
      <c r="C3044" s="343" t="s">
        <v>504</v>
      </c>
      <c r="D3044" s="343" t="s">
        <v>519</v>
      </c>
    </row>
    <row r="3045" ht="15.0" customHeight="1">
      <c r="A3045" s="343" t="s">
        <v>4949</v>
      </c>
      <c r="B3045" s="344">
        <v>539401.0</v>
      </c>
      <c r="C3045" s="343" t="s">
        <v>504</v>
      </c>
      <c r="D3045" s="343" t="s">
        <v>618</v>
      </c>
    </row>
    <row r="3046" ht="15.0" customHeight="1">
      <c r="A3046" s="343" t="s">
        <v>4950</v>
      </c>
      <c r="B3046" s="344">
        <v>531120.0</v>
      </c>
      <c r="C3046" s="343" t="s">
        <v>4951</v>
      </c>
      <c r="D3046" s="343" t="s">
        <v>902</v>
      </c>
    </row>
    <row r="3047" ht="15.0" customHeight="1">
      <c r="A3047" s="343" t="s">
        <v>4952</v>
      </c>
      <c r="B3047" s="344">
        <v>526381.0</v>
      </c>
      <c r="C3047" s="343" t="s">
        <v>4953</v>
      </c>
      <c r="D3047" s="343" t="s">
        <v>576</v>
      </c>
    </row>
    <row r="3048" ht="15.0" customHeight="1">
      <c r="A3048" s="343" t="s">
        <v>4954</v>
      </c>
      <c r="B3048" s="344">
        <v>517417.0</v>
      </c>
      <c r="C3048" s="343" t="s">
        <v>504</v>
      </c>
      <c r="D3048" s="343" t="s">
        <v>512</v>
      </c>
    </row>
    <row r="3049" ht="15.0" customHeight="1">
      <c r="A3049" s="343" t="s">
        <v>4955</v>
      </c>
      <c r="B3049" s="344">
        <v>517417.0</v>
      </c>
      <c r="C3049" s="343" t="s">
        <v>504</v>
      </c>
      <c r="D3049" s="343" t="s">
        <v>512</v>
      </c>
    </row>
    <row r="3050" ht="15.0" customHeight="1">
      <c r="A3050" s="343" t="s">
        <v>4956</v>
      </c>
      <c r="B3050" s="344">
        <v>524031.0</v>
      </c>
      <c r="C3050" s="343" t="s">
        <v>504</v>
      </c>
      <c r="D3050" s="343" t="s">
        <v>590</v>
      </c>
    </row>
    <row r="3051" ht="15.0" customHeight="1">
      <c r="A3051" s="343" t="s">
        <v>4957</v>
      </c>
      <c r="B3051" s="344">
        <v>514326.0</v>
      </c>
      <c r="C3051" s="343" t="s">
        <v>4958</v>
      </c>
      <c r="D3051" s="343" t="s">
        <v>519</v>
      </c>
    </row>
    <row r="3052" ht="15.0" customHeight="1">
      <c r="A3052" s="343" t="s">
        <v>4959</v>
      </c>
      <c r="B3052" s="344">
        <v>514326.0</v>
      </c>
      <c r="C3052" s="343" t="s">
        <v>4958</v>
      </c>
      <c r="D3052" s="343" t="s">
        <v>519</v>
      </c>
    </row>
    <row r="3053" ht="15.0" customHeight="1">
      <c r="A3053" s="343" t="s">
        <v>4960</v>
      </c>
      <c r="B3053" s="344">
        <v>539113.0</v>
      </c>
      <c r="C3053" s="343" t="s">
        <v>504</v>
      </c>
      <c r="D3053" s="343" t="s">
        <v>521</v>
      </c>
    </row>
    <row r="3054" ht="15.0" customHeight="1">
      <c r="A3054" s="343" t="s">
        <v>4961</v>
      </c>
      <c r="B3054" s="344">
        <v>532742.0</v>
      </c>
      <c r="C3054" s="343" t="s">
        <v>504</v>
      </c>
      <c r="D3054" s="343" t="s">
        <v>664</v>
      </c>
    </row>
    <row r="3055" ht="15.0" customHeight="1">
      <c r="A3055" s="343" t="s">
        <v>4962</v>
      </c>
      <c r="B3055" s="344">
        <v>535658.0</v>
      </c>
      <c r="C3055" s="343" t="s">
        <v>504</v>
      </c>
      <c r="D3055" s="343" t="s">
        <v>521</v>
      </c>
    </row>
    <row r="3056" ht="15.0" customHeight="1">
      <c r="A3056" s="343" t="s">
        <v>4963</v>
      </c>
      <c r="B3056" s="344">
        <v>532676.0</v>
      </c>
      <c r="C3056" s="343" t="s">
        <v>4964</v>
      </c>
      <c r="D3056" s="343" t="s">
        <v>902</v>
      </c>
    </row>
    <row r="3057" ht="15.0" customHeight="1">
      <c r="A3057" s="343" t="s">
        <v>4965</v>
      </c>
      <c r="B3057" s="344">
        <v>514087.0</v>
      </c>
      <c r="C3057" s="343" t="s">
        <v>504</v>
      </c>
      <c r="D3057" s="343" t="s">
        <v>519</v>
      </c>
    </row>
    <row r="3058" ht="15.0" customHeight="1">
      <c r="A3058" s="343" t="s">
        <v>4966</v>
      </c>
      <c r="B3058" s="344">
        <v>534809.0</v>
      </c>
      <c r="C3058" s="343" t="s">
        <v>4967</v>
      </c>
      <c r="D3058" s="343" t="s">
        <v>618</v>
      </c>
    </row>
    <row r="3059" ht="15.0" customHeight="1">
      <c r="A3059" s="343" t="s">
        <v>4968</v>
      </c>
      <c r="B3059" s="344">
        <v>517119.0</v>
      </c>
      <c r="C3059" s="343" t="s">
        <v>504</v>
      </c>
      <c r="D3059" s="343" t="s">
        <v>829</v>
      </c>
    </row>
    <row r="3060" ht="15.0" customHeight="1">
      <c r="A3060" s="343" t="s">
        <v>4969</v>
      </c>
      <c r="B3060" s="344">
        <v>538730.0</v>
      </c>
      <c r="C3060" s="343" t="s">
        <v>4970</v>
      </c>
      <c r="D3060" s="343" t="s">
        <v>526</v>
      </c>
    </row>
    <row r="3061" ht="15.0" customHeight="1">
      <c r="A3061" s="343" t="s">
        <v>4971</v>
      </c>
      <c r="B3061" s="344">
        <v>532808.0</v>
      </c>
      <c r="C3061" s="343" t="s">
        <v>4972</v>
      </c>
      <c r="D3061" s="343" t="s">
        <v>618</v>
      </c>
    </row>
    <row r="3062" ht="15.0" customHeight="1">
      <c r="A3062" s="343" t="s">
        <v>4973</v>
      </c>
      <c r="B3062" s="344">
        <v>523260.0</v>
      </c>
      <c r="C3062" s="343" t="s">
        <v>4974</v>
      </c>
      <c r="D3062" s="343" t="s">
        <v>699</v>
      </c>
    </row>
    <row r="3063" ht="15.0" customHeight="1">
      <c r="A3063" s="343" t="s">
        <v>4975</v>
      </c>
      <c r="B3063" s="344">
        <v>539273.0</v>
      </c>
      <c r="C3063" s="343" t="s">
        <v>504</v>
      </c>
      <c r="D3063" s="343" t="s">
        <v>993</v>
      </c>
    </row>
    <row r="3064" ht="15.0" customHeight="1">
      <c r="A3064" s="343" t="s">
        <v>4976</v>
      </c>
      <c r="B3064" s="344">
        <v>524136.0</v>
      </c>
      <c r="C3064" s="343" t="s">
        <v>504</v>
      </c>
      <c r="D3064" s="343" t="s">
        <v>2323</v>
      </c>
    </row>
    <row r="3065" ht="15.0" customHeight="1">
      <c r="A3065" s="343" t="s">
        <v>4977</v>
      </c>
      <c r="B3065" s="344">
        <v>531352.0</v>
      </c>
      <c r="C3065" s="343" t="s">
        <v>504</v>
      </c>
      <c r="D3065" s="343" t="s">
        <v>519</v>
      </c>
    </row>
    <row r="3066" ht="15.0" customHeight="1">
      <c r="A3066" s="343" t="s">
        <v>4978</v>
      </c>
      <c r="B3066" s="344">
        <v>503031.0</v>
      </c>
      <c r="C3066" s="343" t="s">
        <v>4979</v>
      </c>
      <c r="D3066" s="343" t="s">
        <v>590</v>
      </c>
    </row>
    <row r="3067" ht="15.0" customHeight="1">
      <c r="A3067" s="343" t="s">
        <v>4980</v>
      </c>
      <c r="B3067" s="344">
        <v>539333.0</v>
      </c>
      <c r="C3067" s="343" t="s">
        <v>4981</v>
      </c>
      <c r="D3067" s="343" t="s">
        <v>590</v>
      </c>
    </row>
    <row r="3068" ht="15.0" customHeight="1">
      <c r="A3068" s="343" t="s">
        <v>4982</v>
      </c>
      <c r="B3068" s="344">
        <v>513228.0</v>
      </c>
      <c r="C3068" s="343" t="s">
        <v>4983</v>
      </c>
      <c r="D3068" s="343" t="s">
        <v>536</v>
      </c>
    </row>
    <row r="3069" ht="15.0" customHeight="1">
      <c r="A3069" s="343" t="s">
        <v>4984</v>
      </c>
      <c r="B3069" s="343" t="s">
        <v>504</v>
      </c>
      <c r="C3069" s="343" t="s">
        <v>4985</v>
      </c>
      <c r="D3069" s="343" t="s">
        <v>515</v>
      </c>
    </row>
    <row r="3070" ht="15.0" customHeight="1">
      <c r="A3070" s="343" t="s">
        <v>4986</v>
      </c>
      <c r="B3070" s="344">
        <v>500329.0</v>
      </c>
      <c r="C3070" s="343" t="s">
        <v>504</v>
      </c>
      <c r="D3070" s="343" t="s">
        <v>507</v>
      </c>
    </row>
    <row r="3071" ht="15.0" customHeight="1">
      <c r="A3071" s="343" t="s">
        <v>4987</v>
      </c>
      <c r="B3071" s="344">
        <v>524210.0</v>
      </c>
      <c r="C3071" s="343" t="s">
        <v>504</v>
      </c>
      <c r="D3071" s="343" t="s">
        <v>552</v>
      </c>
    </row>
    <row r="3072" ht="15.0" customHeight="1">
      <c r="A3072" s="343" t="s">
        <v>4988</v>
      </c>
      <c r="B3072" s="344">
        <v>524210.0</v>
      </c>
      <c r="C3072" s="343" t="s">
        <v>504</v>
      </c>
      <c r="D3072" s="343" t="s">
        <v>552</v>
      </c>
    </row>
    <row r="3073" ht="15.0" customHeight="1">
      <c r="A3073" s="343" t="s">
        <v>4989</v>
      </c>
      <c r="B3073" s="344">
        <v>501144.0</v>
      </c>
      <c r="C3073" s="343" t="s">
        <v>504</v>
      </c>
      <c r="D3073" s="343" t="s">
        <v>925</v>
      </c>
    </row>
    <row r="3074" ht="15.0" customHeight="1">
      <c r="A3074" s="343" t="s">
        <v>4990</v>
      </c>
      <c r="B3074" s="343" t="s">
        <v>504</v>
      </c>
      <c r="C3074" s="343" t="s">
        <v>4991</v>
      </c>
      <c r="D3074" s="343" t="s">
        <v>515</v>
      </c>
    </row>
    <row r="3075" ht="15.0" customHeight="1">
      <c r="A3075" s="343" t="s">
        <v>4992</v>
      </c>
      <c r="B3075" s="344">
        <v>521062.0</v>
      </c>
      <c r="C3075" s="343" t="s">
        <v>504</v>
      </c>
      <c r="D3075" s="343" t="s">
        <v>1243</v>
      </c>
    </row>
    <row r="3076" ht="15.0" customHeight="1">
      <c r="A3076" s="343" t="s">
        <v>4993</v>
      </c>
      <c r="B3076" s="344">
        <v>526435.0</v>
      </c>
      <c r="C3076" s="343" t="s">
        <v>504</v>
      </c>
      <c r="D3076" s="343" t="s">
        <v>498</v>
      </c>
    </row>
    <row r="3077" ht="15.0" customHeight="1">
      <c r="A3077" s="343" t="s">
        <v>4994</v>
      </c>
      <c r="B3077" s="344">
        <v>504132.0</v>
      </c>
      <c r="C3077" s="343" t="s">
        <v>504</v>
      </c>
      <c r="D3077" s="343" t="s">
        <v>689</v>
      </c>
    </row>
    <row r="3078" ht="15.0" customHeight="1">
      <c r="A3078" s="343" t="s">
        <v>4995</v>
      </c>
      <c r="B3078" s="344">
        <v>533179.0</v>
      </c>
      <c r="C3078" s="343" t="s">
        <v>333</v>
      </c>
      <c r="D3078" s="343" t="s">
        <v>490</v>
      </c>
    </row>
    <row r="3079" ht="15.0" customHeight="1">
      <c r="A3079" s="343" t="s">
        <v>4996</v>
      </c>
      <c r="B3079" s="344">
        <v>517172.0</v>
      </c>
      <c r="C3079" s="343" t="s">
        <v>504</v>
      </c>
      <c r="D3079" s="343" t="s">
        <v>1046</v>
      </c>
    </row>
    <row r="3080" ht="15.0" customHeight="1">
      <c r="A3080" s="343" t="s">
        <v>4997</v>
      </c>
      <c r="B3080" s="344">
        <v>530381.0</v>
      </c>
      <c r="C3080" s="343" t="s">
        <v>4998</v>
      </c>
      <c r="D3080" s="343" t="s">
        <v>902</v>
      </c>
    </row>
    <row r="3081" ht="15.0" customHeight="1">
      <c r="A3081" s="343" t="s">
        <v>4999</v>
      </c>
      <c r="B3081" s="344">
        <v>532522.0</v>
      </c>
      <c r="C3081" s="343" t="s">
        <v>5000</v>
      </c>
      <c r="D3081" s="343" t="s">
        <v>714</v>
      </c>
    </row>
    <row r="3082" ht="15.0" customHeight="1">
      <c r="A3082" s="343" t="s">
        <v>5001</v>
      </c>
      <c r="B3082" s="344">
        <v>500680.0</v>
      </c>
      <c r="C3082" s="343" t="s">
        <v>5002</v>
      </c>
      <c r="D3082" s="343" t="s">
        <v>542</v>
      </c>
    </row>
    <row r="3083" ht="15.0" customHeight="1">
      <c r="A3083" s="343" t="s">
        <v>5003</v>
      </c>
      <c r="B3083" s="344">
        <v>531769.0</v>
      </c>
      <c r="C3083" s="343" t="s">
        <v>504</v>
      </c>
      <c r="D3083" s="343" t="s">
        <v>597</v>
      </c>
    </row>
    <row r="3084" ht="15.0" customHeight="1">
      <c r="A3084" s="343" t="s">
        <v>5004</v>
      </c>
      <c r="B3084" s="344">
        <v>533581.0</v>
      </c>
      <c r="C3084" s="343" t="s">
        <v>5005</v>
      </c>
      <c r="D3084" s="343" t="s">
        <v>873</v>
      </c>
    </row>
    <row r="3085" ht="15.0" customHeight="1">
      <c r="A3085" s="343" t="s">
        <v>5006</v>
      </c>
      <c r="B3085" s="344">
        <v>526747.0</v>
      </c>
      <c r="C3085" s="343" t="s">
        <v>504</v>
      </c>
      <c r="D3085" s="343" t="s">
        <v>809</v>
      </c>
    </row>
    <row r="3086" ht="15.0" customHeight="1">
      <c r="A3086" s="343" t="s">
        <v>5007</v>
      </c>
      <c r="B3086" s="344">
        <v>531281.0</v>
      </c>
      <c r="C3086" s="343" t="s">
        <v>504</v>
      </c>
      <c r="D3086" s="343" t="s">
        <v>1032</v>
      </c>
    </row>
    <row r="3087" ht="15.0" customHeight="1">
      <c r="A3087" s="343" t="s">
        <v>5008</v>
      </c>
      <c r="B3087" s="344">
        <v>500143.0</v>
      </c>
      <c r="C3087" s="343" t="s">
        <v>504</v>
      </c>
      <c r="D3087" s="343" t="s">
        <v>526</v>
      </c>
    </row>
    <row r="3088" ht="15.0" customHeight="1">
      <c r="A3088" s="343" t="s">
        <v>5009</v>
      </c>
      <c r="B3088" s="344">
        <v>512026.0</v>
      </c>
      <c r="C3088" s="343" t="s">
        <v>504</v>
      </c>
      <c r="D3088" s="343" t="s">
        <v>526</v>
      </c>
    </row>
    <row r="3089" ht="15.0" customHeight="1">
      <c r="A3089" s="343" t="s">
        <v>5010</v>
      </c>
      <c r="B3089" s="344">
        <v>523620.0</v>
      </c>
      <c r="C3089" s="343" t="s">
        <v>504</v>
      </c>
      <c r="D3089" s="343" t="s">
        <v>542</v>
      </c>
    </row>
    <row r="3090" ht="15.0" customHeight="1">
      <c r="A3090" s="343" t="s">
        <v>5011</v>
      </c>
      <c r="B3090" s="344">
        <v>506590.0</v>
      </c>
      <c r="C3090" s="343" t="s">
        <v>5012</v>
      </c>
      <c r="D3090" s="343" t="s">
        <v>5013</v>
      </c>
    </row>
    <row r="3091" ht="15.0" customHeight="1">
      <c r="A3091" s="343" t="s">
        <v>5014</v>
      </c>
      <c r="B3091" s="344">
        <v>526481.0</v>
      </c>
      <c r="C3091" s="343" t="s">
        <v>504</v>
      </c>
      <c r="D3091" s="343" t="s">
        <v>618</v>
      </c>
    </row>
    <row r="3092" ht="15.0" customHeight="1">
      <c r="A3092" s="343" t="s">
        <v>5015</v>
      </c>
      <c r="B3092" s="344">
        <v>537839.0</v>
      </c>
      <c r="C3092" s="343" t="s">
        <v>504</v>
      </c>
      <c r="D3092" s="343" t="s">
        <v>705</v>
      </c>
    </row>
    <row r="3093" ht="15.0" customHeight="1">
      <c r="A3093" s="343" t="s">
        <v>5016</v>
      </c>
      <c r="B3093" s="344">
        <v>509084.0</v>
      </c>
      <c r="C3093" s="343" t="s">
        <v>504</v>
      </c>
      <c r="D3093" s="343" t="s">
        <v>925</v>
      </c>
    </row>
    <row r="3094" ht="15.0" customHeight="1">
      <c r="A3094" s="343" t="s">
        <v>5017</v>
      </c>
      <c r="B3094" s="344">
        <v>526588.0</v>
      </c>
      <c r="C3094" s="343" t="s">
        <v>504</v>
      </c>
      <c r="D3094" s="343" t="s">
        <v>1743</v>
      </c>
    </row>
    <row r="3095" ht="15.0" customHeight="1">
      <c r="A3095" s="343" t="s">
        <v>5018</v>
      </c>
      <c r="B3095" s="344">
        <v>526588.0</v>
      </c>
      <c r="C3095" s="343" t="s">
        <v>504</v>
      </c>
      <c r="D3095" s="343" t="s">
        <v>1743</v>
      </c>
    </row>
    <row r="3096" ht="15.0" customHeight="1">
      <c r="A3096" s="343" t="s">
        <v>5019</v>
      </c>
      <c r="B3096" s="344">
        <v>524808.0</v>
      </c>
      <c r="C3096" s="343" t="s">
        <v>504</v>
      </c>
      <c r="D3096" s="343" t="s">
        <v>648</v>
      </c>
    </row>
    <row r="3097" ht="15.0" customHeight="1">
      <c r="A3097" s="343" t="s">
        <v>5020</v>
      </c>
      <c r="B3097" s="344">
        <v>524808.0</v>
      </c>
      <c r="C3097" s="343" t="s">
        <v>504</v>
      </c>
      <c r="D3097" s="343" t="s">
        <v>648</v>
      </c>
    </row>
    <row r="3098" ht="15.0" customHeight="1">
      <c r="A3098" s="343" t="s">
        <v>5021</v>
      </c>
      <c r="B3098" s="344">
        <v>523642.0</v>
      </c>
      <c r="C3098" s="343" t="s">
        <v>5022</v>
      </c>
      <c r="D3098" s="343" t="s">
        <v>648</v>
      </c>
    </row>
    <row r="3099" ht="15.0" customHeight="1">
      <c r="A3099" s="343" t="s">
        <v>5023</v>
      </c>
      <c r="B3099" s="344">
        <v>530305.0</v>
      </c>
      <c r="C3099" s="343" t="s">
        <v>504</v>
      </c>
      <c r="D3099" s="343" t="s">
        <v>1203</v>
      </c>
    </row>
    <row r="3100" ht="15.0" customHeight="1">
      <c r="A3100" s="343" t="s">
        <v>5024</v>
      </c>
      <c r="B3100" s="344">
        <v>507498.0</v>
      </c>
      <c r="C3100" s="343" t="s">
        <v>504</v>
      </c>
      <c r="D3100" s="343" t="s">
        <v>1203</v>
      </c>
    </row>
    <row r="3101" ht="15.0" customHeight="1">
      <c r="A3101" s="343" t="s">
        <v>5025</v>
      </c>
      <c r="B3101" s="344">
        <v>532355.0</v>
      </c>
      <c r="C3101" s="343" t="s">
        <v>504</v>
      </c>
      <c r="D3101" s="343" t="s">
        <v>507</v>
      </c>
    </row>
    <row r="3102" ht="15.0" customHeight="1">
      <c r="A3102" s="343" t="s">
        <v>5026</v>
      </c>
      <c r="B3102" s="344">
        <v>500331.0</v>
      </c>
      <c r="C3102" s="343" t="s">
        <v>5027</v>
      </c>
      <c r="D3102" s="343" t="s">
        <v>664</v>
      </c>
    </row>
    <row r="3103" ht="15.0" customHeight="1">
      <c r="A3103" s="343" t="s">
        <v>5028</v>
      </c>
      <c r="B3103" s="344">
        <v>500327.0</v>
      </c>
      <c r="C3103" s="343" t="s">
        <v>5029</v>
      </c>
      <c r="D3103" s="343" t="s">
        <v>624</v>
      </c>
    </row>
    <row r="3104" ht="15.0" customHeight="1">
      <c r="A3104" s="343" t="s">
        <v>5030</v>
      </c>
      <c r="B3104" s="344">
        <v>539883.0</v>
      </c>
      <c r="C3104" s="343" t="s">
        <v>5031</v>
      </c>
      <c r="D3104" s="343" t="s">
        <v>670</v>
      </c>
    </row>
    <row r="3105" ht="15.0" customHeight="1">
      <c r="A3105" s="343" t="s">
        <v>5032</v>
      </c>
      <c r="B3105" s="344">
        <v>519439.0</v>
      </c>
      <c r="C3105" s="343" t="s">
        <v>504</v>
      </c>
      <c r="D3105" s="343" t="s">
        <v>753</v>
      </c>
    </row>
    <row r="3106" ht="15.0" customHeight="1">
      <c r="A3106" s="343" t="s">
        <v>5033</v>
      </c>
      <c r="B3106" s="344">
        <v>531879.0</v>
      </c>
      <c r="C3106" s="343" t="s">
        <v>5034</v>
      </c>
      <c r="D3106" s="343" t="s">
        <v>1136</v>
      </c>
    </row>
    <row r="3107" ht="15.0" customHeight="1">
      <c r="A3107" s="343" t="s">
        <v>5035</v>
      </c>
      <c r="B3107" s="344">
        <v>514300.0</v>
      </c>
      <c r="C3107" s="343" t="s">
        <v>5036</v>
      </c>
      <c r="D3107" s="343" t="s">
        <v>519</v>
      </c>
    </row>
    <row r="3108" ht="15.0" customHeight="1">
      <c r="A3108" s="343" t="s">
        <v>5037</v>
      </c>
      <c r="B3108" s="344">
        <v>507864.0</v>
      </c>
      <c r="C3108" s="343" t="s">
        <v>504</v>
      </c>
      <c r="D3108" s="343" t="s">
        <v>487</v>
      </c>
    </row>
    <row r="3109" ht="15.0" customHeight="1">
      <c r="A3109" s="343" t="s">
        <v>5038</v>
      </c>
      <c r="B3109" s="344">
        <v>500302.0</v>
      </c>
      <c r="C3109" s="343" t="s">
        <v>5039</v>
      </c>
      <c r="D3109" s="343" t="s">
        <v>542</v>
      </c>
    </row>
    <row r="3110" ht="15.0" customHeight="1">
      <c r="A3110" s="343" t="s">
        <v>5040</v>
      </c>
      <c r="B3110" s="344">
        <v>532979.0</v>
      </c>
      <c r="C3110" s="343" t="s">
        <v>5041</v>
      </c>
      <c r="D3110" s="343" t="s">
        <v>542</v>
      </c>
    </row>
    <row r="3111" ht="15.0" customHeight="1">
      <c r="A3111" s="343" t="s">
        <v>5042</v>
      </c>
      <c r="B3111" s="344">
        <v>530683.0</v>
      </c>
      <c r="C3111" s="343" t="s">
        <v>504</v>
      </c>
      <c r="D3111" s="343" t="s">
        <v>699</v>
      </c>
    </row>
    <row r="3112" ht="15.0" customHeight="1">
      <c r="A3112" s="343" t="s">
        <v>5043</v>
      </c>
      <c r="B3112" s="344">
        <v>513519.0</v>
      </c>
      <c r="C3112" s="343" t="s">
        <v>5044</v>
      </c>
      <c r="D3112" s="343" t="s">
        <v>802</v>
      </c>
    </row>
    <row r="3113" ht="15.0" customHeight="1">
      <c r="A3113" s="343" t="s">
        <v>5045</v>
      </c>
      <c r="B3113" s="344">
        <v>500333.0</v>
      </c>
      <c r="C3113" s="343" t="s">
        <v>504</v>
      </c>
      <c r="D3113" s="343" t="s">
        <v>984</v>
      </c>
    </row>
    <row r="3114" ht="15.0" customHeight="1">
      <c r="A3114" s="343" t="s">
        <v>5046</v>
      </c>
      <c r="B3114" s="344">
        <v>523105.0</v>
      </c>
      <c r="C3114" s="343" t="s">
        <v>504</v>
      </c>
      <c r="D3114" s="343" t="s">
        <v>699</v>
      </c>
    </row>
    <row r="3115" ht="15.0" customHeight="1">
      <c r="A3115" s="343" t="s">
        <v>5047</v>
      </c>
      <c r="B3115" s="344">
        <v>523648.0</v>
      </c>
      <c r="C3115" s="343" t="s">
        <v>5048</v>
      </c>
      <c r="D3115" s="343" t="s">
        <v>664</v>
      </c>
    </row>
    <row r="3116" ht="15.0" customHeight="1">
      <c r="A3116" s="343" t="s">
        <v>5049</v>
      </c>
      <c r="B3116" s="344">
        <v>523648.0</v>
      </c>
      <c r="C3116" s="343" t="s">
        <v>5048</v>
      </c>
      <c r="D3116" s="343" t="s">
        <v>664</v>
      </c>
    </row>
    <row r="3117" ht="15.0" customHeight="1">
      <c r="A3117" s="343" t="s">
        <v>5050</v>
      </c>
      <c r="B3117" s="344">
        <v>534060.0</v>
      </c>
      <c r="C3117" s="343" t="s">
        <v>504</v>
      </c>
      <c r="D3117" s="343" t="s">
        <v>521</v>
      </c>
    </row>
    <row r="3118" ht="15.0" customHeight="1">
      <c r="A3118" s="343" t="s">
        <v>5051</v>
      </c>
      <c r="B3118" s="344">
        <v>532366.0</v>
      </c>
      <c r="C3118" s="343" t="s">
        <v>5052</v>
      </c>
      <c r="D3118" s="343" t="s">
        <v>521</v>
      </c>
    </row>
    <row r="3119" ht="15.0" customHeight="1">
      <c r="A3119" s="343" t="s">
        <v>5053</v>
      </c>
      <c r="B3119" s="344">
        <v>540173.0</v>
      </c>
      <c r="C3119" s="343" t="s">
        <v>5054</v>
      </c>
      <c r="D3119" s="343" t="s">
        <v>562</v>
      </c>
    </row>
    <row r="3120" ht="15.0" customHeight="1">
      <c r="A3120" s="343" t="s">
        <v>5055</v>
      </c>
      <c r="B3120" s="344">
        <v>539150.0</v>
      </c>
      <c r="C3120" s="343" t="s">
        <v>5056</v>
      </c>
      <c r="D3120" s="343" t="s">
        <v>1099</v>
      </c>
    </row>
    <row r="3121" ht="15.0" customHeight="1">
      <c r="A3121" s="343" t="s">
        <v>5057</v>
      </c>
      <c r="B3121" s="344">
        <v>532803.0</v>
      </c>
      <c r="C3121" s="343" t="s">
        <v>5058</v>
      </c>
      <c r="D3121" s="343" t="s">
        <v>702</v>
      </c>
    </row>
    <row r="3122" ht="15.0" customHeight="1">
      <c r="A3122" s="343" t="s">
        <v>5059</v>
      </c>
      <c r="B3122" s="344">
        <v>539195.0</v>
      </c>
      <c r="C3122" s="343" t="s">
        <v>504</v>
      </c>
      <c r="D3122" s="343" t="s">
        <v>552</v>
      </c>
    </row>
    <row r="3123" ht="15.0" customHeight="1">
      <c r="A3123" s="343" t="s">
        <v>5060</v>
      </c>
      <c r="B3123" s="344">
        <v>523628.0</v>
      </c>
      <c r="C3123" s="343" t="s">
        <v>5061</v>
      </c>
      <c r="D3123" s="343" t="s">
        <v>590</v>
      </c>
    </row>
    <row r="3124" ht="15.0" customHeight="1">
      <c r="A3124" s="343" t="s">
        <v>5062</v>
      </c>
      <c r="B3124" s="344">
        <v>524570.0</v>
      </c>
      <c r="C3124" s="343" t="s">
        <v>5063</v>
      </c>
      <c r="D3124" s="343" t="s">
        <v>664</v>
      </c>
    </row>
    <row r="3125" ht="15.0" customHeight="1">
      <c r="A3125" s="343" t="s">
        <v>5064</v>
      </c>
      <c r="B3125" s="344">
        <v>532486.0</v>
      </c>
      <c r="C3125" s="343" t="s">
        <v>5065</v>
      </c>
      <c r="D3125" s="343" t="s">
        <v>1032</v>
      </c>
    </row>
    <row r="3126" ht="15.0" customHeight="1">
      <c r="A3126" s="343" t="s">
        <v>5066</v>
      </c>
      <c r="B3126" s="344">
        <v>526687.0</v>
      </c>
      <c r="C3126" s="343" t="s">
        <v>504</v>
      </c>
      <c r="D3126" s="343" t="s">
        <v>705</v>
      </c>
    </row>
    <row r="3127" ht="15.0" customHeight="1">
      <c r="A3127" s="343" t="s">
        <v>5067</v>
      </c>
      <c r="B3127" s="344">
        <v>540717.0</v>
      </c>
      <c r="C3127" s="343" t="s">
        <v>504</v>
      </c>
      <c r="D3127" s="343" t="s">
        <v>526</v>
      </c>
    </row>
    <row r="3128" ht="15.0" customHeight="1">
      <c r="A3128" s="343" t="s">
        <v>5068</v>
      </c>
      <c r="B3128" s="344">
        <v>507645.0</v>
      </c>
      <c r="C3128" s="343" t="s">
        <v>504</v>
      </c>
      <c r="D3128" s="343" t="s">
        <v>664</v>
      </c>
    </row>
    <row r="3129" ht="15.0" customHeight="1">
      <c r="A3129" s="343" t="s">
        <v>5069</v>
      </c>
      <c r="B3129" s="344">
        <v>531768.0</v>
      </c>
      <c r="C3129" s="343" t="s">
        <v>5070</v>
      </c>
      <c r="D3129" s="343" t="s">
        <v>1671</v>
      </c>
    </row>
    <row r="3130" ht="15.0" customHeight="1">
      <c r="A3130" s="343" t="s">
        <v>5071</v>
      </c>
      <c r="B3130" s="344">
        <v>542652.0</v>
      </c>
      <c r="C3130" s="343" t="s">
        <v>5072</v>
      </c>
      <c r="D3130" s="343" t="s">
        <v>802</v>
      </c>
    </row>
    <row r="3131" ht="15.0" customHeight="1">
      <c r="A3131" s="343" t="s">
        <v>5073</v>
      </c>
      <c r="B3131" s="344">
        <v>506605.0</v>
      </c>
      <c r="C3131" s="343" t="s">
        <v>504</v>
      </c>
      <c r="D3131" s="343" t="s">
        <v>552</v>
      </c>
    </row>
    <row r="3132" ht="15.0" customHeight="1">
      <c r="A3132" s="343" t="s">
        <v>5074</v>
      </c>
      <c r="B3132" s="344">
        <v>531397.0</v>
      </c>
      <c r="C3132" s="343" t="s">
        <v>504</v>
      </c>
      <c r="D3132" s="343" t="s">
        <v>699</v>
      </c>
    </row>
    <row r="3133" ht="15.0" customHeight="1">
      <c r="A3133" s="343" t="s">
        <v>5075</v>
      </c>
      <c r="B3133" s="344">
        <v>514486.0</v>
      </c>
      <c r="C3133" s="343" t="s">
        <v>504</v>
      </c>
      <c r="D3133" s="343" t="s">
        <v>519</v>
      </c>
    </row>
    <row r="3134" ht="15.0" customHeight="1">
      <c r="A3134" s="343" t="s">
        <v>5076</v>
      </c>
      <c r="B3134" s="344">
        <v>531454.0</v>
      </c>
      <c r="C3134" s="343" t="s">
        <v>504</v>
      </c>
      <c r="D3134" s="343" t="s">
        <v>881</v>
      </c>
    </row>
    <row r="3135" ht="15.0" customHeight="1">
      <c r="A3135" s="343" t="s">
        <v>5077</v>
      </c>
      <c r="B3135" s="344">
        <v>531454.0</v>
      </c>
      <c r="C3135" s="343" t="s">
        <v>504</v>
      </c>
      <c r="D3135" s="343" t="s">
        <v>881</v>
      </c>
    </row>
    <row r="3136" ht="15.0" customHeight="1">
      <c r="A3136" s="343" t="s">
        <v>5078</v>
      </c>
      <c r="B3136" s="344">
        <v>537573.0</v>
      </c>
      <c r="C3136" s="343" t="s">
        <v>504</v>
      </c>
      <c r="D3136" s="343" t="s">
        <v>624</v>
      </c>
    </row>
    <row r="3137" ht="15.0" customHeight="1">
      <c r="A3137" s="343" t="s">
        <v>5079</v>
      </c>
      <c r="B3137" s="344">
        <v>526043.0</v>
      </c>
      <c r="C3137" s="343" t="s">
        <v>504</v>
      </c>
      <c r="D3137" s="343" t="s">
        <v>512</v>
      </c>
    </row>
    <row r="3138" ht="15.0" customHeight="1">
      <c r="A3138" s="343" t="s">
        <v>5080</v>
      </c>
      <c r="B3138" s="344">
        <v>524051.0</v>
      </c>
      <c r="C3138" s="343" t="s">
        <v>5081</v>
      </c>
      <c r="D3138" s="343" t="s">
        <v>552</v>
      </c>
    </row>
    <row r="3139" ht="15.0" customHeight="1">
      <c r="A3139" s="343" t="s">
        <v>5082</v>
      </c>
      <c r="B3139" s="344">
        <v>539354.0</v>
      </c>
      <c r="C3139" s="343" t="s">
        <v>504</v>
      </c>
      <c r="D3139" s="343" t="s">
        <v>699</v>
      </c>
    </row>
    <row r="3140" ht="15.0" customHeight="1">
      <c r="A3140" s="343" t="s">
        <v>5083</v>
      </c>
      <c r="B3140" s="344">
        <v>512481.0</v>
      </c>
      <c r="C3140" s="343" t="s">
        <v>504</v>
      </c>
      <c r="D3140" s="343" t="s">
        <v>521</v>
      </c>
    </row>
    <row r="3141" ht="15.0" customHeight="1">
      <c r="A3141" s="343" t="s">
        <v>5084</v>
      </c>
      <c r="B3141" s="344">
        <v>512481.0</v>
      </c>
      <c r="C3141" s="343" t="s">
        <v>504</v>
      </c>
      <c r="D3141" s="343" t="s">
        <v>521</v>
      </c>
    </row>
    <row r="3142" ht="15.0" customHeight="1">
      <c r="A3142" s="343" t="s">
        <v>5085</v>
      </c>
      <c r="B3142" s="344">
        <v>532626.0</v>
      </c>
      <c r="C3142" s="343" t="s">
        <v>504</v>
      </c>
      <c r="D3142" s="343" t="s">
        <v>2752</v>
      </c>
    </row>
    <row r="3143" ht="15.0" customHeight="1">
      <c r="A3143" s="343" t="s">
        <v>5086</v>
      </c>
      <c r="B3143" s="344">
        <v>532460.0</v>
      </c>
      <c r="C3143" s="343" t="s">
        <v>5087</v>
      </c>
      <c r="D3143" s="343" t="s">
        <v>1203</v>
      </c>
    </row>
    <row r="3144" ht="15.0" customHeight="1">
      <c r="A3144" s="343" t="s">
        <v>5088</v>
      </c>
      <c r="B3144" s="344">
        <v>532011.0</v>
      </c>
      <c r="C3144" s="343" t="s">
        <v>504</v>
      </c>
      <c r="D3144" s="343" t="s">
        <v>507</v>
      </c>
    </row>
    <row r="3145" ht="15.0" customHeight="1">
      <c r="A3145" s="343" t="s">
        <v>5089</v>
      </c>
      <c r="B3145" s="344">
        <v>540727.0</v>
      </c>
      <c r="C3145" s="343" t="s">
        <v>504</v>
      </c>
      <c r="D3145" s="343" t="s">
        <v>1424</v>
      </c>
    </row>
    <row r="3146" ht="15.0" customHeight="1">
      <c r="A3146" s="343" t="s">
        <v>5090</v>
      </c>
      <c r="B3146" s="344">
        <v>519359.0</v>
      </c>
      <c r="C3146" s="343" t="s">
        <v>504</v>
      </c>
      <c r="D3146" s="343" t="s">
        <v>753</v>
      </c>
    </row>
    <row r="3147" ht="15.0" customHeight="1">
      <c r="A3147" s="343" t="s">
        <v>5091</v>
      </c>
      <c r="B3147" s="344">
        <v>531870.0</v>
      </c>
      <c r="C3147" s="343" t="s">
        <v>504</v>
      </c>
      <c r="D3147" s="343" t="s">
        <v>902</v>
      </c>
    </row>
    <row r="3148" ht="15.0" customHeight="1">
      <c r="A3148" s="343" t="s">
        <v>5092</v>
      </c>
      <c r="B3148" s="344">
        <v>532933.0</v>
      </c>
      <c r="C3148" s="343" t="s">
        <v>504</v>
      </c>
      <c r="D3148" s="343" t="s">
        <v>859</v>
      </c>
    </row>
    <row r="3149" ht="15.0" customHeight="1">
      <c r="A3149" s="343" t="s">
        <v>5093</v>
      </c>
      <c r="B3149" s="343" t="s">
        <v>504</v>
      </c>
      <c r="C3149" s="343" t="s">
        <v>5094</v>
      </c>
      <c r="D3149" s="343" t="s">
        <v>515</v>
      </c>
    </row>
    <row r="3150" ht="15.0" customHeight="1">
      <c r="A3150" s="343" t="s">
        <v>5095</v>
      </c>
      <c r="B3150" s="344">
        <v>532810.0</v>
      </c>
      <c r="C3150" s="343" t="s">
        <v>5096</v>
      </c>
      <c r="D3150" s="343" t="s">
        <v>521</v>
      </c>
    </row>
    <row r="3151" ht="15.0" customHeight="1">
      <c r="A3151" s="343" t="s">
        <v>5097</v>
      </c>
      <c r="B3151" s="344">
        <v>532898.0</v>
      </c>
      <c r="C3151" s="343" t="s">
        <v>5098</v>
      </c>
      <c r="D3151" s="343" t="s">
        <v>643</v>
      </c>
    </row>
    <row r="3152" ht="15.0" customHeight="1">
      <c r="A3152" s="343" t="s">
        <v>5099</v>
      </c>
      <c r="B3152" s="344">
        <v>532898.0</v>
      </c>
      <c r="C3152" s="343" t="s">
        <v>5098</v>
      </c>
      <c r="D3152" s="343" t="s">
        <v>643</v>
      </c>
    </row>
    <row r="3153" ht="15.0" customHeight="1">
      <c r="A3153" s="343" t="s">
        <v>5100</v>
      </c>
      <c r="B3153" s="344">
        <v>539302.0</v>
      </c>
      <c r="C3153" s="343" t="s">
        <v>5101</v>
      </c>
      <c r="D3153" s="343" t="s">
        <v>902</v>
      </c>
    </row>
    <row r="3154" ht="15.0" customHeight="1">
      <c r="A3154" s="343" t="s">
        <v>5102</v>
      </c>
      <c r="B3154" s="343" t="s">
        <v>504</v>
      </c>
      <c r="C3154" s="343" t="s">
        <v>5103</v>
      </c>
      <c r="D3154" s="343" t="s">
        <v>515</v>
      </c>
    </row>
    <row r="3155" ht="15.0" customHeight="1">
      <c r="A3155" s="343" t="s">
        <v>5104</v>
      </c>
      <c r="B3155" s="344">
        <v>538731.0</v>
      </c>
      <c r="C3155" s="343" t="s">
        <v>504</v>
      </c>
      <c r="D3155" s="343" t="s">
        <v>682</v>
      </c>
    </row>
    <row r="3156" ht="15.0" customHeight="1">
      <c r="A3156" s="343" t="s">
        <v>5105</v>
      </c>
      <c r="B3156" s="344">
        <v>532934.0</v>
      </c>
      <c r="C3156" s="343" t="s">
        <v>5106</v>
      </c>
      <c r="D3156" s="343" t="s">
        <v>859</v>
      </c>
    </row>
    <row r="3157" ht="15.0" customHeight="1">
      <c r="A3157" s="343" t="s">
        <v>5107</v>
      </c>
      <c r="B3157" s="344">
        <v>539351.0</v>
      </c>
      <c r="C3157" s="343" t="s">
        <v>5108</v>
      </c>
      <c r="D3157" s="343" t="s">
        <v>564</v>
      </c>
    </row>
    <row r="3158" ht="15.0" customHeight="1">
      <c r="A3158" s="343" t="s">
        <v>5109</v>
      </c>
      <c r="B3158" s="344">
        <v>540027.0</v>
      </c>
      <c r="C3158" s="343" t="s">
        <v>504</v>
      </c>
      <c r="D3158" s="343" t="s">
        <v>505</v>
      </c>
    </row>
    <row r="3159" ht="15.0" customHeight="1">
      <c r="A3159" s="343" t="s">
        <v>5110</v>
      </c>
      <c r="B3159" s="344">
        <v>540027.0</v>
      </c>
      <c r="C3159" s="343" t="s">
        <v>504</v>
      </c>
      <c r="D3159" s="343" t="s">
        <v>505</v>
      </c>
    </row>
    <row r="3160" ht="15.0" customHeight="1">
      <c r="A3160" s="343" t="s">
        <v>5111</v>
      </c>
      <c r="B3160" s="344">
        <v>531855.0</v>
      </c>
      <c r="C3160" s="343" t="s">
        <v>504</v>
      </c>
      <c r="D3160" s="343" t="s">
        <v>536</v>
      </c>
    </row>
    <row r="3161" ht="15.0" customHeight="1">
      <c r="A3161" s="343" t="s">
        <v>5112</v>
      </c>
      <c r="B3161" s="344">
        <v>506042.0</v>
      </c>
      <c r="C3161" s="343" t="s">
        <v>504</v>
      </c>
      <c r="D3161" s="343" t="s">
        <v>536</v>
      </c>
    </row>
    <row r="3162" ht="15.0" customHeight="1">
      <c r="A3162" s="343" t="s">
        <v>5113</v>
      </c>
      <c r="B3162" s="344">
        <v>513532.0</v>
      </c>
      <c r="C3162" s="343" t="s">
        <v>504</v>
      </c>
      <c r="D3162" s="343" t="s">
        <v>859</v>
      </c>
    </row>
    <row r="3163" ht="15.0" customHeight="1">
      <c r="A3163" s="343" t="s">
        <v>5114</v>
      </c>
      <c r="B3163" s="344">
        <v>530095.0</v>
      </c>
      <c r="C3163" s="343" t="s">
        <v>504</v>
      </c>
      <c r="D3163" s="343" t="s">
        <v>536</v>
      </c>
    </row>
    <row r="3164" ht="15.0" customHeight="1">
      <c r="A3164" s="343" t="s">
        <v>5115</v>
      </c>
      <c r="B3164" s="344">
        <v>533178.0</v>
      </c>
      <c r="C3164" s="343" t="s">
        <v>5116</v>
      </c>
      <c r="D3164" s="343" t="s">
        <v>519</v>
      </c>
    </row>
    <row r="3165" ht="15.0" customHeight="1">
      <c r="A3165" s="343" t="s">
        <v>5117</v>
      </c>
      <c r="B3165" s="344">
        <v>500192.0</v>
      </c>
      <c r="C3165" s="343" t="s">
        <v>504</v>
      </c>
      <c r="D3165" s="343" t="s">
        <v>519</v>
      </c>
    </row>
    <row r="3166" ht="15.0" customHeight="1">
      <c r="A3166" s="343" t="s">
        <v>5118</v>
      </c>
      <c r="B3166" s="344">
        <v>522205.0</v>
      </c>
      <c r="C3166" s="343" t="s">
        <v>5119</v>
      </c>
      <c r="D3166" s="343" t="s">
        <v>902</v>
      </c>
    </row>
    <row r="3167" ht="15.0" customHeight="1">
      <c r="A3167" s="343" t="s">
        <v>5120</v>
      </c>
      <c r="B3167" s="344">
        <v>531746.0</v>
      </c>
      <c r="C3167" s="343" t="s">
        <v>5121</v>
      </c>
      <c r="D3167" s="343" t="s">
        <v>590</v>
      </c>
    </row>
    <row r="3168" ht="15.0" customHeight="1">
      <c r="A3168" s="343" t="s">
        <v>5122</v>
      </c>
      <c r="B3168" s="344">
        <v>533605.0</v>
      </c>
      <c r="C3168" s="343" t="s">
        <v>5123</v>
      </c>
      <c r="D3168" s="343" t="s">
        <v>902</v>
      </c>
    </row>
    <row r="3169" ht="15.0" customHeight="1">
      <c r="A3169" s="343" t="s">
        <v>5124</v>
      </c>
      <c r="B3169" s="344">
        <v>506022.0</v>
      </c>
      <c r="C3169" s="343" t="s">
        <v>5125</v>
      </c>
      <c r="D3169" s="343" t="s">
        <v>536</v>
      </c>
    </row>
    <row r="3170" ht="15.0" customHeight="1">
      <c r="A3170" s="343" t="s">
        <v>5126</v>
      </c>
      <c r="B3170" s="344">
        <v>542684.0</v>
      </c>
      <c r="C3170" s="343" t="s">
        <v>5127</v>
      </c>
      <c r="D3170" s="343" t="s">
        <v>624</v>
      </c>
    </row>
    <row r="3171" ht="15.0" customHeight="1">
      <c r="A3171" s="343" t="s">
        <v>5128</v>
      </c>
      <c r="B3171" s="344">
        <v>533239.0</v>
      </c>
      <c r="C3171" s="343" t="s">
        <v>5129</v>
      </c>
      <c r="D3171" s="343" t="s">
        <v>902</v>
      </c>
    </row>
    <row r="3172" ht="15.0" customHeight="1">
      <c r="A3172" s="343" t="s">
        <v>5130</v>
      </c>
      <c r="B3172" s="344">
        <v>531437.0</v>
      </c>
      <c r="C3172" s="343" t="s">
        <v>504</v>
      </c>
      <c r="D3172" s="343" t="s">
        <v>519</v>
      </c>
    </row>
    <row r="3173" ht="15.0" customHeight="1">
      <c r="A3173" s="343" t="s">
        <v>5131</v>
      </c>
      <c r="B3173" s="344">
        <v>531172.0</v>
      </c>
      <c r="C3173" s="343" t="s">
        <v>504</v>
      </c>
      <c r="D3173" s="343" t="s">
        <v>519</v>
      </c>
    </row>
    <row r="3174" ht="15.0" customHeight="1">
      <c r="A3174" s="343" t="s">
        <v>5132</v>
      </c>
      <c r="B3174" s="344">
        <v>519014.0</v>
      </c>
      <c r="C3174" s="343" t="s">
        <v>504</v>
      </c>
      <c r="D3174" s="343" t="s">
        <v>519</v>
      </c>
    </row>
    <row r="3175" ht="15.0" customHeight="1">
      <c r="A3175" s="343" t="s">
        <v>5133</v>
      </c>
      <c r="B3175" s="344">
        <v>519014.0</v>
      </c>
      <c r="C3175" s="343" t="s">
        <v>504</v>
      </c>
      <c r="D3175" s="343" t="s">
        <v>519</v>
      </c>
    </row>
    <row r="3176" ht="15.0" customHeight="1">
      <c r="A3176" s="343" t="s">
        <v>5134</v>
      </c>
      <c r="B3176" s="344">
        <v>540724.0</v>
      </c>
      <c r="C3176" s="343" t="s">
        <v>5135</v>
      </c>
      <c r="D3176" s="343" t="s">
        <v>564</v>
      </c>
    </row>
    <row r="3177" ht="15.0" customHeight="1">
      <c r="A3177" s="343" t="s">
        <v>5136</v>
      </c>
      <c r="B3177" s="344">
        <v>526490.0</v>
      </c>
      <c r="C3177" s="343" t="s">
        <v>504</v>
      </c>
      <c r="D3177" s="343" t="s">
        <v>999</v>
      </c>
    </row>
    <row r="3178" ht="15.0" customHeight="1">
      <c r="A3178" s="343" t="s">
        <v>5137</v>
      </c>
      <c r="B3178" s="344">
        <v>531257.0</v>
      </c>
      <c r="C3178" s="343" t="s">
        <v>504</v>
      </c>
      <c r="D3178" s="343" t="s">
        <v>664</v>
      </c>
    </row>
    <row r="3179" ht="15.0" customHeight="1">
      <c r="A3179" s="343" t="s">
        <v>5138</v>
      </c>
      <c r="B3179" s="344">
        <v>540901.0</v>
      </c>
      <c r="C3179" s="343" t="s">
        <v>5139</v>
      </c>
      <c r="D3179" s="343" t="s">
        <v>505</v>
      </c>
    </row>
    <row r="3180" ht="15.0" customHeight="1">
      <c r="A3180" s="343" t="s">
        <v>5140</v>
      </c>
      <c r="B3180" s="344">
        <v>506107.0</v>
      </c>
      <c r="C3180" s="343" t="s">
        <v>504</v>
      </c>
      <c r="D3180" s="343" t="s">
        <v>925</v>
      </c>
    </row>
    <row r="3181" ht="15.0" customHeight="1">
      <c r="A3181" s="343" t="s">
        <v>5141</v>
      </c>
      <c r="B3181" s="344">
        <v>539636.0</v>
      </c>
      <c r="C3181" s="343" t="s">
        <v>5142</v>
      </c>
      <c r="D3181" s="343" t="s">
        <v>859</v>
      </c>
    </row>
    <row r="3182" ht="15.0" customHeight="1">
      <c r="A3182" s="343" t="s">
        <v>5143</v>
      </c>
      <c r="B3182" s="344">
        <v>523874.0</v>
      </c>
      <c r="C3182" s="343" t="s">
        <v>504</v>
      </c>
      <c r="D3182" s="343" t="s">
        <v>526</v>
      </c>
    </row>
    <row r="3183" ht="15.0" customHeight="1">
      <c r="A3183" s="343" t="s">
        <v>5144</v>
      </c>
      <c r="B3183" s="344">
        <v>517258.0</v>
      </c>
      <c r="C3183" s="343" t="s">
        <v>504</v>
      </c>
      <c r="D3183" s="343" t="s">
        <v>1046</v>
      </c>
    </row>
    <row r="3184" ht="15.0" customHeight="1">
      <c r="A3184" s="343" t="s">
        <v>5145</v>
      </c>
      <c r="B3184" s="344">
        <v>523539.0</v>
      </c>
      <c r="C3184" s="343" t="s">
        <v>5146</v>
      </c>
      <c r="D3184" s="343" t="s">
        <v>1424</v>
      </c>
    </row>
    <row r="3185" ht="15.0" customHeight="1">
      <c r="A3185" s="343" t="s">
        <v>5147</v>
      </c>
      <c r="B3185" s="344">
        <v>523539.0</v>
      </c>
      <c r="C3185" s="343" t="s">
        <v>5146</v>
      </c>
      <c r="D3185" s="343" t="s">
        <v>1424</v>
      </c>
    </row>
    <row r="3186" ht="15.0" customHeight="1">
      <c r="A3186" s="343" t="s">
        <v>5148</v>
      </c>
      <c r="B3186" s="343" t="s">
        <v>504</v>
      </c>
      <c r="C3186" s="343" t="s">
        <v>5149</v>
      </c>
      <c r="D3186" s="343" t="s">
        <v>595</v>
      </c>
    </row>
    <row r="3187" ht="15.0" customHeight="1">
      <c r="A3187" s="343" t="s">
        <v>5150</v>
      </c>
      <c r="B3187" s="344">
        <v>530669.0</v>
      </c>
      <c r="C3187" s="343" t="s">
        <v>504</v>
      </c>
      <c r="D3187" s="343" t="s">
        <v>487</v>
      </c>
    </row>
    <row r="3188" ht="15.0" customHeight="1">
      <c r="A3188" s="343" t="s">
        <v>5151</v>
      </c>
      <c r="B3188" s="344">
        <v>530331.0</v>
      </c>
      <c r="C3188" s="343" t="s">
        <v>504</v>
      </c>
      <c r="D3188" s="343" t="s">
        <v>519</v>
      </c>
    </row>
    <row r="3189" ht="15.0" customHeight="1">
      <c r="A3189" s="343" t="s">
        <v>5152</v>
      </c>
      <c r="B3189" s="344">
        <v>780007.0</v>
      </c>
      <c r="C3189" s="343" t="s">
        <v>504</v>
      </c>
      <c r="D3189" s="343" t="s">
        <v>595</v>
      </c>
    </row>
    <row r="3190" ht="15.0" customHeight="1">
      <c r="A3190" s="343" t="s">
        <v>5153</v>
      </c>
      <c r="B3190" s="344">
        <v>526247.0</v>
      </c>
      <c r="C3190" s="343" t="s">
        <v>5154</v>
      </c>
      <c r="D3190" s="343" t="s">
        <v>664</v>
      </c>
    </row>
    <row r="3191" ht="15.0" customHeight="1">
      <c r="A3191" s="343" t="s">
        <v>5155</v>
      </c>
      <c r="B3191" s="344">
        <v>500540.0</v>
      </c>
      <c r="C3191" s="343" t="s">
        <v>5156</v>
      </c>
      <c r="D3191" s="343" t="s">
        <v>512</v>
      </c>
    </row>
    <row r="3192" ht="15.0" customHeight="1">
      <c r="A3192" s="343" t="s">
        <v>5157</v>
      </c>
      <c r="B3192" s="344">
        <v>513291.0</v>
      </c>
      <c r="C3192" s="343" t="s">
        <v>504</v>
      </c>
      <c r="D3192" s="343" t="s">
        <v>827</v>
      </c>
    </row>
    <row r="3193" ht="15.0" customHeight="1">
      <c r="A3193" s="343" t="s">
        <v>5158</v>
      </c>
      <c r="B3193" s="344">
        <v>514354.0</v>
      </c>
      <c r="C3193" s="343" t="s">
        <v>5159</v>
      </c>
      <c r="D3193" s="343" t="s">
        <v>552</v>
      </c>
    </row>
    <row r="3194" ht="15.0" customHeight="1">
      <c r="A3194" s="343" t="s">
        <v>5160</v>
      </c>
      <c r="B3194" s="344">
        <v>509835.0</v>
      </c>
      <c r="C3194" s="343" t="s">
        <v>504</v>
      </c>
      <c r="D3194" s="343" t="s">
        <v>519</v>
      </c>
    </row>
    <row r="3195" ht="15.0" customHeight="1">
      <c r="A3195" s="343" t="s">
        <v>5161</v>
      </c>
      <c r="B3195" s="344">
        <v>531802.0</v>
      </c>
      <c r="C3195" s="343" t="s">
        <v>504</v>
      </c>
      <c r="D3195" s="343" t="s">
        <v>590</v>
      </c>
    </row>
    <row r="3196" ht="15.0" customHeight="1">
      <c r="A3196" s="343" t="s">
        <v>5162</v>
      </c>
      <c r="B3196" s="344">
        <v>509077.0</v>
      </c>
      <c r="C3196" s="343" t="s">
        <v>5163</v>
      </c>
      <c r="D3196" s="343" t="s">
        <v>2107</v>
      </c>
    </row>
    <row r="3197" ht="15.0" customHeight="1">
      <c r="A3197" s="343" t="s">
        <v>5164</v>
      </c>
      <c r="B3197" s="344">
        <v>533274.0</v>
      </c>
      <c r="C3197" s="343" t="s">
        <v>5165</v>
      </c>
      <c r="D3197" s="343" t="s">
        <v>590</v>
      </c>
    </row>
    <row r="3198" ht="15.0" customHeight="1">
      <c r="A3198" s="343" t="s">
        <v>5166</v>
      </c>
      <c r="B3198" s="344">
        <v>540293.0</v>
      </c>
      <c r="C3198" s="343" t="s">
        <v>5167</v>
      </c>
      <c r="D3198" s="343" t="s">
        <v>859</v>
      </c>
    </row>
    <row r="3199" ht="15.0" customHeight="1">
      <c r="A3199" s="343" t="s">
        <v>5168</v>
      </c>
      <c r="B3199" s="344">
        <v>519262.0</v>
      </c>
      <c r="C3199" s="343" t="s">
        <v>504</v>
      </c>
      <c r="D3199" s="343" t="s">
        <v>702</v>
      </c>
    </row>
    <row r="3200" ht="15.0" customHeight="1">
      <c r="A3200" s="343" t="s">
        <v>5169</v>
      </c>
      <c r="B3200" s="344">
        <v>531246.0</v>
      </c>
      <c r="C3200" s="343" t="s">
        <v>504</v>
      </c>
      <c r="D3200" s="343" t="s">
        <v>753</v>
      </c>
    </row>
    <row r="3201" ht="15.0" customHeight="1">
      <c r="A3201" s="343" t="s">
        <v>5170</v>
      </c>
      <c r="B3201" s="344">
        <v>530589.0</v>
      </c>
      <c r="C3201" s="343" t="s">
        <v>504</v>
      </c>
      <c r="D3201" s="343" t="s">
        <v>624</v>
      </c>
    </row>
    <row r="3202" ht="15.0" customHeight="1">
      <c r="A3202" s="343" t="s">
        <v>5171</v>
      </c>
      <c r="B3202" s="344">
        <v>535514.0</v>
      </c>
      <c r="C3202" s="343" t="s">
        <v>504</v>
      </c>
      <c r="D3202" s="343" t="s">
        <v>521</v>
      </c>
    </row>
    <row r="3203" ht="15.0" customHeight="1">
      <c r="A3203" s="343" t="s">
        <v>5172</v>
      </c>
      <c r="B3203" s="344">
        <v>540404.0</v>
      </c>
      <c r="C3203" s="343" t="s">
        <v>504</v>
      </c>
      <c r="D3203" s="343" t="s">
        <v>702</v>
      </c>
    </row>
    <row r="3204" ht="15.0" customHeight="1">
      <c r="A3204" s="343" t="s">
        <v>5173</v>
      </c>
      <c r="B3204" s="344">
        <v>532748.0</v>
      </c>
      <c r="C3204" s="343" t="s">
        <v>5174</v>
      </c>
      <c r="D3204" s="343" t="s">
        <v>507</v>
      </c>
    </row>
    <row r="3205" ht="15.0" customHeight="1">
      <c r="A3205" s="343" t="s">
        <v>5175</v>
      </c>
      <c r="B3205" s="344">
        <v>519299.0</v>
      </c>
      <c r="C3205" s="343" t="s">
        <v>504</v>
      </c>
      <c r="D3205" s="343" t="s">
        <v>753</v>
      </c>
    </row>
    <row r="3206" ht="15.0" customHeight="1">
      <c r="A3206" s="343" t="s">
        <v>5176</v>
      </c>
      <c r="B3206" s="344">
        <v>530695.0</v>
      </c>
      <c r="C3206" s="343" t="s">
        <v>504</v>
      </c>
      <c r="D3206" s="343" t="s">
        <v>590</v>
      </c>
    </row>
    <row r="3207" ht="15.0" customHeight="1">
      <c r="A3207" s="343" t="s">
        <v>5177</v>
      </c>
      <c r="B3207" s="344">
        <v>500337.0</v>
      </c>
      <c r="C3207" s="343" t="s">
        <v>5178</v>
      </c>
      <c r="D3207" s="343" t="s">
        <v>487</v>
      </c>
    </row>
    <row r="3208" ht="15.0" customHeight="1">
      <c r="A3208" s="343" t="s">
        <v>5179</v>
      </c>
      <c r="B3208" s="344">
        <v>521149.0</v>
      </c>
      <c r="C3208" s="343" t="s">
        <v>504</v>
      </c>
      <c r="D3208" s="343" t="s">
        <v>590</v>
      </c>
    </row>
    <row r="3209" ht="15.0" customHeight="1">
      <c r="A3209" s="343" t="s">
        <v>5180</v>
      </c>
      <c r="B3209" s="344">
        <v>521149.0</v>
      </c>
      <c r="C3209" s="343" t="s">
        <v>504</v>
      </c>
      <c r="D3209" s="343" t="s">
        <v>590</v>
      </c>
    </row>
    <row r="3210" ht="15.0" customHeight="1">
      <c r="A3210" s="343" t="s">
        <v>5181</v>
      </c>
      <c r="B3210" s="344">
        <v>531735.0</v>
      </c>
      <c r="C3210" s="343" t="s">
        <v>504</v>
      </c>
      <c r="D3210" s="343" t="s">
        <v>521</v>
      </c>
    </row>
    <row r="3211" ht="15.0" customHeight="1">
      <c r="A3211" s="343" t="s">
        <v>5182</v>
      </c>
      <c r="B3211" s="344">
        <v>500338.0</v>
      </c>
      <c r="C3211" s="343" t="s">
        <v>5183</v>
      </c>
      <c r="D3211" s="343" t="s">
        <v>517</v>
      </c>
    </row>
    <row r="3212" ht="15.0" customHeight="1">
      <c r="A3212" s="343" t="s">
        <v>5184</v>
      </c>
      <c r="B3212" s="344">
        <v>512217.0</v>
      </c>
      <c r="C3212" s="343" t="s">
        <v>504</v>
      </c>
      <c r="D3212" s="343" t="s">
        <v>521</v>
      </c>
    </row>
    <row r="3213" ht="15.0" customHeight="1">
      <c r="A3213" s="343" t="s">
        <v>5185</v>
      </c>
      <c r="B3213" s="344">
        <v>531688.0</v>
      </c>
      <c r="C3213" s="343" t="s">
        <v>504</v>
      </c>
      <c r="D3213" s="343" t="s">
        <v>597</v>
      </c>
    </row>
    <row r="3214" ht="15.0" customHeight="1">
      <c r="A3214" s="343" t="s">
        <v>5186</v>
      </c>
      <c r="B3214" s="344">
        <v>531688.0</v>
      </c>
      <c r="C3214" s="343" t="s">
        <v>504</v>
      </c>
      <c r="D3214" s="343" t="s">
        <v>597</v>
      </c>
    </row>
    <row r="3215" ht="15.0" customHeight="1">
      <c r="A3215" s="343" t="s">
        <v>5187</v>
      </c>
      <c r="B3215" s="343" t="s">
        <v>504</v>
      </c>
      <c r="C3215" s="343" t="s">
        <v>5188</v>
      </c>
      <c r="D3215" s="343" t="s">
        <v>515</v>
      </c>
    </row>
    <row r="3216" ht="15.0" customHeight="1">
      <c r="A3216" s="343" t="s">
        <v>5189</v>
      </c>
      <c r="B3216" s="344">
        <v>539359.0</v>
      </c>
      <c r="C3216" s="343" t="s">
        <v>504</v>
      </c>
      <c r="D3216" s="343" t="s">
        <v>1424</v>
      </c>
    </row>
    <row r="3217" ht="15.0" customHeight="1">
      <c r="A3217" s="343" t="s">
        <v>5190</v>
      </c>
      <c r="B3217" s="344">
        <v>532387.0</v>
      </c>
      <c r="C3217" s="343" t="s">
        <v>5191</v>
      </c>
      <c r="D3217" s="343" t="s">
        <v>507</v>
      </c>
    </row>
    <row r="3218" ht="15.0" customHeight="1">
      <c r="A3218" s="343" t="s">
        <v>5192</v>
      </c>
      <c r="B3218" s="344">
        <v>524580.0</v>
      </c>
      <c r="C3218" s="343" t="s">
        <v>504</v>
      </c>
      <c r="D3218" s="343" t="s">
        <v>526</v>
      </c>
    </row>
    <row r="3219" ht="15.0" customHeight="1">
      <c r="A3219" s="343" t="s">
        <v>5193</v>
      </c>
      <c r="B3219" s="344">
        <v>511557.0</v>
      </c>
      <c r="C3219" s="343" t="s">
        <v>504</v>
      </c>
      <c r="D3219" s="343" t="s">
        <v>925</v>
      </c>
    </row>
    <row r="3220" ht="15.0" customHeight="1">
      <c r="A3220" s="343" t="s">
        <v>5194</v>
      </c>
      <c r="B3220" s="344">
        <v>512105.0</v>
      </c>
      <c r="C3220" s="343" t="s">
        <v>504</v>
      </c>
      <c r="D3220" s="343" t="s">
        <v>925</v>
      </c>
    </row>
    <row r="3221" ht="15.0" customHeight="1">
      <c r="A3221" s="343" t="s">
        <v>5195</v>
      </c>
      <c r="B3221" s="344">
        <v>526009.0</v>
      </c>
      <c r="C3221" s="343" t="s">
        <v>504</v>
      </c>
      <c r="D3221" s="343" t="s">
        <v>526</v>
      </c>
    </row>
    <row r="3222" ht="15.0" customHeight="1">
      <c r="A3222" s="343" t="s">
        <v>5196</v>
      </c>
      <c r="B3222" s="344">
        <v>526009.0</v>
      </c>
      <c r="C3222" s="343" t="s">
        <v>504</v>
      </c>
      <c r="D3222" s="343" t="s">
        <v>526</v>
      </c>
    </row>
    <row r="3223" ht="15.0" customHeight="1">
      <c r="A3223" s="343" t="s">
        <v>5197</v>
      </c>
      <c r="B3223" s="343" t="s">
        <v>504</v>
      </c>
      <c r="C3223" s="343" t="s">
        <v>5198</v>
      </c>
      <c r="D3223" s="343" t="s">
        <v>526</v>
      </c>
    </row>
    <row r="3224" ht="15.0" customHeight="1">
      <c r="A3224" s="343" t="s">
        <v>5199</v>
      </c>
      <c r="B3224" s="344">
        <v>500459.0</v>
      </c>
      <c r="C3224" s="343" t="s">
        <v>5200</v>
      </c>
      <c r="D3224" s="343" t="s">
        <v>686</v>
      </c>
    </row>
    <row r="3225" ht="15.0" customHeight="1">
      <c r="A3225" s="343" t="s">
        <v>5201</v>
      </c>
      <c r="B3225" s="344">
        <v>531265.0</v>
      </c>
      <c r="C3225" s="343" t="s">
        <v>504</v>
      </c>
      <c r="D3225" s="343" t="s">
        <v>584</v>
      </c>
    </row>
    <row r="3226" ht="15.0" customHeight="1">
      <c r="A3226" s="343" t="s">
        <v>5202</v>
      </c>
      <c r="B3226" s="343" t="s">
        <v>504</v>
      </c>
      <c r="C3226" s="343" t="s">
        <v>5203</v>
      </c>
      <c r="D3226" s="343" t="s">
        <v>515</v>
      </c>
    </row>
    <row r="3227" ht="15.0" customHeight="1">
      <c r="A3227" s="343" t="s">
        <v>5204</v>
      </c>
      <c r="B3227" s="344">
        <v>526494.0</v>
      </c>
      <c r="C3227" s="343" t="s">
        <v>504</v>
      </c>
      <c r="D3227" s="343" t="s">
        <v>699</v>
      </c>
    </row>
    <row r="3228" ht="15.0" customHeight="1">
      <c r="A3228" s="343" t="s">
        <v>5205</v>
      </c>
      <c r="B3228" s="344">
        <v>590057.0</v>
      </c>
      <c r="C3228" s="343" t="s">
        <v>5206</v>
      </c>
      <c r="D3228" s="343" t="s">
        <v>597</v>
      </c>
    </row>
    <row r="3229" ht="15.0" customHeight="1">
      <c r="A3229" s="343" t="s">
        <v>5207</v>
      </c>
      <c r="B3229" s="344">
        <v>590057.0</v>
      </c>
      <c r="C3229" s="343" t="s">
        <v>5206</v>
      </c>
      <c r="D3229" s="343" t="s">
        <v>597</v>
      </c>
    </row>
    <row r="3230" ht="15.0" customHeight="1">
      <c r="A3230" s="343" t="s">
        <v>5208</v>
      </c>
      <c r="B3230" s="344">
        <v>540703.0</v>
      </c>
      <c r="C3230" s="343" t="s">
        <v>504</v>
      </c>
      <c r="D3230" s="343" t="s">
        <v>588</v>
      </c>
    </row>
    <row r="3231" ht="15.0" customHeight="1">
      <c r="A3231" s="343" t="s">
        <v>5209</v>
      </c>
      <c r="B3231" s="344">
        <v>532647.0</v>
      </c>
      <c r="C3231" s="343" t="s">
        <v>5210</v>
      </c>
      <c r="D3231" s="343" t="s">
        <v>618</v>
      </c>
    </row>
    <row r="3232" ht="15.0" customHeight="1">
      <c r="A3232" s="343" t="s">
        <v>5211</v>
      </c>
      <c r="B3232" s="344">
        <v>532647.0</v>
      </c>
      <c r="C3232" s="343" t="s">
        <v>5210</v>
      </c>
      <c r="D3232" s="343" t="s">
        <v>618</v>
      </c>
    </row>
    <row r="3233" ht="15.0" customHeight="1">
      <c r="A3233" s="343" t="s">
        <v>5212</v>
      </c>
      <c r="B3233" s="344">
        <v>534675.0</v>
      </c>
      <c r="C3233" s="343" t="s">
        <v>5213</v>
      </c>
      <c r="D3233" s="343" t="s">
        <v>590</v>
      </c>
    </row>
    <row r="3234" ht="15.0" customHeight="1">
      <c r="A3234" s="343" t="s">
        <v>5214</v>
      </c>
      <c r="B3234" s="344">
        <v>505502.0</v>
      </c>
      <c r="C3234" s="343" t="s">
        <v>504</v>
      </c>
      <c r="D3234" s="343" t="s">
        <v>487</v>
      </c>
    </row>
    <row r="3235" ht="15.0" customHeight="1">
      <c r="A3235" s="343" t="s">
        <v>5215</v>
      </c>
      <c r="B3235" s="344">
        <v>526801.0</v>
      </c>
      <c r="C3235" s="343" t="s">
        <v>5216</v>
      </c>
      <c r="D3235" s="343" t="s">
        <v>902</v>
      </c>
    </row>
    <row r="3236" ht="15.0" customHeight="1">
      <c r="A3236" s="343" t="s">
        <v>5217</v>
      </c>
      <c r="B3236" s="344">
        <v>540544.0</v>
      </c>
      <c r="C3236" s="343" t="s">
        <v>5218</v>
      </c>
      <c r="D3236" s="343" t="s">
        <v>902</v>
      </c>
    </row>
    <row r="3237" ht="15.0" customHeight="1">
      <c r="A3237" s="343" t="s">
        <v>5219</v>
      </c>
      <c r="B3237" s="344">
        <v>532524.0</v>
      </c>
      <c r="C3237" s="343" t="s">
        <v>5220</v>
      </c>
      <c r="D3237" s="343" t="s">
        <v>643</v>
      </c>
    </row>
    <row r="3238" ht="15.0" customHeight="1">
      <c r="A3238" s="343" t="s">
        <v>5221</v>
      </c>
      <c r="B3238" s="344">
        <v>533344.0</v>
      </c>
      <c r="C3238" s="343" t="s">
        <v>5222</v>
      </c>
      <c r="D3238" s="343" t="s">
        <v>521</v>
      </c>
    </row>
    <row r="3239" ht="15.0" customHeight="1">
      <c r="A3239" s="343" t="s">
        <v>5223</v>
      </c>
      <c r="B3239" s="344">
        <v>532524.0</v>
      </c>
      <c r="C3239" s="343" t="s">
        <v>5220</v>
      </c>
      <c r="D3239" s="343" t="s">
        <v>643</v>
      </c>
    </row>
    <row r="3240" ht="15.0" customHeight="1">
      <c r="A3240" s="343" t="s">
        <v>5224</v>
      </c>
      <c r="B3240" s="344">
        <v>539006.0</v>
      </c>
      <c r="C3240" s="343" t="s">
        <v>504</v>
      </c>
      <c r="D3240" s="343" t="s">
        <v>1424</v>
      </c>
    </row>
    <row r="3241" ht="15.0" customHeight="1">
      <c r="A3241" s="343" t="s">
        <v>5225</v>
      </c>
      <c r="B3241" s="344">
        <v>509220.0</v>
      </c>
      <c r="C3241" s="343" t="s">
        <v>5226</v>
      </c>
      <c r="D3241" s="343" t="s">
        <v>526</v>
      </c>
    </row>
    <row r="3242" ht="15.0" customHeight="1">
      <c r="A3242" s="343" t="s">
        <v>5227</v>
      </c>
      <c r="B3242" s="344">
        <v>539785.0</v>
      </c>
      <c r="C3242" s="343" t="s">
        <v>5228</v>
      </c>
      <c r="D3242" s="343" t="s">
        <v>498</v>
      </c>
    </row>
    <row r="3243" ht="15.0" customHeight="1">
      <c r="A3243" s="343" t="s">
        <v>5229</v>
      </c>
      <c r="B3243" s="344">
        <v>512591.0</v>
      </c>
      <c r="C3243" s="343" t="s">
        <v>504</v>
      </c>
      <c r="D3243" s="343" t="s">
        <v>526</v>
      </c>
    </row>
    <row r="3244" ht="15.0" customHeight="1">
      <c r="A3244" s="343" t="s">
        <v>5230</v>
      </c>
      <c r="B3244" s="343" t="s">
        <v>504</v>
      </c>
      <c r="C3244" s="343" t="s">
        <v>5231</v>
      </c>
      <c r="D3244" s="343" t="s">
        <v>515</v>
      </c>
    </row>
    <row r="3245" ht="15.0" customHeight="1">
      <c r="A3245" s="343" t="s">
        <v>5232</v>
      </c>
      <c r="B3245" s="344">
        <v>512461.0</v>
      </c>
      <c r="C3245" s="343" t="s">
        <v>504</v>
      </c>
      <c r="D3245" s="343" t="s">
        <v>526</v>
      </c>
    </row>
    <row r="3246" ht="15.0" customHeight="1">
      <c r="A3246" s="343" t="s">
        <v>5233</v>
      </c>
      <c r="B3246" s="344">
        <v>512099.0</v>
      </c>
      <c r="C3246" s="343" t="s">
        <v>504</v>
      </c>
      <c r="D3246" s="343" t="s">
        <v>618</v>
      </c>
    </row>
    <row r="3247" ht="15.0" customHeight="1">
      <c r="A3247" s="343" t="s">
        <v>5234</v>
      </c>
      <c r="B3247" s="344">
        <v>532693.0</v>
      </c>
      <c r="C3247" s="343" t="s">
        <v>5235</v>
      </c>
      <c r="D3247" s="343" t="s">
        <v>902</v>
      </c>
    </row>
    <row r="3248" ht="15.0" customHeight="1">
      <c r="A3248" s="343" t="s">
        <v>5236</v>
      </c>
      <c r="B3248" s="344">
        <v>533295.0</v>
      </c>
      <c r="C3248" s="343" t="s">
        <v>5237</v>
      </c>
      <c r="D3248" s="343" t="s">
        <v>822</v>
      </c>
    </row>
    <row r="3249" ht="15.0" customHeight="1">
      <c r="A3249" s="343" t="s">
        <v>5238</v>
      </c>
      <c r="B3249" s="344">
        <v>506852.0</v>
      </c>
      <c r="C3249" s="343" t="s">
        <v>504</v>
      </c>
      <c r="D3249" s="343" t="s">
        <v>552</v>
      </c>
    </row>
    <row r="3250" ht="15.0" customHeight="1">
      <c r="A3250" s="343" t="s">
        <v>5239</v>
      </c>
      <c r="B3250" s="344">
        <v>506618.0</v>
      </c>
      <c r="C3250" s="343" t="s">
        <v>5240</v>
      </c>
      <c r="D3250" s="343" t="s">
        <v>648</v>
      </c>
    </row>
    <row r="3251" ht="15.0" customHeight="1">
      <c r="A3251" s="343" t="s">
        <v>5241</v>
      </c>
      <c r="B3251" s="344">
        <v>500346.0</v>
      </c>
      <c r="C3251" s="343" t="s">
        <v>504</v>
      </c>
      <c r="D3251" s="343" t="s">
        <v>650</v>
      </c>
    </row>
    <row r="3252" ht="15.0" customHeight="1">
      <c r="A3252" s="343" t="s">
        <v>5242</v>
      </c>
      <c r="B3252" s="344">
        <v>532461.0</v>
      </c>
      <c r="C3252" s="343" t="s">
        <v>5243</v>
      </c>
      <c r="D3252" s="343" t="s">
        <v>822</v>
      </c>
    </row>
    <row r="3253" ht="15.0" customHeight="1">
      <c r="A3253" s="343" t="s">
        <v>5244</v>
      </c>
      <c r="B3253" s="344">
        <v>532891.0</v>
      </c>
      <c r="C3253" s="343" t="s">
        <v>5245</v>
      </c>
      <c r="D3253" s="343" t="s">
        <v>590</v>
      </c>
    </row>
    <row r="3254" ht="15.0" customHeight="1">
      <c r="A3254" s="343" t="s">
        <v>5246</v>
      </c>
      <c r="B3254" s="344">
        <v>540492.0</v>
      </c>
      <c r="C3254" s="343" t="s">
        <v>504</v>
      </c>
      <c r="D3254" s="343" t="s">
        <v>526</v>
      </c>
    </row>
    <row r="3255" ht="15.0" customHeight="1">
      <c r="A3255" s="343" t="s">
        <v>5247</v>
      </c>
      <c r="B3255" s="344">
        <v>523315.0</v>
      </c>
      <c r="C3255" s="343" t="s">
        <v>504</v>
      </c>
      <c r="D3255" s="343" t="s">
        <v>498</v>
      </c>
    </row>
    <row r="3256" ht="15.0" customHeight="1">
      <c r="A3256" s="343" t="s">
        <v>5248</v>
      </c>
      <c r="B3256" s="344">
        <v>538993.0</v>
      </c>
      <c r="C3256" s="343" t="s">
        <v>504</v>
      </c>
      <c r="D3256" s="343" t="s">
        <v>590</v>
      </c>
    </row>
    <row r="3257" ht="15.0" customHeight="1">
      <c r="A3257" s="343" t="s">
        <v>5249</v>
      </c>
      <c r="B3257" s="344">
        <v>540159.0</v>
      </c>
      <c r="C3257" s="343" t="s">
        <v>504</v>
      </c>
      <c r="D3257" s="343" t="s">
        <v>507</v>
      </c>
    </row>
    <row r="3258" ht="15.0" customHeight="1">
      <c r="A3258" s="343" t="s">
        <v>5250</v>
      </c>
      <c r="B3258" s="344">
        <v>538647.0</v>
      </c>
      <c r="C3258" s="343" t="s">
        <v>504</v>
      </c>
      <c r="D3258" s="343" t="s">
        <v>521</v>
      </c>
    </row>
    <row r="3259" ht="15.0" customHeight="1">
      <c r="A3259" s="343" t="s">
        <v>5251</v>
      </c>
      <c r="B3259" s="343" t="s">
        <v>504</v>
      </c>
      <c r="C3259" s="343" t="s">
        <v>5252</v>
      </c>
      <c r="D3259" s="343" t="s">
        <v>515</v>
      </c>
    </row>
    <row r="3260" ht="15.0" customHeight="1">
      <c r="A3260" s="343" t="s">
        <v>5253</v>
      </c>
      <c r="B3260" s="344">
        <v>531562.0</v>
      </c>
      <c r="C3260" s="343" t="s">
        <v>504</v>
      </c>
      <c r="D3260" s="343" t="s">
        <v>519</v>
      </c>
    </row>
    <row r="3261" ht="15.0" customHeight="1">
      <c r="A3261" s="343" t="s">
        <v>5254</v>
      </c>
      <c r="B3261" s="344">
        <v>517556.0</v>
      </c>
      <c r="C3261" s="343" t="s">
        <v>5255</v>
      </c>
      <c r="D3261" s="343" t="s">
        <v>590</v>
      </c>
    </row>
    <row r="3262" ht="15.0" customHeight="1">
      <c r="A3262" s="343" t="s">
        <v>5256</v>
      </c>
      <c r="B3262" s="344">
        <v>532689.0</v>
      </c>
      <c r="C3262" s="343" t="s">
        <v>5257</v>
      </c>
      <c r="D3262" s="343" t="s">
        <v>505</v>
      </c>
    </row>
    <row r="3263" ht="15.0" customHeight="1">
      <c r="A3263" s="343" t="s">
        <v>5258</v>
      </c>
      <c r="B3263" s="344">
        <v>536659.0</v>
      </c>
      <c r="C3263" s="343" t="s">
        <v>504</v>
      </c>
      <c r="D3263" s="343" t="s">
        <v>902</v>
      </c>
    </row>
    <row r="3264" ht="15.0" customHeight="1">
      <c r="A3264" s="343" t="s">
        <v>5259</v>
      </c>
      <c r="B3264" s="344">
        <v>534109.0</v>
      </c>
      <c r="C3264" s="343" t="s">
        <v>504</v>
      </c>
      <c r="D3264" s="343" t="s">
        <v>521</v>
      </c>
    </row>
    <row r="3265" ht="15.0" customHeight="1">
      <c r="A3265" s="343" t="s">
        <v>5260</v>
      </c>
      <c r="B3265" s="344">
        <v>511116.0</v>
      </c>
      <c r="C3265" s="343" t="s">
        <v>504</v>
      </c>
      <c r="D3265" s="343" t="s">
        <v>1448</v>
      </c>
    </row>
    <row r="3266" ht="15.0" customHeight="1">
      <c r="A3266" s="343" t="s">
        <v>5261</v>
      </c>
      <c r="B3266" s="344">
        <v>538596.0</v>
      </c>
      <c r="C3266" s="343" t="s">
        <v>504</v>
      </c>
      <c r="D3266" s="343" t="s">
        <v>590</v>
      </c>
    </row>
    <row r="3267" ht="15.0" customHeight="1">
      <c r="A3267" s="343" t="s">
        <v>5262</v>
      </c>
      <c r="B3267" s="344">
        <v>530281.0</v>
      </c>
      <c r="C3267" s="343" t="s">
        <v>504</v>
      </c>
      <c r="D3267" s="343" t="s">
        <v>699</v>
      </c>
    </row>
    <row r="3268" ht="15.0" customHeight="1">
      <c r="A3268" s="343" t="s">
        <v>5263</v>
      </c>
      <c r="B3268" s="344">
        <v>530281.0</v>
      </c>
      <c r="C3268" s="343" t="s">
        <v>504</v>
      </c>
      <c r="D3268" s="343" t="s">
        <v>699</v>
      </c>
    </row>
    <row r="3269" ht="15.0" customHeight="1">
      <c r="A3269" s="343" t="s">
        <v>5264</v>
      </c>
      <c r="B3269" s="344">
        <v>590099.0</v>
      </c>
      <c r="C3269" s="343" t="s">
        <v>5265</v>
      </c>
      <c r="D3269" s="343" t="s">
        <v>487</v>
      </c>
    </row>
    <row r="3270" ht="15.0" customHeight="1">
      <c r="A3270" s="343" t="s">
        <v>5266</v>
      </c>
      <c r="B3270" s="344">
        <v>590110.0</v>
      </c>
      <c r="C3270" s="343" t="s">
        <v>5267</v>
      </c>
      <c r="D3270" s="343" t="s">
        <v>487</v>
      </c>
    </row>
    <row r="3271" ht="15.0" customHeight="1">
      <c r="A3271" s="343" t="s">
        <v>5268</v>
      </c>
      <c r="B3271" s="344">
        <v>539978.0</v>
      </c>
      <c r="C3271" s="343" t="s">
        <v>5269</v>
      </c>
      <c r="D3271" s="343" t="s">
        <v>493</v>
      </c>
    </row>
    <row r="3272" ht="15.0" customHeight="1">
      <c r="A3272" s="343" t="s">
        <v>5270</v>
      </c>
      <c r="B3272" s="344">
        <v>539962.0</v>
      </c>
      <c r="C3272" s="343" t="s">
        <v>504</v>
      </c>
      <c r="D3272" s="343" t="s">
        <v>521</v>
      </c>
    </row>
    <row r="3273" ht="15.0" customHeight="1">
      <c r="A3273" s="343" t="s">
        <v>5271</v>
      </c>
      <c r="B3273" s="344">
        <v>535719.0</v>
      </c>
      <c r="C3273" s="343" t="s">
        <v>504</v>
      </c>
      <c r="D3273" s="343" t="s">
        <v>490</v>
      </c>
    </row>
    <row r="3274" ht="15.0" customHeight="1">
      <c r="A3274" s="343" t="s">
        <v>5272</v>
      </c>
      <c r="B3274" s="344">
        <v>535719.0</v>
      </c>
      <c r="C3274" s="343" t="s">
        <v>504</v>
      </c>
      <c r="D3274" s="343" t="s">
        <v>490</v>
      </c>
    </row>
    <row r="3275" ht="15.0" customHeight="1">
      <c r="A3275" s="343" t="s">
        <v>5273</v>
      </c>
      <c r="B3275" s="344">
        <v>539678.0</v>
      </c>
      <c r="C3275" s="343" t="s">
        <v>5274</v>
      </c>
      <c r="D3275" s="343" t="s">
        <v>597</v>
      </c>
    </row>
    <row r="3276" ht="15.0" customHeight="1">
      <c r="A3276" s="343" t="s">
        <v>5275</v>
      </c>
      <c r="B3276" s="344">
        <v>532866.0</v>
      </c>
      <c r="C3276" s="343" t="s">
        <v>5276</v>
      </c>
      <c r="D3276" s="343" t="s">
        <v>490</v>
      </c>
    </row>
    <row r="3277" ht="15.0" customHeight="1">
      <c r="A3277" s="343" t="s">
        <v>5277</v>
      </c>
      <c r="B3277" s="344">
        <v>532024.0</v>
      </c>
      <c r="C3277" s="343" t="s">
        <v>504</v>
      </c>
      <c r="D3277" s="343" t="s">
        <v>487</v>
      </c>
    </row>
    <row r="3278" ht="15.0" customHeight="1">
      <c r="A3278" s="343" t="s">
        <v>5278</v>
      </c>
      <c r="B3278" s="344">
        <v>536456.0</v>
      </c>
      <c r="C3278" s="343" t="s">
        <v>504</v>
      </c>
      <c r="D3278" s="343" t="s">
        <v>702</v>
      </c>
    </row>
    <row r="3279" ht="15.0" customHeight="1">
      <c r="A3279" s="343" t="s">
        <v>5279</v>
      </c>
      <c r="B3279" s="344">
        <v>509845.0</v>
      </c>
      <c r="C3279" s="343" t="s">
        <v>504</v>
      </c>
      <c r="D3279" s="343" t="s">
        <v>590</v>
      </c>
    </row>
    <row r="3280" ht="15.0" customHeight="1">
      <c r="A3280" s="343" t="s">
        <v>5280</v>
      </c>
      <c r="B3280" s="343" t="s">
        <v>504</v>
      </c>
      <c r="C3280" s="343" t="s">
        <v>5281</v>
      </c>
      <c r="D3280" s="343" t="s">
        <v>515</v>
      </c>
    </row>
    <row r="3281" ht="15.0" customHeight="1">
      <c r="A3281" s="343" t="s">
        <v>5282</v>
      </c>
      <c r="B3281" s="344">
        <v>533284.0</v>
      </c>
      <c r="C3281" s="343" t="s">
        <v>5283</v>
      </c>
      <c r="D3281" s="343" t="s">
        <v>902</v>
      </c>
    </row>
    <row r="3282" ht="15.0" customHeight="1">
      <c r="A3282" s="343" t="s">
        <v>5284</v>
      </c>
      <c r="B3282" s="344">
        <v>530917.0</v>
      </c>
      <c r="C3282" s="343" t="s">
        <v>504</v>
      </c>
      <c r="D3282" s="343" t="s">
        <v>925</v>
      </c>
    </row>
    <row r="3283" ht="15.0" customHeight="1">
      <c r="A3283" s="343" t="s">
        <v>5285</v>
      </c>
      <c r="B3283" s="344">
        <v>517447.0</v>
      </c>
      <c r="C3283" s="343" t="s">
        <v>5286</v>
      </c>
      <c r="D3283" s="343" t="s">
        <v>597</v>
      </c>
    </row>
    <row r="3284" ht="15.0" customHeight="1">
      <c r="A3284" s="343" t="s">
        <v>5287</v>
      </c>
      <c r="B3284" s="344">
        <v>517447.0</v>
      </c>
      <c r="C3284" s="343" t="s">
        <v>5286</v>
      </c>
      <c r="D3284" s="343" t="s">
        <v>597</v>
      </c>
    </row>
    <row r="3285" ht="15.0" customHeight="1">
      <c r="A3285" s="343" t="s">
        <v>5288</v>
      </c>
      <c r="B3285" s="344">
        <v>532735.0</v>
      </c>
      <c r="C3285" s="343" t="s">
        <v>5289</v>
      </c>
      <c r="D3285" s="343" t="s">
        <v>490</v>
      </c>
    </row>
    <row r="3286" ht="15.0" customHeight="1">
      <c r="A3286" s="343" t="s">
        <v>5290</v>
      </c>
      <c r="B3286" s="344">
        <v>512565.0</v>
      </c>
      <c r="C3286" s="343" t="s">
        <v>504</v>
      </c>
      <c r="D3286" s="343" t="s">
        <v>702</v>
      </c>
    </row>
    <row r="3287" ht="15.0" customHeight="1">
      <c r="A3287" s="343" t="s">
        <v>5291</v>
      </c>
      <c r="B3287" s="344">
        <v>538119.0</v>
      </c>
      <c r="C3287" s="343" t="s">
        <v>504</v>
      </c>
      <c r="D3287" s="343" t="s">
        <v>519</v>
      </c>
    </row>
    <row r="3288" ht="15.0" customHeight="1">
      <c r="A3288" s="343" t="s">
        <v>5292</v>
      </c>
      <c r="B3288" s="344">
        <v>524502.0</v>
      </c>
      <c r="C3288" s="343" t="s">
        <v>504</v>
      </c>
      <c r="D3288" s="343" t="s">
        <v>1671</v>
      </c>
    </row>
    <row r="3289" ht="15.0" customHeight="1">
      <c r="A3289" s="343" t="s">
        <v>5293</v>
      </c>
      <c r="B3289" s="344">
        <v>524502.0</v>
      </c>
      <c r="C3289" s="343" t="s">
        <v>504</v>
      </c>
      <c r="D3289" s="343" t="s">
        <v>1671</v>
      </c>
    </row>
    <row r="3290" ht="15.0" customHeight="1">
      <c r="A3290" s="343" t="s">
        <v>5294</v>
      </c>
      <c r="B3290" s="344">
        <v>502271.0</v>
      </c>
      <c r="C3290" s="343" t="s">
        <v>504</v>
      </c>
      <c r="D3290" s="343" t="s">
        <v>689</v>
      </c>
    </row>
    <row r="3291" ht="15.0" customHeight="1">
      <c r="A3291" s="343" t="s">
        <v>5295</v>
      </c>
      <c r="B3291" s="344">
        <v>520073.0</v>
      </c>
      <c r="C3291" s="343" t="s">
        <v>504</v>
      </c>
      <c r="D3291" s="343" t="s">
        <v>859</v>
      </c>
    </row>
    <row r="3292" ht="15.0" customHeight="1">
      <c r="A3292" s="343" t="s">
        <v>5296</v>
      </c>
      <c r="B3292" s="344">
        <v>590070.0</v>
      </c>
      <c r="C3292" s="343" t="s">
        <v>5297</v>
      </c>
      <c r="D3292" s="343" t="s">
        <v>507</v>
      </c>
    </row>
    <row r="3293" ht="15.0" customHeight="1">
      <c r="A3293" s="343" t="s">
        <v>5298</v>
      </c>
      <c r="B3293" s="344">
        <v>590070.0</v>
      </c>
      <c r="C3293" s="343" t="s">
        <v>5297</v>
      </c>
      <c r="D3293" s="343" t="s">
        <v>507</v>
      </c>
    </row>
    <row r="3294" ht="15.0" customHeight="1">
      <c r="A3294" s="343" t="s">
        <v>5299</v>
      </c>
      <c r="B3294" s="344">
        <v>532692.0</v>
      </c>
      <c r="C3294" s="343" t="s">
        <v>5300</v>
      </c>
      <c r="D3294" s="343" t="s">
        <v>699</v>
      </c>
    </row>
    <row r="3295" ht="15.0" customHeight="1">
      <c r="A3295" s="343" t="s">
        <v>5301</v>
      </c>
      <c r="B3295" s="344">
        <v>539673.0</v>
      </c>
      <c r="C3295" s="343" t="s">
        <v>504</v>
      </c>
      <c r="D3295" s="343" t="s">
        <v>538</v>
      </c>
    </row>
    <row r="3296" ht="15.0" customHeight="1">
      <c r="A3296" s="343" t="s">
        <v>5302</v>
      </c>
      <c r="B3296" s="344">
        <v>531273.0</v>
      </c>
      <c r="C3296" s="343" t="s">
        <v>504</v>
      </c>
      <c r="D3296" s="343" t="s">
        <v>590</v>
      </c>
    </row>
    <row r="3297" ht="15.0" customHeight="1">
      <c r="A3297" s="343" t="s">
        <v>5303</v>
      </c>
      <c r="B3297" s="344">
        <v>531273.0</v>
      </c>
      <c r="C3297" s="343" t="s">
        <v>504</v>
      </c>
      <c r="D3297" s="343" t="s">
        <v>590</v>
      </c>
    </row>
    <row r="3298" ht="15.0" customHeight="1">
      <c r="A3298" s="343" t="s">
        <v>5304</v>
      </c>
      <c r="B3298" s="344">
        <v>539814.0</v>
      </c>
      <c r="C3298" s="343" t="s">
        <v>504</v>
      </c>
      <c r="D3298" s="343" t="s">
        <v>526</v>
      </c>
    </row>
    <row r="3299" ht="15.0" customHeight="1">
      <c r="A3299" s="343" t="s">
        <v>5305</v>
      </c>
      <c r="B3299" s="344">
        <v>540125.0</v>
      </c>
      <c r="C3299" s="343" t="s">
        <v>504</v>
      </c>
      <c r="D3299" s="343" t="s">
        <v>618</v>
      </c>
    </row>
    <row r="3300" ht="15.0" customHeight="1">
      <c r="A3300" s="343" t="s">
        <v>5306</v>
      </c>
      <c r="B3300" s="344">
        <v>532497.0</v>
      </c>
      <c r="C3300" s="343" t="s">
        <v>5307</v>
      </c>
      <c r="D3300" s="343" t="s">
        <v>1136</v>
      </c>
    </row>
    <row r="3301" ht="15.0" customHeight="1">
      <c r="A3301" s="343" t="s">
        <v>5308</v>
      </c>
      <c r="B3301" s="344">
        <v>531412.0</v>
      </c>
      <c r="C3301" s="343" t="s">
        <v>504</v>
      </c>
      <c r="D3301" s="343" t="s">
        <v>686</v>
      </c>
    </row>
    <row r="3302" ht="15.0" customHeight="1">
      <c r="A3302" s="343" t="s">
        <v>5309</v>
      </c>
      <c r="B3302" s="344">
        <v>531412.0</v>
      </c>
      <c r="C3302" s="343" t="s">
        <v>504</v>
      </c>
      <c r="D3302" s="343" t="s">
        <v>686</v>
      </c>
    </row>
    <row r="3303" ht="15.0" customHeight="1">
      <c r="A3303" s="343" t="s">
        <v>5310</v>
      </c>
      <c r="B3303" s="344">
        <v>539837.0</v>
      </c>
      <c r="C3303" s="343" t="s">
        <v>504</v>
      </c>
      <c r="D3303" s="343" t="s">
        <v>689</v>
      </c>
    </row>
    <row r="3304" ht="15.0" customHeight="1">
      <c r="A3304" s="343" t="s">
        <v>5311</v>
      </c>
      <c r="B3304" s="344">
        <v>526813.0</v>
      </c>
      <c r="C3304" s="343" t="s">
        <v>504</v>
      </c>
      <c r="D3304" s="343" t="s">
        <v>2675</v>
      </c>
    </row>
    <row r="3305" ht="15.0" customHeight="1">
      <c r="A3305" s="343" t="s">
        <v>5312</v>
      </c>
      <c r="B3305" s="344">
        <v>531552.0</v>
      </c>
      <c r="C3305" s="343" t="s">
        <v>504</v>
      </c>
      <c r="D3305" s="343" t="s">
        <v>590</v>
      </c>
    </row>
    <row r="3306" ht="15.0" customHeight="1">
      <c r="A3306" s="343" t="s">
        <v>5313</v>
      </c>
      <c r="B3306" s="344">
        <v>538921.0</v>
      </c>
      <c r="C3306" s="343" t="s">
        <v>504</v>
      </c>
      <c r="D3306" s="343" t="s">
        <v>702</v>
      </c>
    </row>
    <row r="3307" ht="15.0" customHeight="1">
      <c r="A3307" s="343" t="s">
        <v>5314</v>
      </c>
      <c r="B3307" s="344">
        <v>514316.0</v>
      </c>
      <c r="C3307" s="343" t="s">
        <v>504</v>
      </c>
      <c r="D3307" s="343" t="s">
        <v>519</v>
      </c>
    </row>
    <row r="3308" ht="15.0" customHeight="1">
      <c r="A3308" s="343" t="s">
        <v>5315</v>
      </c>
      <c r="B3308" s="344">
        <v>531887.0</v>
      </c>
      <c r="C3308" s="343" t="s">
        <v>504</v>
      </c>
      <c r="D3308" s="343" t="s">
        <v>618</v>
      </c>
    </row>
    <row r="3309" ht="15.0" customHeight="1">
      <c r="A3309" s="343" t="s">
        <v>5316</v>
      </c>
      <c r="B3309" s="344">
        <v>540270.0</v>
      </c>
      <c r="C3309" s="343" t="s">
        <v>504</v>
      </c>
      <c r="D3309" s="343" t="s">
        <v>526</v>
      </c>
    </row>
    <row r="3310" ht="15.0" customHeight="1">
      <c r="A3310" s="343" t="s">
        <v>5317</v>
      </c>
      <c r="B3310" s="344">
        <v>542649.0</v>
      </c>
      <c r="C3310" s="343" t="s">
        <v>5318</v>
      </c>
      <c r="D3310" s="343" t="s">
        <v>5319</v>
      </c>
    </row>
    <row r="3311" ht="15.0" customHeight="1">
      <c r="A3311" s="343" t="s">
        <v>5320</v>
      </c>
      <c r="B3311" s="344">
        <v>500339.0</v>
      </c>
      <c r="C3311" s="343" t="s">
        <v>5321</v>
      </c>
      <c r="D3311" s="343" t="s">
        <v>718</v>
      </c>
    </row>
    <row r="3312" ht="15.0" customHeight="1">
      <c r="A3312" s="343" t="s">
        <v>5322</v>
      </c>
      <c r="B3312" s="344">
        <v>532441.0</v>
      </c>
      <c r="C3312" s="343" t="s">
        <v>504</v>
      </c>
      <c r="D3312" s="343" t="s">
        <v>519</v>
      </c>
    </row>
    <row r="3313" ht="15.0" customHeight="1">
      <c r="A3313" s="343" t="s">
        <v>5323</v>
      </c>
      <c r="B3313" s="344">
        <v>531694.0</v>
      </c>
      <c r="C3313" s="343" t="s">
        <v>504</v>
      </c>
      <c r="D3313" s="343" t="s">
        <v>590</v>
      </c>
    </row>
    <row r="3314" ht="15.0" customHeight="1">
      <c r="A3314" s="343" t="s">
        <v>5324</v>
      </c>
      <c r="B3314" s="344">
        <v>523523.0</v>
      </c>
      <c r="C3314" s="343" t="s">
        <v>5325</v>
      </c>
      <c r="D3314" s="343" t="s">
        <v>498</v>
      </c>
    </row>
    <row r="3315" ht="15.0" customHeight="1">
      <c r="A3315" s="343" t="s">
        <v>5326</v>
      </c>
      <c r="B3315" s="344">
        <v>530111.0</v>
      </c>
      <c r="C3315" s="343" t="s">
        <v>504</v>
      </c>
      <c r="D3315" s="343" t="s">
        <v>699</v>
      </c>
    </row>
    <row r="3316" ht="15.0" customHeight="1">
      <c r="A3316" s="343" t="s">
        <v>5327</v>
      </c>
      <c r="B3316" s="344">
        <v>530699.0</v>
      </c>
      <c r="C3316" s="343" t="s">
        <v>5328</v>
      </c>
      <c r="D3316" s="343" t="s">
        <v>519</v>
      </c>
    </row>
    <row r="3317" ht="15.0" customHeight="1">
      <c r="A3317" s="343" t="s">
        <v>5329</v>
      </c>
      <c r="B3317" s="344">
        <v>532826.0</v>
      </c>
      <c r="C3317" s="343" t="s">
        <v>5330</v>
      </c>
      <c r="D3317" s="343" t="s">
        <v>1243</v>
      </c>
    </row>
    <row r="3318" ht="15.0" customHeight="1">
      <c r="A3318" s="343" t="s">
        <v>5331</v>
      </c>
      <c r="B3318" s="344">
        <v>503127.0</v>
      </c>
      <c r="C3318" s="343" t="s">
        <v>504</v>
      </c>
      <c r="D3318" s="343" t="s">
        <v>493</v>
      </c>
    </row>
    <row r="3319" ht="15.0" customHeight="1">
      <c r="A3319" s="343" t="s">
        <v>5332</v>
      </c>
      <c r="B3319" s="344">
        <v>532503.0</v>
      </c>
      <c r="C3319" s="343" t="s">
        <v>504</v>
      </c>
      <c r="D3319" s="343" t="s">
        <v>519</v>
      </c>
    </row>
    <row r="3320" ht="15.0" customHeight="1">
      <c r="A3320" s="343" t="s">
        <v>5333</v>
      </c>
      <c r="B3320" s="344">
        <v>538707.0</v>
      </c>
      <c r="C3320" s="343" t="s">
        <v>504</v>
      </c>
      <c r="D3320" s="343" t="s">
        <v>699</v>
      </c>
    </row>
    <row r="3321" ht="15.0" customHeight="1">
      <c r="A3321" s="343" t="s">
        <v>5334</v>
      </c>
      <c r="B3321" s="344">
        <v>526873.0</v>
      </c>
      <c r="C3321" s="343" t="s">
        <v>504</v>
      </c>
      <c r="D3321" s="343" t="s">
        <v>714</v>
      </c>
    </row>
    <row r="3322" ht="15.0" customHeight="1">
      <c r="A3322" s="343" t="s">
        <v>5335</v>
      </c>
      <c r="B3322" s="344">
        <v>530253.0</v>
      </c>
      <c r="C3322" s="343" t="s">
        <v>504</v>
      </c>
      <c r="D3322" s="343" t="s">
        <v>827</v>
      </c>
    </row>
    <row r="3323" ht="15.0" customHeight="1">
      <c r="A3323" s="343" t="s">
        <v>5336</v>
      </c>
      <c r="B3323" s="344">
        <v>507962.0</v>
      </c>
      <c r="C3323" s="343" t="s">
        <v>504</v>
      </c>
      <c r="D3323" s="343" t="s">
        <v>521</v>
      </c>
    </row>
    <row r="3324" ht="15.0" customHeight="1">
      <c r="A3324" s="343" t="s">
        <v>5337</v>
      </c>
      <c r="B3324" s="344">
        <v>526662.0</v>
      </c>
      <c r="C3324" s="343" t="s">
        <v>5338</v>
      </c>
      <c r="D3324" s="343" t="s">
        <v>902</v>
      </c>
    </row>
    <row r="3325" ht="15.0" customHeight="1">
      <c r="A3325" s="343" t="s">
        <v>5339</v>
      </c>
      <c r="B3325" s="344">
        <v>531500.0</v>
      </c>
      <c r="C3325" s="343" t="s">
        <v>5340</v>
      </c>
      <c r="D3325" s="343" t="s">
        <v>618</v>
      </c>
    </row>
    <row r="3326" ht="15.0" customHeight="1">
      <c r="A3326" s="343" t="s">
        <v>5341</v>
      </c>
      <c r="B3326" s="344">
        <v>526823.0</v>
      </c>
      <c r="C3326" s="343" t="s">
        <v>504</v>
      </c>
      <c r="D3326" s="343" t="s">
        <v>590</v>
      </c>
    </row>
    <row r="3327" ht="15.0" customHeight="1">
      <c r="A3327" s="343" t="s">
        <v>5342</v>
      </c>
      <c r="B3327" s="344">
        <v>514028.0</v>
      </c>
      <c r="C3327" s="343" t="s">
        <v>504</v>
      </c>
      <c r="D3327" s="343" t="s">
        <v>519</v>
      </c>
    </row>
    <row r="3328" ht="15.0" customHeight="1">
      <c r="A3328" s="343" t="s">
        <v>5343</v>
      </c>
      <c r="B3328" s="344">
        <v>539495.0</v>
      </c>
      <c r="C3328" s="343" t="s">
        <v>504</v>
      </c>
      <c r="D3328" s="343" t="s">
        <v>521</v>
      </c>
    </row>
    <row r="3329" ht="15.0" customHeight="1">
      <c r="A3329" s="343" t="s">
        <v>5344</v>
      </c>
      <c r="B3329" s="344">
        <v>513369.0</v>
      </c>
      <c r="C3329" s="343" t="s">
        <v>504</v>
      </c>
      <c r="D3329" s="343" t="s">
        <v>1424</v>
      </c>
    </row>
    <row r="3330" ht="15.0" customHeight="1">
      <c r="A3330" s="343" t="s">
        <v>5345</v>
      </c>
      <c r="B3330" s="343" t="s">
        <v>504</v>
      </c>
      <c r="C3330" s="343" t="s">
        <v>5346</v>
      </c>
      <c r="D3330" s="343" t="s">
        <v>515</v>
      </c>
    </row>
    <row r="3331" ht="15.0" customHeight="1">
      <c r="A3331" s="343" t="s">
        <v>5347</v>
      </c>
      <c r="B3331" s="344">
        <v>541601.0</v>
      </c>
      <c r="C3331" s="343" t="s">
        <v>504</v>
      </c>
      <c r="D3331" s="343" t="s">
        <v>542</v>
      </c>
    </row>
    <row r="3332" ht="15.0" customHeight="1">
      <c r="A3332" s="343" t="s">
        <v>5348</v>
      </c>
      <c r="B3332" s="344">
        <v>522257.0</v>
      </c>
      <c r="C3332" s="343" t="s">
        <v>504</v>
      </c>
      <c r="D3332" s="343" t="s">
        <v>512</v>
      </c>
    </row>
    <row r="3333" ht="15.0" customHeight="1">
      <c r="A3333" s="343" t="s">
        <v>5349</v>
      </c>
      <c r="B3333" s="344">
        <v>517522.0</v>
      </c>
      <c r="C3333" s="343" t="s">
        <v>504</v>
      </c>
      <c r="D3333" s="343" t="s">
        <v>859</v>
      </c>
    </row>
    <row r="3334" ht="15.0" customHeight="1">
      <c r="A3334" s="343" t="s">
        <v>5350</v>
      </c>
      <c r="B3334" s="344">
        <v>512409.0</v>
      </c>
      <c r="C3334" s="343" t="s">
        <v>504</v>
      </c>
      <c r="D3334" s="343" t="s">
        <v>521</v>
      </c>
    </row>
    <row r="3335" ht="15.0" customHeight="1">
      <c r="A3335" s="343" t="s">
        <v>5351</v>
      </c>
      <c r="B3335" s="343" t="s">
        <v>504</v>
      </c>
      <c r="C3335" s="343" t="s">
        <v>5352</v>
      </c>
      <c r="D3335" s="343" t="s">
        <v>515</v>
      </c>
    </row>
    <row r="3336" ht="15.0" customHeight="1">
      <c r="A3336" s="343" t="s">
        <v>5353</v>
      </c>
      <c r="B3336" s="344">
        <v>500354.0</v>
      </c>
      <c r="C3336" s="343" t="s">
        <v>5354</v>
      </c>
      <c r="D3336" s="343" t="s">
        <v>1203</v>
      </c>
    </row>
    <row r="3337" ht="15.0" customHeight="1">
      <c r="A3337" s="343" t="s">
        <v>5355</v>
      </c>
      <c r="B3337" s="344">
        <v>532665.0</v>
      </c>
      <c r="C3337" s="343" t="s">
        <v>5356</v>
      </c>
      <c r="D3337" s="343" t="s">
        <v>519</v>
      </c>
    </row>
    <row r="3338" ht="15.0" customHeight="1">
      <c r="A3338" s="343" t="s">
        <v>5357</v>
      </c>
      <c r="B3338" s="344">
        <v>500355.0</v>
      </c>
      <c r="C3338" s="343" t="s">
        <v>5358</v>
      </c>
      <c r="D3338" s="343" t="s">
        <v>648</v>
      </c>
    </row>
    <row r="3339" ht="15.0" customHeight="1">
      <c r="A3339" s="343" t="s">
        <v>5359</v>
      </c>
      <c r="B3339" s="344">
        <v>500355.0</v>
      </c>
      <c r="C3339" s="343" t="s">
        <v>5358</v>
      </c>
      <c r="D3339" s="343" t="s">
        <v>648</v>
      </c>
    </row>
    <row r="3340" ht="15.0" customHeight="1">
      <c r="A3340" s="343" t="s">
        <v>5360</v>
      </c>
      <c r="B3340" s="344">
        <v>534734.0</v>
      </c>
      <c r="C3340" s="343" t="s">
        <v>504</v>
      </c>
      <c r="D3340" s="343" t="s">
        <v>664</v>
      </c>
    </row>
    <row r="3341" ht="15.0" customHeight="1">
      <c r="A3341" s="343" t="s">
        <v>5361</v>
      </c>
      <c r="B3341" s="344">
        <v>522281.0</v>
      </c>
      <c r="C3341" s="343" t="s">
        <v>504</v>
      </c>
      <c r="D3341" s="343" t="s">
        <v>802</v>
      </c>
    </row>
    <row r="3342" ht="15.0" customHeight="1">
      <c r="A3342" s="343" t="s">
        <v>5362</v>
      </c>
      <c r="B3342" s="344">
        <v>500357.0</v>
      </c>
      <c r="C3342" s="343" t="s">
        <v>504</v>
      </c>
      <c r="D3342" s="343" t="s">
        <v>498</v>
      </c>
    </row>
    <row r="3343" ht="15.0" customHeight="1">
      <c r="A3343" s="343" t="s">
        <v>5363</v>
      </c>
      <c r="B3343" s="344">
        <v>500358.0</v>
      </c>
      <c r="C3343" s="343" t="s">
        <v>504</v>
      </c>
      <c r="D3343" s="343" t="s">
        <v>521</v>
      </c>
    </row>
    <row r="3344" ht="15.0" customHeight="1">
      <c r="A3344" s="343" t="s">
        <v>5364</v>
      </c>
      <c r="B3344" s="344">
        <v>524037.0</v>
      </c>
      <c r="C3344" s="343" t="s">
        <v>504</v>
      </c>
      <c r="D3344" s="343" t="s">
        <v>1012</v>
      </c>
    </row>
    <row r="3345" ht="15.0" customHeight="1">
      <c r="A3345" s="343" t="s">
        <v>5365</v>
      </c>
      <c r="B3345" s="344">
        <v>502587.0</v>
      </c>
      <c r="C3345" s="343" t="s">
        <v>504</v>
      </c>
      <c r="D3345" s="343" t="s">
        <v>498</v>
      </c>
    </row>
    <row r="3346" ht="15.0" customHeight="1">
      <c r="A3346" s="343" t="s">
        <v>5366</v>
      </c>
      <c r="B3346" s="344">
        <v>539309.0</v>
      </c>
      <c r="C3346" s="343" t="s">
        <v>5367</v>
      </c>
      <c r="D3346" s="343" t="s">
        <v>827</v>
      </c>
    </row>
    <row r="3347" ht="15.0" customHeight="1">
      <c r="A3347" s="343" t="s">
        <v>5368</v>
      </c>
      <c r="B3347" s="344">
        <v>523289.0</v>
      </c>
      <c r="C3347" s="343" t="s">
        <v>504</v>
      </c>
      <c r="D3347" s="343" t="s">
        <v>526</v>
      </c>
    </row>
    <row r="3348" ht="15.0" customHeight="1">
      <c r="A3348" s="343" t="s">
        <v>5369</v>
      </c>
      <c r="B3348" s="344">
        <v>515127.0</v>
      </c>
      <c r="C3348" s="343" t="s">
        <v>504</v>
      </c>
      <c r="D3348" s="343" t="s">
        <v>526</v>
      </c>
    </row>
    <row r="3349" ht="15.0" customHeight="1">
      <c r="A3349" s="343" t="s">
        <v>5370</v>
      </c>
      <c r="B3349" s="344">
        <v>538540.0</v>
      </c>
      <c r="C3349" s="343" t="s">
        <v>504</v>
      </c>
      <c r="D3349" s="343" t="s">
        <v>521</v>
      </c>
    </row>
    <row r="3350" ht="15.0" customHeight="1">
      <c r="A3350" s="343" t="s">
        <v>5371</v>
      </c>
      <c r="B3350" s="344">
        <v>532369.0</v>
      </c>
      <c r="C3350" s="343" t="s">
        <v>5372</v>
      </c>
      <c r="D3350" s="343" t="s">
        <v>1032</v>
      </c>
    </row>
    <row r="3351" ht="15.0" customHeight="1">
      <c r="A3351" s="343" t="s">
        <v>5373</v>
      </c>
      <c r="B3351" s="344">
        <v>532370.0</v>
      </c>
      <c r="C3351" s="343" t="s">
        <v>5374</v>
      </c>
      <c r="D3351" s="343" t="s">
        <v>490</v>
      </c>
    </row>
    <row r="3352" ht="15.0" customHeight="1">
      <c r="A3352" s="343" t="s">
        <v>5375</v>
      </c>
      <c r="B3352" s="344">
        <v>514223.0</v>
      </c>
      <c r="C3352" s="343" t="s">
        <v>5376</v>
      </c>
      <c r="D3352" s="343" t="s">
        <v>526</v>
      </c>
    </row>
    <row r="3353" ht="15.0" customHeight="1">
      <c r="A3353" s="343" t="s">
        <v>5377</v>
      </c>
      <c r="B3353" s="344">
        <v>530951.0</v>
      </c>
      <c r="C3353" s="343" t="s">
        <v>504</v>
      </c>
      <c r="D3353" s="343" t="s">
        <v>597</v>
      </c>
    </row>
    <row r="3354" ht="15.0" customHeight="1">
      <c r="A3354" s="343" t="s">
        <v>5378</v>
      </c>
      <c r="B3354" s="344">
        <v>532527.0</v>
      </c>
      <c r="C3354" s="343" t="s">
        <v>5379</v>
      </c>
      <c r="D3354" s="343" t="s">
        <v>1424</v>
      </c>
    </row>
    <row r="3355" ht="15.0" customHeight="1">
      <c r="A3355" s="343" t="s">
        <v>5380</v>
      </c>
      <c r="B3355" s="344">
        <v>533262.0</v>
      </c>
      <c r="C3355" s="343" t="s">
        <v>5381</v>
      </c>
      <c r="D3355" s="343" t="s">
        <v>902</v>
      </c>
    </row>
    <row r="3356" ht="15.0" customHeight="1">
      <c r="A3356" s="343" t="s">
        <v>5382</v>
      </c>
      <c r="B3356" s="344">
        <v>532690.0</v>
      </c>
      <c r="C3356" s="343" t="s">
        <v>5383</v>
      </c>
      <c r="D3356" s="343" t="s">
        <v>536</v>
      </c>
    </row>
    <row r="3357" ht="15.0" customHeight="1">
      <c r="A3357" s="343" t="s">
        <v>5384</v>
      </c>
      <c r="B3357" s="344">
        <v>530925.0</v>
      </c>
      <c r="C3357" s="343" t="s">
        <v>504</v>
      </c>
      <c r="D3357" s="343" t="s">
        <v>521</v>
      </c>
    </row>
    <row r="3358" ht="15.0" customHeight="1">
      <c r="A3358" s="343" t="s">
        <v>5385</v>
      </c>
      <c r="B3358" s="344">
        <v>507490.0</v>
      </c>
      <c r="C3358" s="343" t="s">
        <v>5386</v>
      </c>
      <c r="D3358" s="343" t="s">
        <v>1203</v>
      </c>
    </row>
    <row r="3359" ht="15.0" customHeight="1">
      <c r="A3359" s="343" t="s">
        <v>5387</v>
      </c>
      <c r="B3359" s="344">
        <v>531228.0</v>
      </c>
      <c r="C3359" s="343" t="s">
        <v>504</v>
      </c>
      <c r="D3359" s="343" t="s">
        <v>521</v>
      </c>
    </row>
    <row r="3360" ht="15.0" customHeight="1">
      <c r="A3360" s="343" t="s">
        <v>5388</v>
      </c>
      <c r="B3360" s="344">
        <v>532987.0</v>
      </c>
      <c r="C3360" s="343" t="s">
        <v>5389</v>
      </c>
      <c r="D3360" s="343" t="s">
        <v>859</v>
      </c>
    </row>
    <row r="3361" ht="15.0" customHeight="1">
      <c r="A3361" s="343" t="s">
        <v>5390</v>
      </c>
      <c r="B3361" s="344">
        <v>532988.0</v>
      </c>
      <c r="C3361" s="343" t="s">
        <v>5391</v>
      </c>
      <c r="D3361" s="343" t="s">
        <v>859</v>
      </c>
    </row>
    <row r="3362" ht="15.0" customHeight="1">
      <c r="A3362" s="343" t="s">
        <v>5392</v>
      </c>
      <c r="B3362" s="344">
        <v>505800.0</v>
      </c>
      <c r="C3362" s="343" t="s">
        <v>5393</v>
      </c>
      <c r="D3362" s="343" t="s">
        <v>859</v>
      </c>
    </row>
    <row r="3363" ht="15.0" customHeight="1">
      <c r="A3363" s="343" t="s">
        <v>5394</v>
      </c>
      <c r="B3363" s="344">
        <v>532661.0</v>
      </c>
      <c r="C3363" s="343" t="s">
        <v>5395</v>
      </c>
      <c r="D3363" s="343" t="s">
        <v>859</v>
      </c>
    </row>
    <row r="3364" ht="15.0" customHeight="1">
      <c r="A3364" s="343" t="s">
        <v>5396</v>
      </c>
      <c r="B3364" s="344">
        <v>541945.0</v>
      </c>
      <c r="C3364" s="343" t="s">
        <v>504</v>
      </c>
      <c r="D3364" s="343" t="s">
        <v>902</v>
      </c>
    </row>
    <row r="3365" ht="15.0" customHeight="1">
      <c r="A3365" s="343" t="s">
        <v>5397</v>
      </c>
      <c r="B3365" s="344">
        <v>531583.0</v>
      </c>
      <c r="C3365" s="343" t="s">
        <v>504</v>
      </c>
      <c r="D3365" s="343" t="s">
        <v>521</v>
      </c>
    </row>
    <row r="3366" ht="15.0" customHeight="1">
      <c r="A3366" s="343" t="s">
        <v>5398</v>
      </c>
      <c r="B3366" s="344">
        <v>500360.0</v>
      </c>
      <c r="C3366" s="343" t="s">
        <v>504</v>
      </c>
      <c r="D3366" s="343" t="s">
        <v>512</v>
      </c>
    </row>
    <row r="3367" ht="15.0" customHeight="1">
      <c r="A3367" s="343" t="s">
        <v>5399</v>
      </c>
      <c r="B3367" s="344">
        <v>501351.0</v>
      </c>
      <c r="C3367" s="343" t="s">
        <v>504</v>
      </c>
      <c r="D3367" s="343" t="s">
        <v>925</v>
      </c>
    </row>
    <row r="3368" ht="15.0" customHeight="1">
      <c r="A3368" s="343" t="s">
        <v>5400</v>
      </c>
      <c r="B3368" s="344">
        <v>507966.0</v>
      </c>
      <c r="C3368" s="343" t="s">
        <v>504</v>
      </c>
      <c r="D3368" s="343" t="s">
        <v>705</v>
      </c>
    </row>
    <row r="3369" ht="15.0" customHeight="1">
      <c r="A3369" s="343" t="s">
        <v>5401</v>
      </c>
      <c r="B3369" s="344">
        <v>522207.0</v>
      </c>
      <c r="C3369" s="343" t="s">
        <v>504</v>
      </c>
      <c r="D3369" s="343" t="s">
        <v>859</v>
      </c>
    </row>
    <row r="3370" ht="15.0" customHeight="1">
      <c r="A3370" s="343" t="s">
        <v>5402</v>
      </c>
      <c r="B3370" s="344">
        <v>522207.0</v>
      </c>
      <c r="C3370" s="343" t="s">
        <v>504</v>
      </c>
      <c r="D3370" s="343" t="s">
        <v>859</v>
      </c>
    </row>
    <row r="3371" ht="15.0" customHeight="1">
      <c r="A3371" s="343" t="s">
        <v>5403</v>
      </c>
      <c r="B3371" s="344">
        <v>524230.0</v>
      </c>
      <c r="C3371" s="343" t="s">
        <v>5404</v>
      </c>
      <c r="D3371" s="343" t="s">
        <v>1012</v>
      </c>
    </row>
    <row r="3372" ht="15.0" customHeight="1">
      <c r="A3372" s="343" t="s">
        <v>5405</v>
      </c>
      <c r="B3372" s="344">
        <v>531233.0</v>
      </c>
      <c r="C3372" s="343" t="s">
        <v>504</v>
      </c>
      <c r="D3372" s="343" t="s">
        <v>689</v>
      </c>
    </row>
    <row r="3373" ht="15.0" customHeight="1">
      <c r="A3373" s="343" t="s">
        <v>5406</v>
      </c>
      <c r="B3373" s="344">
        <v>507649.0</v>
      </c>
      <c r="C3373" s="343" t="s">
        <v>504</v>
      </c>
      <c r="D3373" s="343" t="s">
        <v>753</v>
      </c>
    </row>
    <row r="3374" ht="15.0" customHeight="1">
      <c r="A3374" s="343" t="s">
        <v>5407</v>
      </c>
      <c r="B3374" s="344">
        <v>532918.0</v>
      </c>
      <c r="C3374" s="343" t="s">
        <v>504</v>
      </c>
      <c r="D3374" s="343" t="s">
        <v>827</v>
      </c>
    </row>
    <row r="3375" ht="15.0" customHeight="1">
      <c r="A3375" s="343" t="s">
        <v>5408</v>
      </c>
      <c r="B3375" s="344">
        <v>524610.0</v>
      </c>
      <c r="C3375" s="343" t="s">
        <v>504</v>
      </c>
      <c r="D3375" s="343" t="s">
        <v>664</v>
      </c>
    </row>
    <row r="3376" ht="15.0" customHeight="1">
      <c r="A3376" s="343" t="s">
        <v>5409</v>
      </c>
      <c r="B3376" s="344">
        <v>540796.0</v>
      </c>
      <c r="C3376" s="343" t="s">
        <v>504</v>
      </c>
      <c r="D3376" s="343" t="s">
        <v>590</v>
      </c>
    </row>
    <row r="3377" ht="15.0" customHeight="1">
      <c r="A3377" s="343" t="s">
        <v>5410</v>
      </c>
      <c r="B3377" s="344">
        <v>520111.0</v>
      </c>
      <c r="C3377" s="343" t="s">
        <v>5411</v>
      </c>
      <c r="D3377" s="343" t="s">
        <v>902</v>
      </c>
    </row>
    <row r="3378" ht="15.0" customHeight="1">
      <c r="A3378" s="343" t="s">
        <v>5412</v>
      </c>
      <c r="B3378" s="344">
        <v>534597.0</v>
      </c>
      <c r="C3378" s="343" t="s">
        <v>5413</v>
      </c>
      <c r="D3378" s="343" t="s">
        <v>643</v>
      </c>
    </row>
    <row r="3379" ht="15.0" customHeight="1">
      <c r="A3379" s="343" t="s">
        <v>5414</v>
      </c>
      <c r="B3379" s="344">
        <v>533122.0</v>
      </c>
      <c r="C3379" s="343" t="s">
        <v>5415</v>
      </c>
      <c r="D3379" s="343" t="s">
        <v>643</v>
      </c>
    </row>
    <row r="3380" ht="15.0" customHeight="1">
      <c r="A3380" s="343" t="s">
        <v>5416</v>
      </c>
      <c r="B3380" s="344">
        <v>537840.0</v>
      </c>
      <c r="C3380" s="343" t="s">
        <v>504</v>
      </c>
      <c r="D3380" s="343" t="s">
        <v>902</v>
      </c>
    </row>
    <row r="3381" ht="15.0" customHeight="1">
      <c r="A3381" s="343" t="s">
        <v>5417</v>
      </c>
      <c r="B3381" s="344">
        <v>507300.0</v>
      </c>
      <c r="C3381" s="343" t="s">
        <v>504</v>
      </c>
      <c r="D3381" s="343" t="s">
        <v>1203</v>
      </c>
    </row>
    <row r="3382" ht="15.0" customHeight="1">
      <c r="A3382" s="343" t="s">
        <v>5418</v>
      </c>
      <c r="B3382" s="344">
        <v>533294.0</v>
      </c>
      <c r="C3382" s="343" t="s">
        <v>5419</v>
      </c>
      <c r="D3382" s="343" t="s">
        <v>1136</v>
      </c>
    </row>
    <row r="3383" ht="15.0" customHeight="1">
      <c r="A3383" s="343" t="s">
        <v>5420</v>
      </c>
      <c r="B3383" s="344">
        <v>526095.0</v>
      </c>
      <c r="C3383" s="343" t="s">
        <v>504</v>
      </c>
      <c r="D3383" s="343" t="s">
        <v>1032</v>
      </c>
    </row>
    <row r="3384" ht="15.0" customHeight="1">
      <c r="A3384" s="343" t="s">
        <v>5421</v>
      </c>
      <c r="B3384" s="344">
        <v>504341.0</v>
      </c>
      <c r="C3384" s="343" t="s">
        <v>504</v>
      </c>
      <c r="D3384" s="343" t="s">
        <v>487</v>
      </c>
    </row>
    <row r="3385" ht="15.0" customHeight="1">
      <c r="A3385" s="343" t="s">
        <v>5422</v>
      </c>
      <c r="B3385" s="344">
        <v>541634.0</v>
      </c>
      <c r="C3385" s="343" t="s">
        <v>504</v>
      </c>
      <c r="D3385" s="343" t="s">
        <v>1032</v>
      </c>
    </row>
    <row r="3386" ht="15.0" customHeight="1">
      <c r="A3386" s="343" t="s">
        <v>5423</v>
      </c>
      <c r="B3386" s="344">
        <v>531207.0</v>
      </c>
      <c r="C3386" s="343" t="s">
        <v>504</v>
      </c>
      <c r="D3386" s="343" t="s">
        <v>542</v>
      </c>
    </row>
    <row r="3387" ht="15.0" customHeight="1">
      <c r="A3387" s="343" t="s">
        <v>5424</v>
      </c>
      <c r="B3387" s="344">
        <v>500330.0</v>
      </c>
      <c r="C3387" s="343" t="s">
        <v>5425</v>
      </c>
      <c r="D3387" s="343" t="s">
        <v>519</v>
      </c>
    </row>
    <row r="3388" ht="15.0" customHeight="1">
      <c r="A3388" s="343" t="s">
        <v>5426</v>
      </c>
      <c r="B3388" s="344">
        <v>540065.0</v>
      </c>
      <c r="C3388" s="343" t="s">
        <v>5427</v>
      </c>
      <c r="D3388" s="343" t="s">
        <v>822</v>
      </c>
    </row>
    <row r="3389" ht="15.0" customHeight="1">
      <c r="A3389" s="343" t="s">
        <v>5428</v>
      </c>
      <c r="B3389" s="344">
        <v>531825.0</v>
      </c>
      <c r="C3389" s="343" t="s">
        <v>504</v>
      </c>
      <c r="D3389" s="343" t="s">
        <v>490</v>
      </c>
    </row>
    <row r="3390" ht="15.0" customHeight="1">
      <c r="A3390" s="343" t="s">
        <v>5429</v>
      </c>
      <c r="B3390" s="344">
        <v>537254.0</v>
      </c>
      <c r="C3390" s="343" t="s">
        <v>504</v>
      </c>
      <c r="D3390" s="343" t="s">
        <v>526</v>
      </c>
    </row>
    <row r="3391" ht="15.0" customHeight="1">
      <c r="A3391" s="343" t="s">
        <v>5430</v>
      </c>
      <c r="B3391" s="344">
        <v>534708.0</v>
      </c>
      <c r="C3391" s="343" t="s">
        <v>504</v>
      </c>
      <c r="D3391" s="343" t="s">
        <v>673</v>
      </c>
    </row>
    <row r="3392" ht="15.0" customHeight="1">
      <c r="A3392" s="343" t="s">
        <v>5431</v>
      </c>
      <c r="B3392" s="344">
        <v>533608.0</v>
      </c>
      <c r="C3392" s="343" t="s">
        <v>504</v>
      </c>
      <c r="D3392" s="343" t="s">
        <v>624</v>
      </c>
    </row>
    <row r="3393" ht="15.0" customHeight="1">
      <c r="A3393" s="343" t="s">
        <v>5432</v>
      </c>
      <c r="B3393" s="344">
        <v>533285.0</v>
      </c>
      <c r="C3393" s="343" t="s">
        <v>504</v>
      </c>
      <c r="D3393" s="343" t="s">
        <v>590</v>
      </c>
    </row>
    <row r="3394" ht="15.0" customHeight="1">
      <c r="A3394" s="343" t="s">
        <v>5433</v>
      </c>
      <c r="B3394" s="344">
        <v>539691.0</v>
      </c>
      <c r="C3394" s="343" t="s">
        <v>504</v>
      </c>
      <c r="D3394" s="343" t="s">
        <v>526</v>
      </c>
    </row>
    <row r="3395" ht="15.0" customHeight="1">
      <c r="A3395" s="343" t="s">
        <v>5434</v>
      </c>
      <c r="B3395" s="344">
        <v>530053.0</v>
      </c>
      <c r="C3395" s="343" t="s">
        <v>504</v>
      </c>
      <c r="D3395" s="343" t="s">
        <v>590</v>
      </c>
    </row>
    <row r="3396" ht="15.0" customHeight="1">
      <c r="A3396" s="343" t="s">
        <v>5435</v>
      </c>
      <c r="B3396" s="344">
        <v>513558.0</v>
      </c>
      <c r="C3396" s="343" t="s">
        <v>504</v>
      </c>
      <c r="D3396" s="343" t="s">
        <v>536</v>
      </c>
    </row>
    <row r="3397" ht="15.0" customHeight="1">
      <c r="A3397" s="343" t="s">
        <v>5436</v>
      </c>
      <c r="B3397" s="344">
        <v>538611.0</v>
      </c>
      <c r="C3397" s="343" t="s">
        <v>504</v>
      </c>
      <c r="D3397" s="343" t="s">
        <v>487</v>
      </c>
    </row>
    <row r="3398" ht="15.0" customHeight="1">
      <c r="A3398" s="343" t="s">
        <v>5437</v>
      </c>
      <c r="B3398" s="344">
        <v>532955.0</v>
      </c>
      <c r="C3398" s="343" t="s">
        <v>5438</v>
      </c>
      <c r="D3398" s="343" t="s">
        <v>521</v>
      </c>
    </row>
    <row r="3399" ht="15.0" customHeight="1">
      <c r="A3399" s="343" t="s">
        <v>5439</v>
      </c>
      <c r="B3399" s="344">
        <v>523650.0</v>
      </c>
      <c r="C3399" s="343" t="s">
        <v>504</v>
      </c>
      <c r="D3399" s="343" t="s">
        <v>512</v>
      </c>
    </row>
    <row r="3400" ht="15.0" customHeight="1">
      <c r="A3400" s="343" t="s">
        <v>5440</v>
      </c>
      <c r="B3400" s="344">
        <v>532805.0</v>
      </c>
      <c r="C3400" s="343" t="s">
        <v>5441</v>
      </c>
      <c r="D3400" s="343" t="s">
        <v>526</v>
      </c>
    </row>
    <row r="3401" ht="15.0" customHeight="1">
      <c r="A3401" s="343" t="s">
        <v>5442</v>
      </c>
      <c r="B3401" s="344">
        <v>532805.0</v>
      </c>
      <c r="C3401" s="343" t="s">
        <v>5441</v>
      </c>
      <c r="D3401" s="343" t="s">
        <v>526</v>
      </c>
    </row>
    <row r="3402" ht="15.0" customHeight="1">
      <c r="A3402" s="343" t="s">
        <v>5443</v>
      </c>
      <c r="B3402" s="344">
        <v>532884.0</v>
      </c>
      <c r="C3402" s="343" t="s">
        <v>5444</v>
      </c>
      <c r="D3402" s="343" t="s">
        <v>1540</v>
      </c>
    </row>
    <row r="3403" ht="15.0" customHeight="1">
      <c r="A3403" s="343" t="s">
        <v>5445</v>
      </c>
      <c r="B3403" s="344">
        <v>530815.0</v>
      </c>
      <c r="C3403" s="343" t="s">
        <v>504</v>
      </c>
      <c r="D3403" s="343" t="s">
        <v>552</v>
      </c>
    </row>
    <row r="3404" ht="15.0" customHeight="1">
      <c r="A3404" s="343" t="s">
        <v>5446</v>
      </c>
      <c r="B3404" s="344">
        <v>531033.0</v>
      </c>
      <c r="C3404" s="343" t="s">
        <v>504</v>
      </c>
      <c r="D3404" s="343" t="s">
        <v>521</v>
      </c>
    </row>
    <row r="3405" ht="15.0" customHeight="1">
      <c r="A3405" s="343" t="s">
        <v>5447</v>
      </c>
      <c r="B3405" s="344">
        <v>530807.0</v>
      </c>
      <c r="C3405" s="343" t="s">
        <v>504</v>
      </c>
      <c r="D3405" s="343" t="s">
        <v>590</v>
      </c>
    </row>
    <row r="3406" ht="15.0" customHeight="1">
      <c r="A3406" s="343" t="s">
        <v>5448</v>
      </c>
      <c r="B3406" s="344">
        <v>515018.0</v>
      </c>
      <c r="C3406" s="343" t="s">
        <v>5449</v>
      </c>
      <c r="D3406" s="343" t="s">
        <v>781</v>
      </c>
    </row>
    <row r="3407" ht="15.0" customHeight="1">
      <c r="A3407" s="343" t="s">
        <v>5450</v>
      </c>
      <c r="B3407" s="344">
        <v>540175.0</v>
      </c>
      <c r="C3407" s="343" t="s">
        <v>504</v>
      </c>
      <c r="D3407" s="343" t="s">
        <v>487</v>
      </c>
    </row>
    <row r="3408" ht="15.0" customHeight="1">
      <c r="A3408" s="343" t="s">
        <v>5451</v>
      </c>
      <c r="B3408" s="344">
        <v>511585.0</v>
      </c>
      <c r="C3408" s="343" t="s">
        <v>504</v>
      </c>
      <c r="D3408" s="343" t="s">
        <v>521</v>
      </c>
    </row>
    <row r="3409" ht="15.0" customHeight="1">
      <c r="A3409" s="343" t="s">
        <v>5452</v>
      </c>
      <c r="B3409" s="344">
        <v>512624.0</v>
      </c>
      <c r="C3409" s="343" t="s">
        <v>504</v>
      </c>
      <c r="D3409" s="343" t="s">
        <v>526</v>
      </c>
    </row>
    <row r="3410" ht="15.0" customHeight="1">
      <c r="A3410" s="343" t="s">
        <v>5453</v>
      </c>
      <c r="B3410" s="344">
        <v>505817.0</v>
      </c>
      <c r="C3410" s="343" t="s">
        <v>504</v>
      </c>
      <c r="D3410" s="343" t="s">
        <v>859</v>
      </c>
    </row>
    <row r="3411" ht="15.0" customHeight="1">
      <c r="A3411" s="343" t="s">
        <v>5454</v>
      </c>
      <c r="B3411" s="344">
        <v>505817.0</v>
      </c>
      <c r="C3411" s="343" t="s">
        <v>504</v>
      </c>
      <c r="D3411" s="343" t="s">
        <v>859</v>
      </c>
    </row>
    <row r="3412" ht="15.0" customHeight="1">
      <c r="A3412" s="343" t="s">
        <v>5455</v>
      </c>
      <c r="B3412" s="344">
        <v>526075.0</v>
      </c>
      <c r="C3412" s="343" t="s">
        <v>504</v>
      </c>
      <c r="D3412" s="343" t="s">
        <v>542</v>
      </c>
    </row>
    <row r="3413" ht="15.0" customHeight="1">
      <c r="A3413" s="343" t="s">
        <v>5456</v>
      </c>
      <c r="B3413" s="344">
        <v>530517.0</v>
      </c>
      <c r="C3413" s="343" t="s">
        <v>5457</v>
      </c>
      <c r="D3413" s="343" t="s">
        <v>930</v>
      </c>
    </row>
    <row r="3414" ht="15.0" customHeight="1">
      <c r="A3414" s="343" t="s">
        <v>5458</v>
      </c>
      <c r="B3414" s="343" t="s">
        <v>504</v>
      </c>
      <c r="C3414" s="343" t="s">
        <v>5459</v>
      </c>
      <c r="D3414" s="343" t="s">
        <v>515</v>
      </c>
    </row>
    <row r="3415" ht="15.0" customHeight="1">
      <c r="A3415" s="343" t="s">
        <v>5460</v>
      </c>
      <c r="B3415" s="344">
        <v>532124.0</v>
      </c>
      <c r="C3415" s="343" t="s">
        <v>504</v>
      </c>
      <c r="D3415" s="343" t="s">
        <v>705</v>
      </c>
    </row>
    <row r="3416" ht="15.0" customHeight="1">
      <c r="A3416" s="343" t="s">
        <v>5461</v>
      </c>
      <c r="B3416" s="344">
        <v>532124.0</v>
      </c>
      <c r="C3416" s="343" t="s">
        <v>504</v>
      </c>
      <c r="D3416" s="343" t="s">
        <v>705</v>
      </c>
    </row>
    <row r="3417" ht="15.0" customHeight="1">
      <c r="A3417" s="343" t="s">
        <v>5462</v>
      </c>
      <c r="B3417" s="344">
        <v>500111.0</v>
      </c>
      <c r="C3417" s="343" t="s">
        <v>5463</v>
      </c>
      <c r="D3417" s="343" t="s">
        <v>521</v>
      </c>
    </row>
    <row r="3418" ht="15.0" customHeight="1">
      <c r="A3418" s="343" t="s">
        <v>5464</v>
      </c>
      <c r="B3418" s="344">
        <v>503162.0</v>
      </c>
      <c r="C3418" s="343" t="s">
        <v>504</v>
      </c>
      <c r="D3418" s="343" t="s">
        <v>519</v>
      </c>
    </row>
    <row r="3419" ht="15.0" customHeight="1">
      <c r="A3419" s="343" t="s">
        <v>5465</v>
      </c>
      <c r="B3419" s="344">
        <v>532712.0</v>
      </c>
      <c r="C3419" s="343" t="s">
        <v>5466</v>
      </c>
      <c r="D3419" s="343" t="s">
        <v>1448</v>
      </c>
    </row>
    <row r="3420" ht="15.0" customHeight="1">
      <c r="A3420" s="343" t="s">
        <v>5467</v>
      </c>
      <c r="B3420" s="344">
        <v>590106.0</v>
      </c>
      <c r="C3420" s="343" t="s">
        <v>5468</v>
      </c>
      <c r="D3420" s="343" t="s">
        <v>487</v>
      </c>
    </row>
    <row r="3421" ht="15.0" customHeight="1">
      <c r="A3421" s="343" t="s">
        <v>5469</v>
      </c>
      <c r="B3421" s="344">
        <v>590095.0</v>
      </c>
      <c r="C3421" s="343" t="s">
        <v>5470</v>
      </c>
      <c r="D3421" s="343" t="s">
        <v>487</v>
      </c>
    </row>
    <row r="3422" ht="15.0" customHeight="1">
      <c r="A3422" s="343" t="s">
        <v>5471</v>
      </c>
      <c r="B3422" s="344">
        <v>590113.0</v>
      </c>
      <c r="C3422" s="343" t="s">
        <v>5472</v>
      </c>
      <c r="D3422" s="343" t="s">
        <v>487</v>
      </c>
    </row>
    <row r="3423" ht="15.0" customHeight="1">
      <c r="A3423" s="343" t="s">
        <v>5473</v>
      </c>
      <c r="B3423" s="344">
        <v>590104.0</v>
      </c>
      <c r="C3423" s="343" t="s">
        <v>5474</v>
      </c>
      <c r="D3423" s="343" t="s">
        <v>487</v>
      </c>
    </row>
    <row r="3424" ht="15.0" customHeight="1">
      <c r="A3424" s="343" t="s">
        <v>5475</v>
      </c>
      <c r="B3424" s="344">
        <v>590103.0</v>
      </c>
      <c r="C3424" s="343" t="s">
        <v>5476</v>
      </c>
      <c r="D3424" s="343" t="s">
        <v>487</v>
      </c>
    </row>
    <row r="3425" ht="15.0" customHeight="1">
      <c r="A3425" s="343" t="s">
        <v>5477</v>
      </c>
      <c r="B3425" s="344">
        <v>590108.0</v>
      </c>
      <c r="C3425" s="343" t="s">
        <v>5478</v>
      </c>
      <c r="D3425" s="343" t="s">
        <v>487</v>
      </c>
    </row>
    <row r="3426" ht="15.0" customHeight="1">
      <c r="A3426" s="343" t="s">
        <v>5479</v>
      </c>
      <c r="B3426" s="344">
        <v>590109.0</v>
      </c>
      <c r="C3426" s="343" t="s">
        <v>5480</v>
      </c>
      <c r="D3426" s="343" t="s">
        <v>487</v>
      </c>
    </row>
    <row r="3427" ht="15.0" customHeight="1">
      <c r="A3427" s="343" t="s">
        <v>5481</v>
      </c>
      <c r="B3427" s="344">
        <v>540709.0</v>
      </c>
      <c r="C3427" s="343" t="s">
        <v>5482</v>
      </c>
      <c r="D3427" s="343" t="s">
        <v>562</v>
      </c>
    </row>
    <row r="3428" ht="15.0" customHeight="1">
      <c r="A3428" s="343" t="s">
        <v>5483</v>
      </c>
      <c r="B3428" s="344">
        <v>523445.0</v>
      </c>
      <c r="C3428" s="343" t="s">
        <v>5484</v>
      </c>
      <c r="D3428" s="343" t="s">
        <v>902</v>
      </c>
    </row>
    <row r="3429" ht="15.0" customHeight="1">
      <c r="A3429" s="343" t="s">
        <v>5485</v>
      </c>
      <c r="B3429" s="344">
        <v>500325.0</v>
      </c>
      <c r="C3429" s="343" t="s">
        <v>5486</v>
      </c>
      <c r="D3429" s="343" t="s">
        <v>635</v>
      </c>
    </row>
    <row r="3430" ht="15.0" customHeight="1">
      <c r="A3430" s="343" t="s">
        <v>5487</v>
      </c>
      <c r="B3430" s="344">
        <v>500390.0</v>
      </c>
      <c r="C3430" s="343" t="s">
        <v>5488</v>
      </c>
      <c r="D3430" s="343" t="s">
        <v>643</v>
      </c>
    </row>
    <row r="3431" ht="15.0" customHeight="1">
      <c r="A3431" s="343" t="s">
        <v>5489</v>
      </c>
      <c r="B3431" s="344">
        <v>533107.0</v>
      </c>
      <c r="C3431" s="343" t="s">
        <v>5490</v>
      </c>
      <c r="D3431" s="343" t="s">
        <v>977</v>
      </c>
    </row>
    <row r="3432" ht="15.0" customHeight="1">
      <c r="A3432" s="343" t="s">
        <v>5491</v>
      </c>
      <c r="B3432" s="344">
        <v>540767.0</v>
      </c>
      <c r="C3432" s="343" t="s">
        <v>5492</v>
      </c>
      <c r="D3432" s="343" t="s">
        <v>2909</v>
      </c>
    </row>
    <row r="3433" ht="15.0" customHeight="1">
      <c r="A3433" s="343" t="s">
        <v>5493</v>
      </c>
      <c r="B3433" s="344">
        <v>532939.0</v>
      </c>
      <c r="C3433" s="343" t="s">
        <v>5494</v>
      </c>
      <c r="D3433" s="343" t="s">
        <v>643</v>
      </c>
    </row>
    <row r="3434" ht="15.0" customHeight="1">
      <c r="A3434" s="343" t="s">
        <v>5495</v>
      </c>
      <c r="B3434" s="344">
        <v>511712.0</v>
      </c>
      <c r="C3434" s="343" t="s">
        <v>504</v>
      </c>
      <c r="D3434" s="343" t="s">
        <v>487</v>
      </c>
    </row>
    <row r="3435" ht="15.0" customHeight="1">
      <c r="A3435" s="343" t="s">
        <v>5496</v>
      </c>
      <c r="B3435" s="344">
        <v>539760.0</v>
      </c>
      <c r="C3435" s="343" t="s">
        <v>504</v>
      </c>
      <c r="D3435" s="343" t="s">
        <v>802</v>
      </c>
    </row>
    <row r="3436" ht="15.0" customHeight="1">
      <c r="A3436" s="343" t="s">
        <v>5497</v>
      </c>
      <c r="B3436" s="344">
        <v>532915.0</v>
      </c>
      <c r="C3436" s="343" t="s">
        <v>5498</v>
      </c>
      <c r="D3436" s="343" t="s">
        <v>487</v>
      </c>
    </row>
    <row r="3437" ht="15.0" customHeight="1">
      <c r="A3437" s="343" t="s">
        <v>5499</v>
      </c>
      <c r="B3437" s="344">
        <v>540426.0</v>
      </c>
      <c r="C3437" s="343" t="s">
        <v>504</v>
      </c>
      <c r="D3437" s="343" t="s">
        <v>590</v>
      </c>
    </row>
    <row r="3438" ht="15.0" customHeight="1">
      <c r="A3438" s="343" t="s">
        <v>5500</v>
      </c>
      <c r="B3438" s="344">
        <v>513043.0</v>
      </c>
      <c r="C3438" s="343" t="s">
        <v>504</v>
      </c>
      <c r="D3438" s="343" t="s">
        <v>827</v>
      </c>
    </row>
    <row r="3439" ht="15.0" customHeight="1">
      <c r="A3439" s="343" t="s">
        <v>5501</v>
      </c>
      <c r="B3439" s="344">
        <v>512487.0</v>
      </c>
      <c r="C3439" s="343" t="s">
        <v>504</v>
      </c>
      <c r="D3439" s="343" t="s">
        <v>526</v>
      </c>
    </row>
    <row r="3440" ht="15.0" customHeight="1">
      <c r="A3440" s="343" t="s">
        <v>5502</v>
      </c>
      <c r="B3440" s="344">
        <v>505658.0</v>
      </c>
      <c r="C3440" s="343" t="s">
        <v>504</v>
      </c>
      <c r="D3440" s="343" t="s">
        <v>512</v>
      </c>
    </row>
    <row r="3441" ht="15.0" customHeight="1">
      <c r="A3441" s="343" t="s">
        <v>5503</v>
      </c>
      <c r="B3441" s="344">
        <v>504360.0</v>
      </c>
      <c r="C3441" s="343" t="s">
        <v>504</v>
      </c>
      <c r="D3441" s="343" t="s">
        <v>526</v>
      </c>
    </row>
    <row r="3442" ht="15.0" customHeight="1">
      <c r="A3442" s="343" t="s">
        <v>5504</v>
      </c>
      <c r="B3442" s="344">
        <v>511149.0</v>
      </c>
      <c r="C3442" s="343" t="s">
        <v>504</v>
      </c>
      <c r="D3442" s="343" t="s">
        <v>925</v>
      </c>
    </row>
    <row r="3443" ht="15.0" customHeight="1">
      <c r="A3443" s="343" t="s">
        <v>5505</v>
      </c>
      <c r="B3443" s="344">
        <v>530919.0</v>
      </c>
      <c r="C3443" s="343" t="s">
        <v>5506</v>
      </c>
      <c r="D3443" s="343" t="s">
        <v>3841</v>
      </c>
    </row>
    <row r="3444" ht="15.0" customHeight="1">
      <c r="A3444" s="343" t="s">
        <v>5507</v>
      </c>
      <c r="B3444" s="343" t="s">
        <v>504</v>
      </c>
      <c r="C3444" s="343" t="s">
        <v>5508</v>
      </c>
      <c r="D3444" s="343" t="s">
        <v>3841</v>
      </c>
    </row>
    <row r="3445" ht="15.0" customHeight="1">
      <c r="A3445" s="343" t="s">
        <v>5509</v>
      </c>
      <c r="B3445" s="344">
        <v>532923.0</v>
      </c>
      <c r="C3445" s="343" t="s">
        <v>5510</v>
      </c>
      <c r="D3445" s="343" t="s">
        <v>618</v>
      </c>
    </row>
    <row r="3446" ht="15.0" customHeight="1">
      <c r="A3446" s="343" t="s">
        <v>5511</v>
      </c>
      <c r="B3446" s="344">
        <v>535322.0</v>
      </c>
      <c r="C3446" s="343" t="s">
        <v>5512</v>
      </c>
      <c r="D3446" s="343" t="s">
        <v>562</v>
      </c>
    </row>
    <row r="3447" ht="15.0" customHeight="1">
      <c r="A3447" s="343" t="s">
        <v>5513</v>
      </c>
      <c r="B3447" s="344">
        <v>532687.0</v>
      </c>
      <c r="C3447" s="343" t="s">
        <v>5514</v>
      </c>
      <c r="D3447" s="343" t="s">
        <v>2497</v>
      </c>
    </row>
    <row r="3448" ht="15.0" customHeight="1">
      <c r="A3448" s="343" t="s">
        <v>5515</v>
      </c>
      <c r="B3448" s="344">
        <v>532687.0</v>
      </c>
      <c r="C3448" s="343" t="s">
        <v>5514</v>
      </c>
      <c r="D3448" s="343" t="s">
        <v>2497</v>
      </c>
    </row>
    <row r="3449" ht="15.0" customHeight="1">
      <c r="A3449" s="343" t="s">
        <v>5516</v>
      </c>
      <c r="B3449" s="344">
        <v>524218.0</v>
      </c>
      <c r="C3449" s="343" t="s">
        <v>504</v>
      </c>
      <c r="D3449" s="343" t="s">
        <v>542</v>
      </c>
    </row>
    <row r="3450" ht="15.0" customHeight="1">
      <c r="A3450" s="343" t="s">
        <v>5517</v>
      </c>
      <c r="B3450" s="344">
        <v>505509.0</v>
      </c>
      <c r="C3450" s="343" t="s">
        <v>5518</v>
      </c>
      <c r="D3450" s="343" t="s">
        <v>624</v>
      </c>
    </row>
    <row r="3451" ht="15.0" customHeight="1">
      <c r="A3451" s="343" t="s">
        <v>5519</v>
      </c>
      <c r="B3451" s="344">
        <v>515085.0</v>
      </c>
      <c r="C3451" s="343" t="s">
        <v>504</v>
      </c>
      <c r="D3451" s="343" t="s">
        <v>781</v>
      </c>
    </row>
    <row r="3452" ht="15.0" customHeight="1">
      <c r="A3452" s="343" t="s">
        <v>5520</v>
      </c>
      <c r="B3452" s="344">
        <v>519191.0</v>
      </c>
      <c r="C3452" s="343" t="s">
        <v>5521</v>
      </c>
      <c r="D3452" s="343" t="s">
        <v>5522</v>
      </c>
    </row>
    <row r="3453" ht="15.0" customHeight="1">
      <c r="A3453" s="343" t="s">
        <v>5523</v>
      </c>
      <c r="B3453" s="344">
        <v>505368.0</v>
      </c>
      <c r="C3453" s="343" t="s">
        <v>5524</v>
      </c>
      <c r="D3453" s="343" t="s">
        <v>512</v>
      </c>
    </row>
    <row r="3454" ht="15.0" customHeight="1">
      <c r="A3454" s="343" t="s">
        <v>5525</v>
      </c>
      <c r="B3454" s="344">
        <v>531888.0</v>
      </c>
      <c r="C3454" s="343" t="s">
        <v>504</v>
      </c>
      <c r="D3454" s="343" t="s">
        <v>512</v>
      </c>
    </row>
    <row r="3455" ht="15.0" customHeight="1">
      <c r="A3455" s="343" t="s">
        <v>5526</v>
      </c>
      <c r="B3455" s="344">
        <v>539669.0</v>
      </c>
      <c r="C3455" s="343" t="s">
        <v>504</v>
      </c>
      <c r="D3455" s="343" t="s">
        <v>521</v>
      </c>
    </row>
    <row r="3456" ht="15.0" customHeight="1">
      <c r="A3456" s="343" t="s">
        <v>5527</v>
      </c>
      <c r="B3456" s="344">
        <v>531952.0</v>
      </c>
      <c r="C3456" s="343" t="s">
        <v>504</v>
      </c>
      <c r="D3456" s="343" t="s">
        <v>519</v>
      </c>
    </row>
    <row r="3457" ht="15.0" customHeight="1">
      <c r="A3457" s="343" t="s">
        <v>5528</v>
      </c>
      <c r="B3457" s="344">
        <v>530271.0</v>
      </c>
      <c r="C3457" s="343" t="s">
        <v>504</v>
      </c>
      <c r="D3457" s="343" t="s">
        <v>521</v>
      </c>
    </row>
    <row r="3458" ht="15.0" customHeight="1">
      <c r="A3458" s="343" t="s">
        <v>5529</v>
      </c>
      <c r="B3458" s="344">
        <v>532766.0</v>
      </c>
      <c r="C3458" s="343" t="s">
        <v>504</v>
      </c>
      <c r="D3458" s="343" t="s">
        <v>902</v>
      </c>
    </row>
    <row r="3459" ht="15.0" customHeight="1">
      <c r="A3459" s="343" t="s">
        <v>5530</v>
      </c>
      <c r="B3459" s="344">
        <v>539435.0</v>
      </c>
      <c r="C3459" s="343" t="s">
        <v>504</v>
      </c>
      <c r="D3459" s="343" t="s">
        <v>487</v>
      </c>
    </row>
    <row r="3460" ht="15.0" customHeight="1">
      <c r="A3460" s="343" t="s">
        <v>5531</v>
      </c>
      <c r="B3460" s="344">
        <v>519230.0</v>
      </c>
      <c r="C3460" s="343" t="s">
        <v>504</v>
      </c>
      <c r="D3460" s="343" t="s">
        <v>526</v>
      </c>
    </row>
    <row r="3461" ht="15.0" customHeight="1">
      <c r="A3461" s="343" t="s">
        <v>5532</v>
      </c>
      <c r="B3461" s="344">
        <v>520008.0</v>
      </c>
      <c r="C3461" s="343" t="s">
        <v>5533</v>
      </c>
      <c r="D3461" s="343" t="s">
        <v>859</v>
      </c>
    </row>
    <row r="3462" ht="15.0" customHeight="1">
      <c r="A3462" s="343" t="s">
        <v>5534</v>
      </c>
      <c r="B3462" s="344">
        <v>540590.0</v>
      </c>
      <c r="C3462" s="343" t="s">
        <v>504</v>
      </c>
      <c r="D3462" s="343" t="s">
        <v>834</v>
      </c>
    </row>
    <row r="3463" ht="15.0" customHeight="1">
      <c r="A3463" s="343" t="s">
        <v>5535</v>
      </c>
      <c r="B3463" s="344">
        <v>524480.0</v>
      </c>
      <c r="C3463" s="343" t="s">
        <v>504</v>
      </c>
      <c r="D3463" s="343" t="s">
        <v>552</v>
      </c>
    </row>
    <row r="3464" ht="15.0" customHeight="1">
      <c r="A3464" s="343" t="s">
        <v>5536</v>
      </c>
      <c r="B3464" s="344">
        <v>540082.0</v>
      </c>
      <c r="C3464" s="343" t="s">
        <v>504</v>
      </c>
      <c r="D3464" s="343" t="s">
        <v>827</v>
      </c>
    </row>
    <row r="3465" ht="15.0" customHeight="1">
      <c r="A3465" s="343" t="s">
        <v>5537</v>
      </c>
      <c r="B3465" s="344">
        <v>504365.0</v>
      </c>
      <c r="C3465" s="343" t="s">
        <v>504</v>
      </c>
      <c r="D3465" s="343" t="s">
        <v>487</v>
      </c>
    </row>
    <row r="3466" ht="15.0" customHeight="1">
      <c r="A3466" s="343" t="s">
        <v>5538</v>
      </c>
      <c r="B3466" s="344">
        <v>541151.0</v>
      </c>
      <c r="C3466" s="343" t="s">
        <v>504</v>
      </c>
      <c r="D3466" s="343" t="s">
        <v>588</v>
      </c>
    </row>
    <row r="3467" ht="15.0" customHeight="1">
      <c r="A3467" s="343" t="s">
        <v>5539</v>
      </c>
      <c r="B3467" s="344">
        <v>541151.0</v>
      </c>
      <c r="C3467" s="343" t="s">
        <v>504</v>
      </c>
      <c r="D3467" s="343" t="s">
        <v>588</v>
      </c>
    </row>
    <row r="3468" ht="15.0" customHeight="1">
      <c r="A3468" s="343" t="s">
        <v>5540</v>
      </c>
      <c r="B3468" s="344">
        <v>507508.0</v>
      </c>
      <c r="C3468" s="343" t="s">
        <v>504</v>
      </c>
      <c r="D3468" s="343" t="s">
        <v>1203</v>
      </c>
    </row>
    <row r="3469" ht="15.0" customHeight="1">
      <c r="A3469" s="343" t="s">
        <v>5541</v>
      </c>
      <c r="B3469" s="344">
        <v>530251.0</v>
      </c>
      <c r="C3469" s="343" t="s">
        <v>504</v>
      </c>
      <c r="D3469" s="343" t="s">
        <v>526</v>
      </c>
    </row>
    <row r="3470" ht="15.0" customHeight="1">
      <c r="A3470" s="343" t="s">
        <v>5542</v>
      </c>
      <c r="B3470" s="344">
        <v>514177.0</v>
      </c>
      <c r="C3470" s="343" t="s">
        <v>504</v>
      </c>
      <c r="D3470" s="343" t="s">
        <v>519</v>
      </c>
    </row>
    <row r="3471" ht="15.0" customHeight="1">
      <c r="A3471" s="343" t="s">
        <v>5543</v>
      </c>
      <c r="B3471" s="344">
        <v>531539.0</v>
      </c>
      <c r="C3471" s="343" t="s">
        <v>504</v>
      </c>
      <c r="D3471" s="343" t="s">
        <v>536</v>
      </c>
    </row>
    <row r="3472" ht="15.0" customHeight="1">
      <c r="A3472" s="343" t="s">
        <v>5544</v>
      </c>
      <c r="B3472" s="344">
        <v>526861.0</v>
      </c>
      <c r="C3472" s="343" t="s">
        <v>504</v>
      </c>
      <c r="D3472" s="343" t="s">
        <v>512</v>
      </c>
    </row>
    <row r="3473" ht="15.0" customHeight="1">
      <c r="A3473" s="343" t="s">
        <v>5545</v>
      </c>
      <c r="B3473" s="344">
        <v>523021.0</v>
      </c>
      <c r="C3473" s="343" t="s">
        <v>504</v>
      </c>
      <c r="D3473" s="343" t="s">
        <v>699</v>
      </c>
    </row>
    <row r="3474" ht="15.0" customHeight="1">
      <c r="A3474" s="343" t="s">
        <v>5546</v>
      </c>
      <c r="B3474" s="344">
        <v>526492.0</v>
      </c>
      <c r="C3474" s="343" t="s">
        <v>504</v>
      </c>
      <c r="D3474" s="343" t="s">
        <v>1424</v>
      </c>
    </row>
    <row r="3475" ht="15.0" customHeight="1">
      <c r="A3475" s="343" t="s">
        <v>5547</v>
      </c>
      <c r="B3475" s="344">
        <v>542383.0</v>
      </c>
      <c r="C3475" s="343" t="s">
        <v>5548</v>
      </c>
      <c r="D3475" s="343" t="s">
        <v>825</v>
      </c>
    </row>
    <row r="3476" ht="15.0" customHeight="1">
      <c r="A3476" s="343" t="s">
        <v>5549</v>
      </c>
      <c r="B3476" s="344">
        <v>541556.0</v>
      </c>
      <c r="C3476" s="343" t="s">
        <v>5550</v>
      </c>
      <c r="D3476" s="343" t="s">
        <v>902</v>
      </c>
    </row>
    <row r="3477" ht="15.0" customHeight="1">
      <c r="A3477" s="343" t="s">
        <v>5551</v>
      </c>
      <c r="B3477" s="344">
        <v>519097.0</v>
      </c>
      <c r="C3477" s="343" t="s">
        <v>504</v>
      </c>
      <c r="D3477" s="343" t="s">
        <v>552</v>
      </c>
    </row>
    <row r="3478" ht="15.0" customHeight="1">
      <c r="A3478" s="343" t="s">
        <v>5552</v>
      </c>
      <c r="B3478" s="344">
        <v>526407.0</v>
      </c>
      <c r="C3478" s="343" t="s">
        <v>504</v>
      </c>
      <c r="D3478" s="343" t="s">
        <v>618</v>
      </c>
    </row>
    <row r="3479" ht="15.0" customHeight="1">
      <c r="A3479" s="343" t="s">
        <v>5553</v>
      </c>
      <c r="B3479" s="344">
        <v>540843.0</v>
      </c>
      <c r="C3479" s="343" t="s">
        <v>504</v>
      </c>
      <c r="D3479" s="343" t="s">
        <v>3282</v>
      </c>
    </row>
    <row r="3480" ht="15.0" customHeight="1">
      <c r="A3480" s="343" t="s">
        <v>5554</v>
      </c>
      <c r="B3480" s="343" t="s">
        <v>504</v>
      </c>
      <c r="C3480" s="343" t="s">
        <v>5555</v>
      </c>
      <c r="D3480" s="343" t="s">
        <v>515</v>
      </c>
    </row>
    <row r="3481" ht="15.0" customHeight="1">
      <c r="A3481" s="343" t="s">
        <v>5556</v>
      </c>
      <c r="B3481" s="344">
        <v>512618.0</v>
      </c>
      <c r="C3481" s="343" t="s">
        <v>504</v>
      </c>
      <c r="D3481" s="343" t="s">
        <v>519</v>
      </c>
    </row>
    <row r="3482" ht="15.0" customHeight="1">
      <c r="A3482" s="343" t="s">
        <v>5557</v>
      </c>
      <c r="B3482" s="344">
        <v>540358.0</v>
      </c>
      <c r="C3482" s="343" t="s">
        <v>504</v>
      </c>
      <c r="D3482" s="343" t="s">
        <v>802</v>
      </c>
    </row>
    <row r="3483" ht="15.0" customHeight="1">
      <c r="A3483" s="343" t="s">
        <v>5558</v>
      </c>
      <c r="B3483" s="344">
        <v>500365.0</v>
      </c>
      <c r="C3483" s="343" t="s">
        <v>504</v>
      </c>
      <c r="D3483" s="343" t="s">
        <v>536</v>
      </c>
    </row>
    <row r="3484" ht="15.0" customHeight="1">
      <c r="A3484" s="343" t="s">
        <v>5559</v>
      </c>
      <c r="B3484" s="344">
        <v>531447.0</v>
      </c>
      <c r="C3484" s="343" t="s">
        <v>504</v>
      </c>
      <c r="D3484" s="343" t="s">
        <v>526</v>
      </c>
    </row>
    <row r="3485" ht="15.0" customHeight="1">
      <c r="A3485" s="343" t="s">
        <v>5560</v>
      </c>
      <c r="B3485" s="344">
        <v>531822.0</v>
      </c>
      <c r="C3485" s="343" t="s">
        <v>504</v>
      </c>
      <c r="D3485" s="343" t="s">
        <v>590</v>
      </c>
    </row>
    <row r="3486" ht="15.0" customHeight="1">
      <c r="A3486" s="343" t="s">
        <v>5561</v>
      </c>
      <c r="B3486" s="344">
        <v>532731.0</v>
      </c>
      <c r="C3486" s="343" t="s">
        <v>5562</v>
      </c>
      <c r="D3486" s="343" t="s">
        <v>536</v>
      </c>
    </row>
    <row r="3487" ht="15.0" customHeight="1">
      <c r="A3487" s="343" t="s">
        <v>5563</v>
      </c>
      <c r="B3487" s="344">
        <v>505807.0</v>
      </c>
      <c r="C3487" s="343" t="s">
        <v>504</v>
      </c>
      <c r="D3487" s="343" t="s">
        <v>1424</v>
      </c>
    </row>
    <row r="3488" ht="15.0" customHeight="1">
      <c r="A3488" s="343" t="s">
        <v>5564</v>
      </c>
      <c r="B3488" s="344">
        <v>502448.0</v>
      </c>
      <c r="C3488" s="343" t="s">
        <v>5565</v>
      </c>
      <c r="D3488" s="343" t="s">
        <v>699</v>
      </c>
    </row>
    <row r="3489" ht="15.0" customHeight="1">
      <c r="A3489" s="343" t="s">
        <v>5566</v>
      </c>
      <c r="B3489" s="344">
        <v>500366.0</v>
      </c>
      <c r="C3489" s="343" t="s">
        <v>5567</v>
      </c>
      <c r="D3489" s="343" t="s">
        <v>510</v>
      </c>
    </row>
    <row r="3490" ht="15.0" customHeight="1">
      <c r="A3490" s="343" t="s">
        <v>5568</v>
      </c>
      <c r="B3490" s="344">
        <v>500366.0</v>
      </c>
      <c r="C3490" s="343" t="s">
        <v>5567</v>
      </c>
      <c r="D3490" s="343" t="s">
        <v>510</v>
      </c>
    </row>
    <row r="3491" ht="15.0" customHeight="1">
      <c r="A3491" s="343" t="s">
        <v>5569</v>
      </c>
      <c r="B3491" s="344">
        <v>542145.0</v>
      </c>
      <c r="C3491" s="343" t="s">
        <v>504</v>
      </c>
      <c r="D3491" s="343" t="s">
        <v>526</v>
      </c>
    </row>
    <row r="3492" ht="15.0" customHeight="1">
      <c r="A3492" s="343" t="s">
        <v>5570</v>
      </c>
      <c r="B3492" s="344">
        <v>530991.0</v>
      </c>
      <c r="C3492" s="343" t="s">
        <v>504</v>
      </c>
      <c r="D3492" s="343" t="s">
        <v>542</v>
      </c>
    </row>
    <row r="3493" ht="15.0" customHeight="1">
      <c r="A3493" s="343" t="s">
        <v>5571</v>
      </c>
      <c r="B3493" s="344">
        <v>542599.0</v>
      </c>
      <c r="C3493" s="343" t="s">
        <v>5572</v>
      </c>
      <c r="D3493" s="343" t="s">
        <v>705</v>
      </c>
    </row>
    <row r="3494" ht="15.0" customHeight="1">
      <c r="A3494" s="343" t="s">
        <v>5573</v>
      </c>
      <c r="B3494" s="344">
        <v>531324.0</v>
      </c>
      <c r="C3494" s="343" t="s">
        <v>504</v>
      </c>
      <c r="D3494" s="343" t="s">
        <v>487</v>
      </c>
    </row>
    <row r="3495" ht="15.0" customHeight="1">
      <c r="A3495" s="343" t="s">
        <v>5574</v>
      </c>
      <c r="B3495" s="344">
        <v>533168.0</v>
      </c>
      <c r="C3495" s="343" t="s">
        <v>5575</v>
      </c>
      <c r="D3495" s="343" t="s">
        <v>911</v>
      </c>
    </row>
    <row r="3496" ht="15.0" customHeight="1">
      <c r="A3496" s="343" t="s">
        <v>5576</v>
      </c>
      <c r="B3496" s="344">
        <v>533168.0</v>
      </c>
      <c r="C3496" s="343" t="s">
        <v>5575</v>
      </c>
      <c r="D3496" s="343" t="s">
        <v>911</v>
      </c>
    </row>
    <row r="3497" ht="15.0" customHeight="1">
      <c r="A3497" s="343" t="s">
        <v>5577</v>
      </c>
      <c r="B3497" s="344">
        <v>517500.0</v>
      </c>
      <c r="C3497" s="343" t="s">
        <v>504</v>
      </c>
      <c r="D3497" s="343" t="s">
        <v>512</v>
      </c>
    </row>
    <row r="3498" ht="15.0" customHeight="1">
      <c r="A3498" s="343" t="s">
        <v>5578</v>
      </c>
      <c r="B3498" s="344">
        <v>539922.0</v>
      </c>
      <c r="C3498" s="343" t="s">
        <v>504</v>
      </c>
      <c r="D3498" s="343" t="s">
        <v>526</v>
      </c>
    </row>
    <row r="3499" ht="15.0" customHeight="1">
      <c r="A3499" s="343" t="s">
        <v>5579</v>
      </c>
      <c r="B3499" s="344">
        <v>539922.0</v>
      </c>
      <c r="C3499" s="343" t="s">
        <v>504</v>
      </c>
      <c r="D3499" s="343" t="s">
        <v>526</v>
      </c>
    </row>
    <row r="3500" ht="15.0" customHeight="1">
      <c r="A3500" s="343" t="s">
        <v>5580</v>
      </c>
      <c r="B3500" s="344">
        <v>526193.0</v>
      </c>
      <c r="C3500" s="343" t="s">
        <v>504</v>
      </c>
      <c r="D3500" s="343" t="s">
        <v>781</v>
      </c>
    </row>
    <row r="3501" ht="15.0" customHeight="1">
      <c r="A3501" s="343" t="s">
        <v>5581</v>
      </c>
      <c r="B3501" s="344">
        <v>512047.0</v>
      </c>
      <c r="C3501" s="343" t="s">
        <v>504</v>
      </c>
      <c r="D3501" s="343" t="s">
        <v>618</v>
      </c>
    </row>
    <row r="3502" ht="15.0" customHeight="1">
      <c r="A3502" s="343" t="s">
        <v>5582</v>
      </c>
      <c r="B3502" s="344">
        <v>532699.0</v>
      </c>
      <c r="C3502" s="343" t="s">
        <v>5583</v>
      </c>
      <c r="D3502" s="343" t="s">
        <v>705</v>
      </c>
    </row>
    <row r="3503" ht="15.0" customHeight="1">
      <c r="A3503" s="343" t="s">
        <v>5584</v>
      </c>
      <c r="B3503" s="344">
        <v>526640.0</v>
      </c>
      <c r="C3503" s="343" t="s">
        <v>504</v>
      </c>
      <c r="D3503" s="343" t="s">
        <v>705</v>
      </c>
    </row>
    <row r="3504" ht="15.0" customHeight="1">
      <c r="A3504" s="343" t="s">
        <v>5585</v>
      </c>
      <c r="B3504" s="344">
        <v>532983.0</v>
      </c>
      <c r="C3504" s="343" t="s">
        <v>5586</v>
      </c>
      <c r="D3504" s="343" t="s">
        <v>542</v>
      </c>
    </row>
    <row r="3505" ht="15.0" customHeight="1">
      <c r="A3505" s="343" t="s">
        <v>5587</v>
      </c>
      <c r="B3505" s="344">
        <v>511626.0</v>
      </c>
      <c r="C3505" s="343" t="s">
        <v>504</v>
      </c>
      <c r="D3505" s="343" t="s">
        <v>521</v>
      </c>
    </row>
    <row r="3506" ht="15.0" customHeight="1">
      <c r="A3506" s="343" t="s">
        <v>5588</v>
      </c>
      <c r="B3506" s="344">
        <v>530179.0</v>
      </c>
      <c r="C3506" s="343" t="s">
        <v>504</v>
      </c>
      <c r="D3506" s="343" t="s">
        <v>519</v>
      </c>
    </row>
    <row r="3507" ht="15.0" customHeight="1">
      <c r="A3507" s="343" t="s">
        <v>5589</v>
      </c>
      <c r="B3507" s="344">
        <v>539875.0</v>
      </c>
      <c r="C3507" s="343" t="s">
        <v>504</v>
      </c>
      <c r="D3507" s="343" t="s">
        <v>524</v>
      </c>
    </row>
    <row r="3508" ht="15.0" customHeight="1">
      <c r="A3508" s="343" t="s">
        <v>5590</v>
      </c>
      <c r="B3508" s="344">
        <v>500350.0</v>
      </c>
      <c r="C3508" s="343" t="s">
        <v>5591</v>
      </c>
      <c r="D3508" s="343" t="s">
        <v>519</v>
      </c>
    </row>
    <row r="3509" ht="15.0" customHeight="1">
      <c r="A3509" s="343" t="s">
        <v>5592</v>
      </c>
      <c r="B3509" s="344">
        <v>531215.0</v>
      </c>
      <c r="C3509" s="343" t="s">
        <v>504</v>
      </c>
      <c r="D3509" s="343" t="s">
        <v>802</v>
      </c>
    </row>
    <row r="3510" ht="15.0" customHeight="1">
      <c r="A3510" s="343" t="s">
        <v>5593</v>
      </c>
      <c r="B3510" s="344">
        <v>500367.0</v>
      </c>
      <c r="C3510" s="343" t="s">
        <v>504</v>
      </c>
      <c r="D3510" s="343" t="s">
        <v>984</v>
      </c>
    </row>
    <row r="3511" ht="15.0" customHeight="1">
      <c r="A3511" s="343" t="s">
        <v>5594</v>
      </c>
      <c r="B3511" s="344">
        <v>531099.0</v>
      </c>
      <c r="C3511" s="343" t="s">
        <v>504</v>
      </c>
      <c r="D3511" s="343" t="s">
        <v>542</v>
      </c>
    </row>
    <row r="3512" ht="15.0" customHeight="1">
      <c r="A3512" s="343" t="s">
        <v>5595</v>
      </c>
      <c r="B3512" s="344">
        <v>509020.0</v>
      </c>
      <c r="C3512" s="343" t="s">
        <v>5596</v>
      </c>
      <c r="D3512" s="343" t="s">
        <v>753</v>
      </c>
    </row>
    <row r="3513" ht="15.0" customHeight="1">
      <c r="A3513" s="343" t="s">
        <v>5597</v>
      </c>
      <c r="B3513" s="344">
        <v>500368.0</v>
      </c>
      <c r="C3513" s="343" t="s">
        <v>5598</v>
      </c>
      <c r="D3513" s="343" t="s">
        <v>753</v>
      </c>
    </row>
    <row r="3514" ht="15.0" customHeight="1">
      <c r="A3514" s="343" t="s">
        <v>5599</v>
      </c>
      <c r="B3514" s="344">
        <v>540696.0</v>
      </c>
      <c r="C3514" s="343" t="s">
        <v>504</v>
      </c>
      <c r="D3514" s="343" t="s">
        <v>526</v>
      </c>
    </row>
    <row r="3515" ht="15.0" customHeight="1">
      <c r="A3515" s="343" t="s">
        <v>5600</v>
      </c>
      <c r="B3515" s="344">
        <v>540696.0</v>
      </c>
      <c r="C3515" s="343" t="s">
        <v>504</v>
      </c>
      <c r="D3515" s="343" t="s">
        <v>526</v>
      </c>
    </row>
    <row r="3516" ht="15.0" customHeight="1">
      <c r="A3516" s="343" t="s">
        <v>5601</v>
      </c>
      <c r="B3516" s="344">
        <v>532785.0</v>
      </c>
      <c r="C3516" s="343" t="s">
        <v>5602</v>
      </c>
      <c r="D3516" s="343" t="s">
        <v>498</v>
      </c>
    </row>
    <row r="3517" ht="15.0" customHeight="1">
      <c r="A3517" s="343" t="s">
        <v>5603</v>
      </c>
      <c r="B3517" s="344">
        <v>539226.0</v>
      </c>
      <c r="C3517" s="343" t="s">
        <v>504</v>
      </c>
      <c r="D3517" s="343" t="s">
        <v>536</v>
      </c>
    </row>
    <row r="3518" ht="15.0" customHeight="1">
      <c r="A3518" s="343" t="s">
        <v>5604</v>
      </c>
      <c r="B3518" s="343" t="s">
        <v>504</v>
      </c>
      <c r="C3518" s="343" t="s">
        <v>5605</v>
      </c>
      <c r="D3518" s="343" t="s">
        <v>515</v>
      </c>
    </row>
    <row r="3519" ht="15.0" customHeight="1">
      <c r="A3519" s="343" t="s">
        <v>5606</v>
      </c>
      <c r="B3519" s="344">
        <v>519413.0</v>
      </c>
      <c r="C3519" s="343" t="s">
        <v>504</v>
      </c>
      <c r="D3519" s="343" t="s">
        <v>526</v>
      </c>
    </row>
    <row r="3520" ht="15.0" customHeight="1">
      <c r="A3520" s="343" t="s">
        <v>5607</v>
      </c>
      <c r="B3520" s="344">
        <v>530449.0</v>
      </c>
      <c r="C3520" s="343" t="s">
        <v>504</v>
      </c>
      <c r="D3520" s="343" t="s">
        <v>624</v>
      </c>
    </row>
    <row r="3521" ht="15.0" customHeight="1">
      <c r="A3521" s="343" t="s">
        <v>5608</v>
      </c>
      <c r="B3521" s="344">
        <v>533552.0</v>
      </c>
      <c r="C3521" s="343" t="s">
        <v>5609</v>
      </c>
      <c r="D3521" s="343" t="s">
        <v>618</v>
      </c>
    </row>
    <row r="3522" ht="15.0" customHeight="1">
      <c r="A3522" s="343" t="s">
        <v>5610</v>
      </c>
      <c r="B3522" s="344">
        <v>533470.0</v>
      </c>
      <c r="C3522" s="343" t="s">
        <v>5611</v>
      </c>
      <c r="D3522" s="343" t="s">
        <v>999</v>
      </c>
    </row>
    <row r="3523" ht="15.0" customHeight="1">
      <c r="A3523" s="343" t="s">
        <v>5612</v>
      </c>
      <c r="B3523" s="344">
        <v>504335.0</v>
      </c>
      <c r="C3523" s="343" t="s">
        <v>504</v>
      </c>
      <c r="D3523" s="343" t="s">
        <v>526</v>
      </c>
    </row>
    <row r="3524" ht="15.0" customHeight="1">
      <c r="A3524" s="343" t="s">
        <v>5613</v>
      </c>
      <c r="B3524" s="344">
        <v>517035.0</v>
      </c>
      <c r="C3524" s="343" t="s">
        <v>504</v>
      </c>
      <c r="D3524" s="343" t="s">
        <v>1046</v>
      </c>
    </row>
    <row r="3525" ht="15.0" customHeight="1">
      <c r="A3525" s="343" t="s">
        <v>5614</v>
      </c>
      <c r="B3525" s="344">
        <v>542034.0</v>
      </c>
      <c r="C3525" s="343" t="s">
        <v>504</v>
      </c>
      <c r="D3525" s="343" t="s">
        <v>618</v>
      </c>
    </row>
    <row r="3526" ht="15.0" customHeight="1">
      <c r="A3526" s="343" t="s">
        <v>5615</v>
      </c>
      <c r="B3526" s="344">
        <v>532604.0</v>
      </c>
      <c r="C3526" s="343" t="s">
        <v>5616</v>
      </c>
      <c r="D3526" s="343" t="s">
        <v>536</v>
      </c>
    </row>
    <row r="3527" ht="15.0" customHeight="1">
      <c r="A3527" s="343" t="s">
        <v>5617</v>
      </c>
      <c r="B3527" s="344">
        <v>540497.0</v>
      </c>
      <c r="C3527" s="343" t="s">
        <v>5618</v>
      </c>
      <c r="D3527" s="343" t="s">
        <v>1028</v>
      </c>
    </row>
    <row r="3528" ht="15.0" customHeight="1">
      <c r="A3528" s="343" t="s">
        <v>5619</v>
      </c>
      <c r="B3528" s="344">
        <v>534598.0</v>
      </c>
      <c r="C3528" s="343" t="s">
        <v>5620</v>
      </c>
      <c r="D3528" s="343" t="s">
        <v>643</v>
      </c>
    </row>
    <row r="3529" ht="15.0" customHeight="1">
      <c r="A3529" s="343" t="s">
        <v>5621</v>
      </c>
      <c r="B3529" s="344">
        <v>539450.0</v>
      </c>
      <c r="C3529" s="343" t="s">
        <v>5622</v>
      </c>
      <c r="D3529" s="343" t="s">
        <v>686</v>
      </c>
    </row>
    <row r="3530" ht="15.0" customHeight="1">
      <c r="A3530" s="343" t="s">
        <v>5623</v>
      </c>
      <c r="B3530" s="344">
        <v>532316.0</v>
      </c>
      <c r="C3530" s="343" t="s">
        <v>5624</v>
      </c>
      <c r="D3530" s="345" t="s">
        <v>5625</v>
      </c>
    </row>
    <row r="3531" ht="15.0" customHeight="1">
      <c r="A3531" s="343" t="s">
        <v>5626</v>
      </c>
      <c r="B3531" s="344">
        <v>540048.0</v>
      </c>
      <c r="C3531" s="343" t="s">
        <v>5627</v>
      </c>
      <c r="D3531" s="343" t="s">
        <v>618</v>
      </c>
    </row>
    <row r="3532" ht="15.0" customHeight="1">
      <c r="A3532" s="343" t="s">
        <v>5628</v>
      </c>
      <c r="B3532" s="344">
        <v>536710.0</v>
      </c>
      <c r="C3532" s="343" t="s">
        <v>504</v>
      </c>
      <c r="D3532" s="343" t="s">
        <v>521</v>
      </c>
    </row>
    <row r="3533" ht="15.0" customHeight="1">
      <c r="A3533" s="343" t="s">
        <v>5629</v>
      </c>
      <c r="B3533" s="344">
        <v>513515.0</v>
      </c>
      <c r="C3533" s="343" t="s">
        <v>504</v>
      </c>
      <c r="D3533" s="343" t="s">
        <v>519</v>
      </c>
    </row>
    <row r="3534" ht="15.0" customHeight="1">
      <c r="A3534" s="343" t="s">
        <v>5630</v>
      </c>
      <c r="B3534" s="344">
        <v>531307.0</v>
      </c>
      <c r="C3534" s="343" t="s">
        <v>504</v>
      </c>
      <c r="D3534" s="343" t="s">
        <v>519</v>
      </c>
    </row>
    <row r="3535" ht="15.0" customHeight="1">
      <c r="A3535" s="343" t="s">
        <v>5631</v>
      </c>
      <c r="B3535" s="343" t="s">
        <v>504</v>
      </c>
      <c r="C3535" s="343" t="s">
        <v>5632</v>
      </c>
      <c r="D3535" s="343" t="s">
        <v>515</v>
      </c>
    </row>
    <row r="3536" ht="15.0" customHeight="1">
      <c r="A3536" s="343" t="s">
        <v>5633</v>
      </c>
      <c r="B3536" s="344">
        <v>538876.0</v>
      </c>
      <c r="C3536" s="343" t="s">
        <v>504</v>
      </c>
      <c r="D3536" s="343" t="s">
        <v>521</v>
      </c>
    </row>
    <row r="3537" ht="15.0" customHeight="1">
      <c r="A3537" s="343" t="s">
        <v>5634</v>
      </c>
      <c r="B3537" s="344">
        <v>535621.0</v>
      </c>
      <c r="C3537" s="343" t="s">
        <v>504</v>
      </c>
      <c r="D3537" s="343" t="s">
        <v>590</v>
      </c>
    </row>
    <row r="3538" ht="15.0" customHeight="1">
      <c r="A3538" s="343" t="s">
        <v>5635</v>
      </c>
      <c r="B3538" s="344">
        <v>503622.0</v>
      </c>
      <c r="C3538" s="343" t="s">
        <v>504</v>
      </c>
      <c r="D3538" s="343" t="s">
        <v>487</v>
      </c>
    </row>
    <row r="3539" ht="15.0" customHeight="1">
      <c r="A3539" s="343" t="s">
        <v>5636</v>
      </c>
      <c r="B3539" s="344">
        <v>514197.0</v>
      </c>
      <c r="C3539" s="343" t="s">
        <v>504</v>
      </c>
      <c r="D3539" s="343" t="s">
        <v>519</v>
      </c>
    </row>
    <row r="3540" ht="15.0" customHeight="1">
      <c r="A3540" s="343" t="s">
        <v>5637</v>
      </c>
      <c r="B3540" s="344">
        <v>540081.0</v>
      </c>
      <c r="C3540" s="343" t="s">
        <v>5638</v>
      </c>
      <c r="D3540" s="343" t="s">
        <v>1028</v>
      </c>
    </row>
    <row r="3541" ht="15.0" customHeight="1">
      <c r="A3541" s="343" t="s">
        <v>5639</v>
      </c>
      <c r="B3541" s="344">
        <v>539112.0</v>
      </c>
      <c r="C3541" s="343" t="s">
        <v>504</v>
      </c>
      <c r="D3541" s="343" t="s">
        <v>590</v>
      </c>
    </row>
    <row r="3542" ht="15.0" customHeight="1">
      <c r="A3542" s="343" t="s">
        <v>5640</v>
      </c>
      <c r="B3542" s="344">
        <v>530267.0</v>
      </c>
      <c r="C3542" s="343" t="s">
        <v>504</v>
      </c>
      <c r="D3542" s="343" t="s">
        <v>512</v>
      </c>
    </row>
    <row r="3543" ht="15.0" customHeight="1">
      <c r="A3543" s="343" t="s">
        <v>5641</v>
      </c>
      <c r="B3543" s="344">
        <v>530461.0</v>
      </c>
      <c r="C3543" s="343" t="s">
        <v>504</v>
      </c>
      <c r="D3543" s="343" t="s">
        <v>584</v>
      </c>
    </row>
    <row r="3544" ht="15.0" customHeight="1">
      <c r="A3544" s="343" t="s">
        <v>5642</v>
      </c>
      <c r="B3544" s="344">
        <v>540132.0</v>
      </c>
      <c r="C3544" s="343" t="s">
        <v>504</v>
      </c>
      <c r="D3544" s="343" t="s">
        <v>526</v>
      </c>
    </row>
    <row r="3545" ht="15.0" customHeight="1">
      <c r="A3545" s="343" t="s">
        <v>5643</v>
      </c>
      <c r="B3545" s="344">
        <v>540132.0</v>
      </c>
      <c r="C3545" s="343" t="s">
        <v>504</v>
      </c>
      <c r="D3545" s="343" t="s">
        <v>526</v>
      </c>
    </row>
    <row r="3546" ht="15.0" customHeight="1">
      <c r="A3546" s="343" t="s">
        <v>5644</v>
      </c>
      <c r="B3546" s="344">
        <v>531869.0</v>
      </c>
      <c r="C3546" s="343" t="s">
        <v>504</v>
      </c>
      <c r="D3546" s="343" t="s">
        <v>809</v>
      </c>
    </row>
    <row r="3547" ht="15.0" customHeight="1">
      <c r="A3547" s="343" t="s">
        <v>5645</v>
      </c>
      <c r="B3547" s="344">
        <v>532710.0</v>
      </c>
      <c r="C3547" s="343" t="s">
        <v>5646</v>
      </c>
      <c r="D3547" s="343" t="s">
        <v>902</v>
      </c>
    </row>
    <row r="3548" ht="15.0" customHeight="1">
      <c r="A3548" s="343" t="s">
        <v>5647</v>
      </c>
      <c r="B3548" s="344">
        <v>539346.0</v>
      </c>
      <c r="C3548" s="343" t="s">
        <v>5648</v>
      </c>
      <c r="D3548" s="343" t="s">
        <v>1099</v>
      </c>
    </row>
    <row r="3549" ht="15.0" customHeight="1">
      <c r="A3549" s="343" t="s">
        <v>5649</v>
      </c>
      <c r="B3549" s="344">
        <v>506642.0</v>
      </c>
      <c r="C3549" s="343" t="s">
        <v>504</v>
      </c>
      <c r="D3549" s="343" t="s">
        <v>552</v>
      </c>
    </row>
    <row r="3550" ht="15.0" customHeight="1">
      <c r="A3550" s="343" t="s">
        <v>5650</v>
      </c>
      <c r="B3550" s="344">
        <v>540821.0</v>
      </c>
      <c r="C3550" s="343" t="s">
        <v>504</v>
      </c>
      <c r="D3550" s="343" t="s">
        <v>1243</v>
      </c>
    </row>
    <row r="3551" ht="15.0" customHeight="1">
      <c r="A3551" s="343" t="s">
        <v>5651</v>
      </c>
      <c r="B3551" s="344">
        <v>532034.0</v>
      </c>
      <c r="C3551" s="343" t="s">
        <v>504</v>
      </c>
      <c r="D3551" s="343" t="s">
        <v>686</v>
      </c>
    </row>
    <row r="3552" ht="15.0" customHeight="1">
      <c r="A3552" s="343" t="s">
        <v>5652</v>
      </c>
      <c r="B3552" s="344">
        <v>531448.0</v>
      </c>
      <c r="C3552" s="343" t="s">
        <v>504</v>
      </c>
      <c r="D3552" s="343" t="s">
        <v>925</v>
      </c>
    </row>
    <row r="3553" ht="15.0" customHeight="1">
      <c r="A3553" s="343" t="s">
        <v>5653</v>
      </c>
      <c r="B3553" s="344">
        <v>523025.0</v>
      </c>
      <c r="C3553" s="343" t="s">
        <v>504</v>
      </c>
      <c r="D3553" s="343" t="s">
        <v>618</v>
      </c>
    </row>
    <row r="3554" ht="15.0" customHeight="1">
      <c r="A3554" s="343" t="s">
        <v>5654</v>
      </c>
      <c r="B3554" s="344">
        <v>523025.0</v>
      </c>
      <c r="C3554" s="343" t="s">
        <v>504</v>
      </c>
      <c r="D3554" s="343" t="s">
        <v>618</v>
      </c>
    </row>
    <row r="3555" ht="15.0" customHeight="1">
      <c r="A3555" s="343" t="s">
        <v>5655</v>
      </c>
      <c r="B3555" s="344">
        <v>502090.0</v>
      </c>
      <c r="C3555" s="343" t="s">
        <v>5656</v>
      </c>
      <c r="D3555" s="343" t="s">
        <v>517</v>
      </c>
    </row>
    <row r="3556" ht="15.0" customHeight="1">
      <c r="A3556" s="343" t="s">
        <v>5657</v>
      </c>
      <c r="B3556" s="344">
        <v>540715.0</v>
      </c>
      <c r="C3556" s="343" t="s">
        <v>504</v>
      </c>
      <c r="D3556" s="343" t="s">
        <v>618</v>
      </c>
    </row>
    <row r="3557" ht="15.0" customHeight="1">
      <c r="A3557" s="343" t="s">
        <v>5658</v>
      </c>
      <c r="B3557" s="344">
        <v>532092.0</v>
      </c>
      <c r="C3557" s="343" t="s">
        <v>504</v>
      </c>
      <c r="D3557" s="343" t="s">
        <v>521</v>
      </c>
    </row>
    <row r="3558" ht="15.0" customHeight="1">
      <c r="A3558" s="343" t="s">
        <v>5659</v>
      </c>
      <c r="B3558" s="344">
        <v>507663.0</v>
      </c>
      <c r="C3558" s="343" t="s">
        <v>504</v>
      </c>
      <c r="D3558" s="343" t="s">
        <v>753</v>
      </c>
    </row>
    <row r="3559" ht="15.0" customHeight="1">
      <c r="A3559" s="343" t="s">
        <v>5660</v>
      </c>
      <c r="B3559" s="344">
        <v>511254.0</v>
      </c>
      <c r="C3559" s="343" t="s">
        <v>504</v>
      </c>
      <c r="D3559" s="343" t="s">
        <v>521</v>
      </c>
    </row>
    <row r="3560" ht="15.0" customHeight="1">
      <c r="A3560" s="343" t="s">
        <v>5661</v>
      </c>
      <c r="B3560" s="344">
        <v>526085.0</v>
      </c>
      <c r="C3560" s="343" t="s">
        <v>504</v>
      </c>
      <c r="D3560" s="343" t="s">
        <v>705</v>
      </c>
    </row>
    <row r="3561" ht="15.0" customHeight="1">
      <c r="A3561" s="343" t="s">
        <v>5662</v>
      </c>
      <c r="B3561" s="343" t="s">
        <v>504</v>
      </c>
      <c r="C3561" s="343" t="s">
        <v>5663</v>
      </c>
      <c r="D3561" s="343" t="s">
        <v>515</v>
      </c>
    </row>
    <row r="3562" ht="15.0" customHeight="1">
      <c r="A3562" s="343" t="s">
        <v>5664</v>
      </c>
      <c r="B3562" s="344">
        <v>540143.0</v>
      </c>
      <c r="C3562" s="343" t="s">
        <v>504</v>
      </c>
      <c r="D3562" s="343" t="s">
        <v>490</v>
      </c>
    </row>
    <row r="3563" ht="15.0" customHeight="1">
      <c r="A3563" s="343" t="s">
        <v>5665</v>
      </c>
      <c r="B3563" s="344">
        <v>540143.0</v>
      </c>
      <c r="C3563" s="343" t="s">
        <v>504</v>
      </c>
      <c r="D3563" s="343" t="s">
        <v>490</v>
      </c>
    </row>
    <row r="3564" ht="15.0" customHeight="1">
      <c r="A3564" s="343" t="s">
        <v>5666</v>
      </c>
      <c r="B3564" s="344">
        <v>511533.0</v>
      </c>
      <c r="C3564" s="343" t="s">
        <v>504</v>
      </c>
      <c r="D3564" s="343" t="s">
        <v>562</v>
      </c>
    </row>
    <row r="3565" ht="15.0" customHeight="1">
      <c r="A3565" s="343" t="s">
        <v>5667</v>
      </c>
      <c r="B3565" s="344">
        <v>503691.0</v>
      </c>
      <c r="C3565" s="343" t="s">
        <v>504</v>
      </c>
      <c r="D3565" s="343" t="s">
        <v>1243</v>
      </c>
    </row>
    <row r="3566" ht="15.0" customHeight="1">
      <c r="A3566" s="343" t="s">
        <v>5668</v>
      </c>
      <c r="B3566" s="344">
        <v>532841.0</v>
      </c>
      <c r="C3566" s="343" t="s">
        <v>504</v>
      </c>
      <c r="D3566" s="343" t="s">
        <v>517</v>
      </c>
    </row>
    <row r="3567" ht="15.0" customHeight="1">
      <c r="A3567" s="343" t="s">
        <v>5669</v>
      </c>
      <c r="B3567" s="344">
        <v>539660.0</v>
      </c>
      <c r="C3567" s="343" t="s">
        <v>504</v>
      </c>
      <c r="D3567" s="343" t="s">
        <v>487</v>
      </c>
    </row>
    <row r="3568" ht="15.0" customHeight="1">
      <c r="A3568" s="343" t="s">
        <v>5670</v>
      </c>
      <c r="B3568" s="344">
        <v>538557.0</v>
      </c>
      <c r="C3568" s="343" t="s">
        <v>504</v>
      </c>
      <c r="D3568" s="343" t="s">
        <v>526</v>
      </c>
    </row>
    <row r="3569" ht="15.0" customHeight="1">
      <c r="A3569" s="343" t="s">
        <v>5671</v>
      </c>
      <c r="B3569" s="344">
        <v>531931.0</v>
      </c>
      <c r="C3569" s="343" t="s">
        <v>504</v>
      </c>
      <c r="D3569" s="343" t="s">
        <v>925</v>
      </c>
    </row>
    <row r="3570" ht="15.0" customHeight="1">
      <c r="A3570" s="343" t="s">
        <v>5672</v>
      </c>
      <c r="B3570" s="344">
        <v>530905.0</v>
      </c>
      <c r="C3570" s="343" t="s">
        <v>504</v>
      </c>
      <c r="D3570" s="343" t="s">
        <v>521</v>
      </c>
    </row>
    <row r="3571" ht="15.0" customHeight="1">
      <c r="A3571" s="343" t="s">
        <v>5673</v>
      </c>
      <c r="B3571" s="344">
        <v>540066.0</v>
      </c>
      <c r="C3571" s="343" t="s">
        <v>504</v>
      </c>
      <c r="D3571" s="343" t="s">
        <v>859</v>
      </c>
    </row>
    <row r="3572" ht="15.0" customHeight="1">
      <c r="A3572" s="343" t="s">
        <v>5674</v>
      </c>
      <c r="B3572" s="344">
        <v>530265.0</v>
      </c>
      <c r="C3572" s="343" t="s">
        <v>504</v>
      </c>
      <c r="D3572" s="343" t="s">
        <v>517</v>
      </c>
    </row>
    <row r="3573" ht="15.0" customHeight="1">
      <c r="A3573" s="343" t="s">
        <v>5675</v>
      </c>
      <c r="B3573" s="344">
        <v>515043.0</v>
      </c>
      <c r="C3573" s="343" t="s">
        <v>504</v>
      </c>
      <c r="D3573" s="343" t="s">
        <v>781</v>
      </c>
    </row>
    <row r="3574" ht="15.0" customHeight="1">
      <c r="A3574" s="343" t="s">
        <v>5676</v>
      </c>
      <c r="B3574" s="344">
        <v>515043.0</v>
      </c>
      <c r="C3574" s="343" t="s">
        <v>504</v>
      </c>
      <c r="D3574" s="343" t="s">
        <v>781</v>
      </c>
    </row>
    <row r="3575" ht="15.0" customHeight="1">
      <c r="A3575" s="343" t="s">
        <v>5677</v>
      </c>
      <c r="B3575" s="343" t="s">
        <v>504</v>
      </c>
      <c r="C3575" s="343" t="s">
        <v>5678</v>
      </c>
      <c r="D3575" s="343" t="s">
        <v>515</v>
      </c>
    </row>
    <row r="3576" ht="15.0" customHeight="1">
      <c r="A3576" s="343" t="s">
        <v>5679</v>
      </c>
      <c r="B3576" s="343" t="s">
        <v>504</v>
      </c>
      <c r="C3576" s="343" t="s">
        <v>5680</v>
      </c>
      <c r="D3576" s="343" t="s">
        <v>515</v>
      </c>
    </row>
    <row r="3577" ht="15.0" customHeight="1">
      <c r="A3577" s="343" t="s">
        <v>5681</v>
      </c>
      <c r="B3577" s="344">
        <v>590051.0</v>
      </c>
      <c r="C3577" s="343" t="s">
        <v>5682</v>
      </c>
      <c r="D3577" s="343" t="s">
        <v>597</v>
      </c>
    </row>
    <row r="3578" ht="15.0" customHeight="1">
      <c r="A3578" s="343" t="s">
        <v>5683</v>
      </c>
      <c r="B3578" s="344">
        <v>511066.0</v>
      </c>
      <c r="C3578" s="343" t="s">
        <v>504</v>
      </c>
      <c r="D3578" s="343" t="s">
        <v>521</v>
      </c>
    </row>
    <row r="3579" ht="15.0" customHeight="1">
      <c r="A3579" s="343" t="s">
        <v>5684</v>
      </c>
      <c r="B3579" s="344">
        <v>507315.0</v>
      </c>
      <c r="C3579" s="343" t="s">
        <v>5685</v>
      </c>
      <c r="D3579" s="343" t="s">
        <v>1203</v>
      </c>
    </row>
    <row r="3580" ht="15.0" customHeight="1">
      <c r="A3580" s="343" t="s">
        <v>5686</v>
      </c>
      <c r="B3580" s="344">
        <v>532713.0</v>
      </c>
      <c r="C3580" s="343" t="s">
        <v>5687</v>
      </c>
      <c r="D3580" s="343" t="s">
        <v>526</v>
      </c>
    </row>
    <row r="3581" ht="15.0" customHeight="1">
      <c r="A3581" s="343" t="s">
        <v>5688</v>
      </c>
      <c r="B3581" s="344">
        <v>540642.0</v>
      </c>
      <c r="C3581" s="343" t="s">
        <v>5689</v>
      </c>
      <c r="D3581" s="343" t="s">
        <v>902</v>
      </c>
    </row>
    <row r="3582" ht="15.0" customHeight="1">
      <c r="A3582" s="343" t="s">
        <v>5690</v>
      </c>
      <c r="B3582" s="344">
        <v>540181.0</v>
      </c>
      <c r="C3582" s="343" t="s">
        <v>504</v>
      </c>
      <c r="D3582" s="343" t="s">
        <v>521</v>
      </c>
    </row>
    <row r="3583" ht="15.0" customHeight="1">
      <c r="A3583" s="343" t="s">
        <v>5691</v>
      </c>
      <c r="B3583" s="344">
        <v>526554.0</v>
      </c>
      <c r="C3583" s="343" t="s">
        <v>504</v>
      </c>
      <c r="D3583" s="343" t="s">
        <v>699</v>
      </c>
    </row>
    <row r="3584" ht="15.0" customHeight="1">
      <c r="A3584" s="343" t="s">
        <v>5692</v>
      </c>
      <c r="B3584" s="344">
        <v>590056.0</v>
      </c>
      <c r="C3584" s="343" t="s">
        <v>5693</v>
      </c>
      <c r="D3584" s="343" t="s">
        <v>519</v>
      </c>
    </row>
    <row r="3585" ht="15.0" customHeight="1">
      <c r="A3585" s="343" t="s">
        <v>5694</v>
      </c>
      <c r="B3585" s="344">
        <v>500370.0</v>
      </c>
      <c r="C3585" s="343" t="s">
        <v>5695</v>
      </c>
      <c r="D3585" s="343" t="s">
        <v>526</v>
      </c>
    </row>
    <row r="3586" ht="15.0" customHeight="1">
      <c r="A3586" s="343" t="s">
        <v>5696</v>
      </c>
      <c r="B3586" s="344">
        <v>517059.0</v>
      </c>
      <c r="C3586" s="343" t="s">
        <v>5697</v>
      </c>
      <c r="D3586" s="343" t="s">
        <v>802</v>
      </c>
    </row>
    <row r="3587" ht="15.0" customHeight="1">
      <c r="A3587" s="343" t="s">
        <v>5698</v>
      </c>
      <c r="B3587" s="344">
        <v>532005.0</v>
      </c>
      <c r="C3587" s="343" t="s">
        <v>504</v>
      </c>
      <c r="D3587" s="343" t="s">
        <v>689</v>
      </c>
    </row>
    <row r="3588" ht="15.0" customHeight="1">
      <c r="A3588" s="343" t="s">
        <v>5699</v>
      </c>
      <c r="B3588" s="344">
        <v>521240.0</v>
      </c>
      <c r="C3588" s="343" t="s">
        <v>504</v>
      </c>
      <c r="D3588" s="343" t="s">
        <v>519</v>
      </c>
    </row>
    <row r="3589" ht="15.0" customHeight="1">
      <c r="A3589" s="343" t="s">
        <v>5700</v>
      </c>
      <c r="B3589" s="344">
        <v>511630.0</v>
      </c>
      <c r="C3589" s="343" t="s">
        <v>5701</v>
      </c>
      <c r="D3589" s="343" t="s">
        <v>1028</v>
      </c>
    </row>
    <row r="3590" ht="15.0" customHeight="1">
      <c r="A3590" s="343" t="s">
        <v>5702</v>
      </c>
      <c r="B3590" s="344">
        <v>520075.0</v>
      </c>
      <c r="C3590" s="343" t="s">
        <v>504</v>
      </c>
      <c r="D3590" s="343" t="s">
        <v>859</v>
      </c>
    </row>
    <row r="3591" ht="15.0" customHeight="1">
      <c r="A3591" s="343" t="s">
        <v>5703</v>
      </c>
      <c r="B3591" s="344">
        <v>530617.0</v>
      </c>
      <c r="C3591" s="343" t="s">
        <v>504</v>
      </c>
      <c r="D3591" s="343" t="s">
        <v>564</v>
      </c>
    </row>
    <row r="3592" ht="15.0" customHeight="1">
      <c r="A3592" s="343" t="s">
        <v>5704</v>
      </c>
      <c r="B3592" s="344">
        <v>530125.0</v>
      </c>
      <c r="C3592" s="343" t="s">
        <v>504</v>
      </c>
      <c r="D3592" s="343" t="s">
        <v>542</v>
      </c>
    </row>
    <row r="3593" ht="15.0" customHeight="1">
      <c r="A3593" s="343" t="s">
        <v>5705</v>
      </c>
      <c r="B3593" s="344">
        <v>500371.0</v>
      </c>
      <c r="C3593" s="343" t="s">
        <v>504</v>
      </c>
      <c r="D3593" s="343" t="s">
        <v>873</v>
      </c>
    </row>
    <row r="3594" ht="15.0" customHeight="1">
      <c r="A3594" s="343" t="s">
        <v>5706</v>
      </c>
      <c r="B3594" s="344">
        <v>500371.0</v>
      </c>
      <c r="C3594" s="343" t="s">
        <v>504</v>
      </c>
      <c r="D3594" s="343" t="s">
        <v>873</v>
      </c>
    </row>
    <row r="3595" ht="15.0" customHeight="1">
      <c r="A3595" s="343" t="s">
        <v>5707</v>
      </c>
      <c r="B3595" s="344">
        <v>521206.0</v>
      </c>
      <c r="C3595" s="343" t="s">
        <v>504</v>
      </c>
      <c r="D3595" s="343" t="s">
        <v>618</v>
      </c>
    </row>
    <row r="3596" ht="15.0" customHeight="1">
      <c r="A3596" s="343" t="s">
        <v>5708</v>
      </c>
      <c r="B3596" s="344">
        <v>530025.0</v>
      </c>
      <c r="C3596" s="343" t="s">
        <v>504</v>
      </c>
      <c r="D3596" s="343" t="s">
        <v>925</v>
      </c>
    </row>
    <row r="3597" ht="15.0" customHeight="1">
      <c r="A3597" s="343" t="s">
        <v>5709</v>
      </c>
      <c r="B3597" s="344">
        <v>780015.0</v>
      </c>
      <c r="C3597" s="343" t="s">
        <v>504</v>
      </c>
      <c r="D3597" s="343" t="s">
        <v>595</v>
      </c>
    </row>
    <row r="3598" ht="15.0" customHeight="1">
      <c r="A3598" s="343" t="s">
        <v>5710</v>
      </c>
      <c r="B3598" s="344">
        <v>509423.0</v>
      </c>
      <c r="C3598" s="343" t="s">
        <v>504</v>
      </c>
      <c r="D3598" s="343" t="s">
        <v>552</v>
      </c>
    </row>
    <row r="3599" ht="15.0" customHeight="1">
      <c r="A3599" s="343" t="s">
        <v>5711</v>
      </c>
      <c r="B3599" s="344">
        <v>521222.0</v>
      </c>
      <c r="C3599" s="343" t="s">
        <v>504</v>
      </c>
      <c r="D3599" s="343" t="s">
        <v>618</v>
      </c>
    </row>
    <row r="3600" ht="15.0" customHeight="1">
      <c r="A3600" s="343" t="s">
        <v>5712</v>
      </c>
      <c r="B3600" s="343" t="s">
        <v>504</v>
      </c>
      <c r="C3600" s="343" t="s">
        <v>5713</v>
      </c>
      <c r="D3600" s="343" t="s">
        <v>595</v>
      </c>
    </row>
    <row r="3601" ht="15.0" customHeight="1">
      <c r="A3601" s="343" t="s">
        <v>5714</v>
      </c>
      <c r="B3601" s="344">
        <v>523116.0</v>
      </c>
      <c r="C3601" s="343" t="s">
        <v>504</v>
      </c>
      <c r="D3601" s="343" t="s">
        <v>627</v>
      </c>
    </row>
    <row r="3602" ht="15.0" customHeight="1">
      <c r="A3602" s="343" t="s">
        <v>5715</v>
      </c>
      <c r="B3602" s="344">
        <v>541163.0</v>
      </c>
      <c r="C3602" s="343" t="s">
        <v>5716</v>
      </c>
      <c r="D3602" s="343" t="s">
        <v>859</v>
      </c>
    </row>
    <row r="3603" ht="15.0" customHeight="1">
      <c r="A3603" s="343" t="s">
        <v>5717</v>
      </c>
      <c r="B3603" s="344">
        <v>524703.0</v>
      </c>
      <c r="C3603" s="343" t="s">
        <v>504</v>
      </c>
      <c r="D3603" s="343" t="s">
        <v>542</v>
      </c>
    </row>
    <row r="3604" ht="15.0" customHeight="1">
      <c r="A3604" s="343" t="s">
        <v>5718</v>
      </c>
      <c r="B3604" s="344">
        <v>504918.0</v>
      </c>
      <c r="C3604" s="343" t="s">
        <v>504</v>
      </c>
      <c r="D3604" s="343" t="s">
        <v>484</v>
      </c>
    </row>
    <row r="3605" ht="15.0" customHeight="1">
      <c r="A3605" s="343" t="s">
        <v>5719</v>
      </c>
      <c r="B3605" s="344">
        <v>539392.0</v>
      </c>
      <c r="C3605" s="343" t="s">
        <v>504</v>
      </c>
      <c r="D3605" s="343" t="s">
        <v>526</v>
      </c>
    </row>
    <row r="3606" ht="15.0" customHeight="1">
      <c r="A3606" s="343" t="s">
        <v>5720</v>
      </c>
      <c r="B3606" s="344">
        <v>539392.0</v>
      </c>
      <c r="C3606" s="343" t="s">
        <v>504</v>
      </c>
      <c r="D3606" s="343" t="s">
        <v>526</v>
      </c>
    </row>
    <row r="3607" ht="15.0" customHeight="1">
      <c r="A3607" s="343" t="s">
        <v>5721</v>
      </c>
      <c r="B3607" s="344">
        <v>516096.0</v>
      </c>
      <c r="C3607" s="343" t="s">
        <v>504</v>
      </c>
      <c r="D3607" s="343" t="s">
        <v>498</v>
      </c>
    </row>
    <row r="3608" ht="15.0" customHeight="1">
      <c r="A3608" s="343" t="s">
        <v>5722</v>
      </c>
      <c r="B3608" s="344">
        <v>514234.0</v>
      </c>
      <c r="C3608" s="343" t="s">
        <v>5723</v>
      </c>
      <c r="D3608" s="343" t="s">
        <v>519</v>
      </c>
    </row>
    <row r="3609" ht="15.0" customHeight="1">
      <c r="A3609" s="343" t="s">
        <v>5724</v>
      </c>
      <c r="B3609" s="344">
        <v>514234.0</v>
      </c>
      <c r="C3609" s="343" t="s">
        <v>5723</v>
      </c>
      <c r="D3609" s="343" t="s">
        <v>519</v>
      </c>
    </row>
    <row r="3610" ht="15.0" customHeight="1">
      <c r="A3610" s="343" t="s">
        <v>5725</v>
      </c>
      <c r="B3610" s="344">
        <v>534618.0</v>
      </c>
      <c r="C3610" s="343" t="s">
        <v>504</v>
      </c>
      <c r="D3610" s="343" t="s">
        <v>643</v>
      </c>
    </row>
    <row r="3611" ht="15.0" customHeight="1">
      <c r="A3611" s="343" t="s">
        <v>5726</v>
      </c>
      <c r="B3611" s="344">
        <v>511640.0</v>
      </c>
      <c r="C3611" s="343" t="s">
        <v>504</v>
      </c>
      <c r="D3611" s="343" t="s">
        <v>521</v>
      </c>
    </row>
    <row r="3612" ht="15.0" customHeight="1">
      <c r="A3612" s="343" t="s">
        <v>5727</v>
      </c>
      <c r="B3612" s="344">
        <v>526521.0</v>
      </c>
      <c r="C3612" s="343" t="s">
        <v>5728</v>
      </c>
      <c r="D3612" s="343" t="s">
        <v>517</v>
      </c>
    </row>
    <row r="3613" ht="15.0" customHeight="1">
      <c r="A3613" s="343" t="s">
        <v>5729</v>
      </c>
      <c r="B3613" s="344">
        <v>540782.0</v>
      </c>
      <c r="C3613" s="343" t="s">
        <v>504</v>
      </c>
      <c r="D3613" s="343" t="s">
        <v>705</v>
      </c>
    </row>
    <row r="3614" ht="15.0" customHeight="1">
      <c r="A3614" s="343" t="s">
        <v>5730</v>
      </c>
      <c r="B3614" s="344">
        <v>533411.0</v>
      </c>
      <c r="C3614" s="343" t="s">
        <v>5731</v>
      </c>
      <c r="D3614" s="343" t="s">
        <v>1424</v>
      </c>
    </row>
    <row r="3615" ht="15.0" customHeight="1">
      <c r="A3615" s="343" t="s">
        <v>5732</v>
      </c>
      <c r="B3615" s="344">
        <v>530073.0</v>
      </c>
      <c r="C3615" s="343" t="s">
        <v>5733</v>
      </c>
      <c r="D3615" s="343" t="s">
        <v>627</v>
      </c>
    </row>
    <row r="3616" ht="15.0" customHeight="1">
      <c r="A3616" s="343" t="s">
        <v>5734</v>
      </c>
      <c r="B3616" s="343" t="s">
        <v>504</v>
      </c>
      <c r="C3616" s="343" t="s">
        <v>5735</v>
      </c>
      <c r="D3616" s="343" t="s">
        <v>515</v>
      </c>
    </row>
    <row r="3617" ht="15.0" customHeight="1">
      <c r="A3617" s="343" t="s">
        <v>5736</v>
      </c>
      <c r="B3617" s="344">
        <v>531898.0</v>
      </c>
      <c r="C3617" s="343" t="s">
        <v>504</v>
      </c>
      <c r="D3617" s="343" t="s">
        <v>507</v>
      </c>
    </row>
    <row r="3618" ht="15.0" customHeight="1">
      <c r="A3618" s="343" t="s">
        <v>5737</v>
      </c>
      <c r="B3618" s="344">
        <v>531569.0</v>
      </c>
      <c r="C3618" s="343" t="s">
        <v>504</v>
      </c>
      <c r="D3618" s="343" t="s">
        <v>542</v>
      </c>
    </row>
    <row r="3619" ht="15.0" customHeight="1">
      <c r="A3619" s="343" t="s">
        <v>5738</v>
      </c>
      <c r="B3619" s="344">
        <v>532972.0</v>
      </c>
      <c r="C3619" s="343" t="s">
        <v>504</v>
      </c>
      <c r="D3619" s="343" t="s">
        <v>597</v>
      </c>
    </row>
    <row r="3620" ht="15.0" customHeight="1">
      <c r="A3620" s="343" t="s">
        <v>5739</v>
      </c>
      <c r="B3620" s="344">
        <v>532435.0</v>
      </c>
      <c r="C3620" s="343" t="s">
        <v>504</v>
      </c>
      <c r="D3620" s="343" t="s">
        <v>590</v>
      </c>
    </row>
    <row r="3621" ht="15.0" customHeight="1">
      <c r="A3621" s="343" t="s">
        <v>5740</v>
      </c>
      <c r="B3621" s="344">
        <v>512062.0</v>
      </c>
      <c r="C3621" s="343" t="s">
        <v>504</v>
      </c>
      <c r="D3621" s="343" t="s">
        <v>925</v>
      </c>
    </row>
    <row r="3622" ht="15.0" customHeight="1">
      <c r="A3622" s="343" t="s">
        <v>5741</v>
      </c>
      <c r="B3622" s="344">
        <v>500674.0</v>
      </c>
      <c r="C3622" s="343" t="s">
        <v>5742</v>
      </c>
      <c r="D3622" s="343" t="s">
        <v>542</v>
      </c>
    </row>
    <row r="3623" ht="15.0" customHeight="1">
      <c r="A3623" s="343" t="s">
        <v>5743</v>
      </c>
      <c r="B3623" s="344">
        <v>500674.0</v>
      </c>
      <c r="C3623" s="343" t="s">
        <v>5742</v>
      </c>
      <c r="D3623" s="343" t="s">
        <v>542</v>
      </c>
    </row>
    <row r="3624" ht="15.0" customHeight="1">
      <c r="A3624" s="343" t="s">
        <v>5744</v>
      </c>
      <c r="B3624" s="344">
        <v>514280.0</v>
      </c>
      <c r="C3624" s="343" t="s">
        <v>504</v>
      </c>
      <c r="D3624" s="343" t="s">
        <v>519</v>
      </c>
    </row>
    <row r="3625" ht="15.0" customHeight="1">
      <c r="A3625" s="343" t="s">
        <v>5745</v>
      </c>
      <c r="B3625" s="344">
        <v>530035.0</v>
      </c>
      <c r="C3625" s="343" t="s">
        <v>504</v>
      </c>
      <c r="D3625" s="343" t="s">
        <v>519</v>
      </c>
    </row>
    <row r="3626" ht="15.0" customHeight="1">
      <c r="A3626" s="343" t="s">
        <v>5746</v>
      </c>
      <c r="B3626" s="344">
        <v>540822.0</v>
      </c>
      <c r="C3626" s="343" t="s">
        <v>504</v>
      </c>
      <c r="D3626" s="343" t="s">
        <v>521</v>
      </c>
    </row>
    <row r="3627" ht="15.0" customHeight="1">
      <c r="A3627" s="343" t="s">
        <v>5747</v>
      </c>
      <c r="B3627" s="344">
        <v>519260.0</v>
      </c>
      <c r="C3627" s="343" t="s">
        <v>5748</v>
      </c>
      <c r="D3627" s="343" t="s">
        <v>753</v>
      </c>
    </row>
    <row r="3628" ht="15.0" customHeight="1">
      <c r="A3628" s="343" t="s">
        <v>5749</v>
      </c>
      <c r="B3628" s="344">
        <v>506906.0</v>
      </c>
      <c r="C3628" s="343" t="s">
        <v>504</v>
      </c>
      <c r="D3628" s="343" t="s">
        <v>526</v>
      </c>
    </row>
    <row r="3629" ht="15.0" customHeight="1">
      <c r="A3629" s="343" t="s">
        <v>5750</v>
      </c>
      <c r="B3629" s="344">
        <v>519238.0</v>
      </c>
      <c r="C3629" s="343" t="s">
        <v>504</v>
      </c>
      <c r="D3629" s="343" t="s">
        <v>702</v>
      </c>
    </row>
    <row r="3630" ht="15.0" customHeight="1">
      <c r="A3630" s="343" t="s">
        <v>5751</v>
      </c>
      <c r="B3630" s="344">
        <v>538992.0</v>
      </c>
      <c r="C3630" s="343" t="s">
        <v>504</v>
      </c>
      <c r="D3630" s="343" t="s">
        <v>859</v>
      </c>
    </row>
    <row r="3631" ht="15.0" customHeight="1">
      <c r="A3631" s="343" t="s">
        <v>5752</v>
      </c>
      <c r="B3631" s="344">
        <v>512020.0</v>
      </c>
      <c r="C3631" s="343" t="s">
        <v>504</v>
      </c>
      <c r="D3631" s="343" t="s">
        <v>521</v>
      </c>
    </row>
    <row r="3632" ht="15.0" customHeight="1">
      <c r="A3632" s="343" t="s">
        <v>5753</v>
      </c>
      <c r="B3632" s="344">
        <v>512020.0</v>
      </c>
      <c r="C3632" s="343" t="s">
        <v>504</v>
      </c>
      <c r="D3632" s="343" t="s">
        <v>521</v>
      </c>
    </row>
    <row r="3633" ht="15.0" customHeight="1">
      <c r="A3633" s="343" t="s">
        <v>5754</v>
      </c>
      <c r="B3633" s="344">
        <v>504614.0</v>
      </c>
      <c r="C3633" s="343" t="s">
        <v>5755</v>
      </c>
      <c r="D3633" s="343" t="s">
        <v>536</v>
      </c>
    </row>
    <row r="3634" ht="15.0" customHeight="1">
      <c r="A3634" s="343" t="s">
        <v>5756</v>
      </c>
      <c r="B3634" s="344">
        <v>516032.0</v>
      </c>
      <c r="C3634" s="343" t="s">
        <v>504</v>
      </c>
      <c r="D3634" s="343" t="s">
        <v>498</v>
      </c>
    </row>
    <row r="3635" ht="15.0" customHeight="1">
      <c r="A3635" s="343" t="s">
        <v>5757</v>
      </c>
      <c r="B3635" s="344">
        <v>516003.0</v>
      </c>
      <c r="C3635" s="343" t="s">
        <v>504</v>
      </c>
      <c r="D3635" s="343" t="s">
        <v>999</v>
      </c>
    </row>
    <row r="3636" ht="15.0" customHeight="1">
      <c r="A3636" s="343" t="s">
        <v>5758</v>
      </c>
      <c r="B3636" s="344">
        <v>519242.0</v>
      </c>
      <c r="C3636" s="343" t="s">
        <v>504</v>
      </c>
      <c r="D3636" s="343" t="s">
        <v>753</v>
      </c>
    </row>
    <row r="3637" ht="15.0" customHeight="1">
      <c r="A3637" s="343" t="s">
        <v>5759</v>
      </c>
      <c r="B3637" s="344">
        <v>532163.0</v>
      </c>
      <c r="C3637" s="343" t="s">
        <v>5760</v>
      </c>
      <c r="D3637" s="343" t="s">
        <v>507</v>
      </c>
    </row>
    <row r="3638" ht="15.0" customHeight="1">
      <c r="A3638" s="343" t="s">
        <v>5761</v>
      </c>
      <c r="B3638" s="344">
        <v>532163.0</v>
      </c>
      <c r="C3638" s="343" t="s">
        <v>5760</v>
      </c>
      <c r="D3638" s="343" t="s">
        <v>507</v>
      </c>
    </row>
    <row r="3639" ht="15.0" customHeight="1">
      <c r="A3639" s="343" t="s">
        <v>5762</v>
      </c>
      <c r="B3639" s="344">
        <v>526885.0</v>
      </c>
      <c r="C3639" s="343" t="s">
        <v>5763</v>
      </c>
      <c r="D3639" s="343" t="s">
        <v>519</v>
      </c>
    </row>
    <row r="3640" ht="15.0" customHeight="1">
      <c r="A3640" s="343" t="s">
        <v>5764</v>
      </c>
      <c r="B3640" s="344">
        <v>530993.0</v>
      </c>
      <c r="C3640" s="343" t="s">
        <v>504</v>
      </c>
      <c r="D3640" s="343" t="s">
        <v>526</v>
      </c>
    </row>
    <row r="3641" ht="15.0" customHeight="1">
      <c r="A3641" s="343" t="s">
        <v>5765</v>
      </c>
      <c r="B3641" s="344">
        <v>531930.0</v>
      </c>
      <c r="C3641" s="343" t="s">
        <v>504</v>
      </c>
      <c r="D3641" s="343" t="s">
        <v>1424</v>
      </c>
    </row>
    <row r="3642" ht="15.0" customHeight="1">
      <c r="A3642" s="343" t="s">
        <v>5766</v>
      </c>
      <c r="B3642" s="344">
        <v>540393.0</v>
      </c>
      <c r="C3642" s="343" t="s">
        <v>504</v>
      </c>
      <c r="D3642" s="343" t="s">
        <v>827</v>
      </c>
    </row>
    <row r="3643" ht="15.0" customHeight="1">
      <c r="A3643" s="343" t="s">
        <v>5767</v>
      </c>
      <c r="B3643" s="344">
        <v>514412.0</v>
      </c>
      <c r="C3643" s="343" t="s">
        <v>504</v>
      </c>
      <c r="D3643" s="343" t="s">
        <v>618</v>
      </c>
    </row>
    <row r="3644" ht="15.0" customHeight="1">
      <c r="A3644" s="343" t="s">
        <v>5768</v>
      </c>
      <c r="B3644" s="344">
        <v>506190.0</v>
      </c>
      <c r="C3644" s="343" t="s">
        <v>504</v>
      </c>
      <c r="D3644" s="343" t="s">
        <v>925</v>
      </c>
    </row>
    <row r="3645" ht="15.0" customHeight="1">
      <c r="A3645" s="343" t="s">
        <v>5769</v>
      </c>
      <c r="B3645" s="343" t="s">
        <v>504</v>
      </c>
      <c r="C3645" s="343" t="s">
        <v>5770</v>
      </c>
      <c r="D3645" s="343" t="s">
        <v>515</v>
      </c>
    </row>
    <row r="3646" ht="15.0" customHeight="1">
      <c r="A3646" s="343" t="s">
        <v>5771</v>
      </c>
      <c r="B3646" s="344">
        <v>539124.0</v>
      </c>
      <c r="C3646" s="343" t="s">
        <v>504</v>
      </c>
      <c r="D3646" s="343" t="s">
        <v>521</v>
      </c>
    </row>
    <row r="3647" ht="15.0" customHeight="1">
      <c r="A3647" s="343" t="s">
        <v>5772</v>
      </c>
      <c r="B3647" s="344">
        <v>506313.0</v>
      </c>
      <c r="C3647" s="343" t="s">
        <v>504</v>
      </c>
      <c r="D3647" s="343" t="s">
        <v>1032</v>
      </c>
    </row>
    <row r="3648" ht="15.0" customHeight="1">
      <c r="A3648" s="343" t="s">
        <v>5773</v>
      </c>
      <c r="B3648" s="344">
        <v>532663.0</v>
      </c>
      <c r="C3648" s="343" t="s">
        <v>5774</v>
      </c>
      <c r="D3648" s="343" t="s">
        <v>490</v>
      </c>
    </row>
    <row r="3649" ht="15.0" customHeight="1">
      <c r="A3649" s="343" t="s">
        <v>5775</v>
      </c>
      <c r="B3649" s="344">
        <v>533259.0</v>
      </c>
      <c r="C3649" s="343" t="s">
        <v>5776</v>
      </c>
      <c r="D3649" s="343" t="s">
        <v>693</v>
      </c>
    </row>
    <row r="3650" ht="15.0" customHeight="1">
      <c r="A3650" s="343" t="s">
        <v>5777</v>
      </c>
      <c r="B3650" s="344">
        <v>511076.0</v>
      </c>
      <c r="C3650" s="343" t="s">
        <v>504</v>
      </c>
      <c r="D3650" s="343" t="s">
        <v>526</v>
      </c>
    </row>
    <row r="3651" ht="15.0" customHeight="1">
      <c r="A3651" s="343" t="s">
        <v>5778</v>
      </c>
      <c r="B3651" s="344">
        <v>526093.0</v>
      </c>
      <c r="C3651" s="343" t="s">
        <v>5779</v>
      </c>
      <c r="D3651" s="343" t="s">
        <v>536</v>
      </c>
    </row>
    <row r="3652" ht="15.0" customHeight="1">
      <c r="A3652" s="343" t="s">
        <v>5780</v>
      </c>
      <c r="B3652" s="344">
        <v>539201.0</v>
      </c>
      <c r="C3652" s="343" t="s">
        <v>504</v>
      </c>
      <c r="D3652" s="343" t="s">
        <v>498</v>
      </c>
    </row>
    <row r="3653" ht="15.0" customHeight="1">
      <c r="A3653" s="343" t="s">
        <v>5781</v>
      </c>
      <c r="B3653" s="344">
        <v>539404.0</v>
      </c>
      <c r="C3653" s="343" t="s">
        <v>5782</v>
      </c>
      <c r="D3653" s="343" t="s">
        <v>521</v>
      </c>
    </row>
    <row r="3654" ht="15.0" customHeight="1">
      <c r="A3654" s="343" t="s">
        <v>5783</v>
      </c>
      <c r="B3654" s="344">
        <v>536592.0</v>
      </c>
      <c r="C3654" s="343" t="s">
        <v>504</v>
      </c>
      <c r="D3654" s="343" t="s">
        <v>521</v>
      </c>
    </row>
    <row r="3655" ht="15.0" customHeight="1">
      <c r="A3655" s="343" t="s">
        <v>5784</v>
      </c>
      <c r="B3655" s="344">
        <v>508996.0</v>
      </c>
      <c r="C3655" s="343" t="s">
        <v>5785</v>
      </c>
      <c r="D3655" s="343" t="s">
        <v>590</v>
      </c>
    </row>
    <row r="3656" ht="15.0" customHeight="1">
      <c r="A3656" s="343" t="s">
        <v>5786</v>
      </c>
      <c r="B3656" s="344">
        <v>503893.0</v>
      </c>
      <c r="C3656" s="343" t="s">
        <v>504</v>
      </c>
      <c r="D3656" s="343" t="s">
        <v>487</v>
      </c>
    </row>
    <row r="3657" ht="15.0" customHeight="1">
      <c r="A3657" s="343" t="s">
        <v>5787</v>
      </c>
      <c r="B3657" s="344">
        <v>539218.0</v>
      </c>
      <c r="C3657" s="343" t="s">
        <v>504</v>
      </c>
      <c r="D3657" s="343" t="s">
        <v>521</v>
      </c>
    </row>
    <row r="3658" ht="15.0" customHeight="1">
      <c r="A3658" s="343" t="s">
        <v>5788</v>
      </c>
      <c r="B3658" s="344">
        <v>502175.0</v>
      </c>
      <c r="C3658" s="343" t="s">
        <v>504</v>
      </c>
      <c r="D3658" s="343" t="s">
        <v>517</v>
      </c>
    </row>
    <row r="3659" ht="15.0" customHeight="1">
      <c r="A3659" s="343" t="s">
        <v>5789</v>
      </c>
      <c r="B3659" s="344">
        <v>511577.0</v>
      </c>
      <c r="C3659" s="343" t="s">
        <v>504</v>
      </c>
      <c r="D3659" s="343" t="s">
        <v>521</v>
      </c>
    </row>
    <row r="3660" ht="15.0" customHeight="1">
      <c r="A3660" s="343" t="s">
        <v>5790</v>
      </c>
      <c r="B3660" s="344">
        <v>517320.0</v>
      </c>
      <c r="C3660" s="343" t="s">
        <v>504</v>
      </c>
      <c r="D3660" s="343" t="s">
        <v>802</v>
      </c>
    </row>
    <row r="3661" ht="15.0" customHeight="1">
      <c r="A3661" s="343" t="s">
        <v>5791</v>
      </c>
      <c r="B3661" s="344">
        <v>532404.0</v>
      </c>
      <c r="C3661" s="343" t="s">
        <v>504</v>
      </c>
      <c r="D3661" s="343" t="s">
        <v>597</v>
      </c>
    </row>
    <row r="3662" ht="15.0" customHeight="1">
      <c r="A3662" s="343" t="s">
        <v>5792</v>
      </c>
      <c r="B3662" s="344">
        <v>512634.0</v>
      </c>
      <c r="C3662" s="343" t="s">
        <v>504</v>
      </c>
      <c r="D3662" s="343" t="s">
        <v>705</v>
      </c>
    </row>
    <row r="3663" ht="15.0" customHeight="1">
      <c r="A3663" s="343" t="s">
        <v>5793</v>
      </c>
      <c r="B3663" s="344">
        <v>524667.0</v>
      </c>
      <c r="C3663" s="343" t="s">
        <v>5794</v>
      </c>
      <c r="D3663" s="343" t="s">
        <v>1433</v>
      </c>
    </row>
    <row r="3664" ht="15.0" customHeight="1">
      <c r="A3664" s="343" t="s">
        <v>5795</v>
      </c>
      <c r="B3664" s="344">
        <v>531893.0</v>
      </c>
      <c r="C3664" s="343" t="s">
        <v>504</v>
      </c>
      <c r="D3664" s="343" t="s">
        <v>925</v>
      </c>
    </row>
    <row r="3665" ht="15.0" customHeight="1">
      <c r="A3665" s="343" t="s">
        <v>5796</v>
      </c>
      <c r="B3665" s="344">
        <v>523710.0</v>
      </c>
      <c r="C3665" s="343" t="s">
        <v>504</v>
      </c>
      <c r="D3665" s="343" t="s">
        <v>705</v>
      </c>
    </row>
    <row r="3666" ht="15.0" customHeight="1">
      <c r="A3666" s="343" t="s">
        <v>5797</v>
      </c>
      <c r="B3666" s="344">
        <v>540728.0</v>
      </c>
      <c r="C3666" s="343" t="s">
        <v>504</v>
      </c>
      <c r="D3666" s="343" t="s">
        <v>493</v>
      </c>
    </row>
    <row r="3667" ht="15.0" customHeight="1">
      <c r="A3667" s="343" t="s">
        <v>5798</v>
      </c>
      <c r="B3667" s="344">
        <v>532102.0</v>
      </c>
      <c r="C3667" s="343" t="s">
        <v>504</v>
      </c>
      <c r="D3667" s="343" t="s">
        <v>1203</v>
      </c>
    </row>
    <row r="3668" ht="15.0" customHeight="1">
      <c r="A3668" s="343" t="s">
        <v>5799</v>
      </c>
      <c r="B3668" s="344">
        <v>540719.0</v>
      </c>
      <c r="C3668" s="343" t="s">
        <v>5800</v>
      </c>
      <c r="D3668" s="343" t="s">
        <v>2916</v>
      </c>
    </row>
    <row r="3669" ht="15.0" customHeight="1">
      <c r="A3669" s="343" t="s">
        <v>5801</v>
      </c>
      <c r="B3669" s="344">
        <v>590098.0</v>
      </c>
      <c r="C3669" s="343" t="s">
        <v>5802</v>
      </c>
      <c r="D3669" s="343" t="s">
        <v>487</v>
      </c>
    </row>
    <row r="3670" ht="15.0" customHeight="1">
      <c r="A3670" s="343" t="s">
        <v>5803</v>
      </c>
      <c r="B3670" s="344">
        <v>526081.0</v>
      </c>
      <c r="C3670" s="343" t="s">
        <v>5804</v>
      </c>
      <c r="D3670" s="343" t="s">
        <v>564</v>
      </c>
    </row>
    <row r="3671" ht="15.0" customHeight="1">
      <c r="A3671" s="343" t="s">
        <v>5805</v>
      </c>
      <c r="B3671" s="344">
        <v>531797.0</v>
      </c>
      <c r="C3671" s="343" t="s">
        <v>504</v>
      </c>
      <c r="D3671" s="343" t="s">
        <v>517</v>
      </c>
    </row>
    <row r="3672" ht="15.0" customHeight="1">
      <c r="A3672" s="343" t="s">
        <v>5806</v>
      </c>
      <c r="B3672" s="344">
        <v>511672.0</v>
      </c>
      <c r="C3672" s="343" t="s">
        <v>504</v>
      </c>
      <c r="D3672" s="343" t="s">
        <v>536</v>
      </c>
    </row>
    <row r="3673" ht="15.0" customHeight="1">
      <c r="A3673" s="343" t="s">
        <v>5807</v>
      </c>
      <c r="B3673" s="344">
        <v>516110.0</v>
      </c>
      <c r="C3673" s="343" t="s">
        <v>5808</v>
      </c>
      <c r="D3673" s="343" t="s">
        <v>693</v>
      </c>
    </row>
    <row r="3674" ht="15.0" customHeight="1">
      <c r="A3674" s="343" t="s">
        <v>5809</v>
      </c>
      <c r="B3674" s="344">
        <v>526544.0</v>
      </c>
      <c r="C3674" s="343" t="s">
        <v>504</v>
      </c>
      <c r="D3674" s="343" t="s">
        <v>510</v>
      </c>
    </row>
    <row r="3675" ht="15.0" customHeight="1">
      <c r="A3675" s="343" t="s">
        <v>5810</v>
      </c>
      <c r="B3675" s="344">
        <v>507894.0</v>
      </c>
      <c r="C3675" s="343" t="s">
        <v>504</v>
      </c>
      <c r="D3675" s="343" t="s">
        <v>781</v>
      </c>
    </row>
    <row r="3676" ht="15.0" customHeight="1">
      <c r="A3676" s="343" t="s">
        <v>5811</v>
      </c>
      <c r="B3676" s="344">
        <v>507894.0</v>
      </c>
      <c r="C3676" s="343" t="s">
        <v>504</v>
      </c>
      <c r="D3676" s="343" t="s">
        <v>781</v>
      </c>
    </row>
    <row r="3677" ht="15.0" customHeight="1">
      <c r="A3677" s="343" t="s">
        <v>5812</v>
      </c>
      <c r="B3677" s="344">
        <v>505790.0</v>
      </c>
      <c r="C3677" s="343" t="s">
        <v>5813</v>
      </c>
      <c r="D3677" s="343" t="s">
        <v>512</v>
      </c>
    </row>
    <row r="3678" ht="15.0" customHeight="1">
      <c r="A3678" s="343" t="s">
        <v>5814</v>
      </c>
      <c r="B3678" s="344">
        <v>505790.0</v>
      </c>
      <c r="C3678" s="343" t="s">
        <v>5813</v>
      </c>
      <c r="D3678" s="343" t="s">
        <v>512</v>
      </c>
    </row>
    <row r="3679" ht="15.0" customHeight="1">
      <c r="A3679" s="343" t="s">
        <v>5815</v>
      </c>
      <c r="B3679" s="344">
        <v>534139.0</v>
      </c>
      <c r="C3679" s="343" t="s">
        <v>5816</v>
      </c>
      <c r="D3679" s="343" t="s">
        <v>547</v>
      </c>
    </row>
    <row r="3680" ht="15.0" customHeight="1">
      <c r="A3680" s="343" t="s">
        <v>5817</v>
      </c>
      <c r="B3680" s="344">
        <v>538857.0</v>
      </c>
      <c r="C3680" s="343" t="s">
        <v>504</v>
      </c>
      <c r="D3680" s="343" t="s">
        <v>521</v>
      </c>
    </row>
    <row r="3681" ht="15.0" customHeight="1">
      <c r="A3681" s="343" t="s">
        <v>5818</v>
      </c>
      <c r="B3681" s="344">
        <v>505141.0</v>
      </c>
      <c r="C3681" s="343" t="s">
        <v>504</v>
      </c>
      <c r="D3681" s="343" t="s">
        <v>1162</v>
      </c>
    </row>
    <row r="3682" ht="15.0" customHeight="1">
      <c r="A3682" s="343" t="s">
        <v>5819</v>
      </c>
      <c r="B3682" s="344">
        <v>505141.0</v>
      </c>
      <c r="C3682" s="343" t="s">
        <v>504</v>
      </c>
      <c r="D3682" s="343" t="s">
        <v>1162</v>
      </c>
    </row>
    <row r="3683" ht="15.0" customHeight="1">
      <c r="A3683" s="343" t="s">
        <v>5820</v>
      </c>
      <c r="B3683" s="344">
        <v>530361.0</v>
      </c>
      <c r="C3683" s="343" t="s">
        <v>504</v>
      </c>
      <c r="D3683" s="343" t="s">
        <v>564</v>
      </c>
    </row>
    <row r="3684" ht="15.0" customHeight="1">
      <c r="A3684" s="343" t="s">
        <v>5821</v>
      </c>
      <c r="B3684" s="344">
        <v>533268.0</v>
      </c>
      <c r="C3684" s="343" t="s">
        <v>504</v>
      </c>
      <c r="D3684" s="343" t="s">
        <v>1243</v>
      </c>
    </row>
    <row r="3685" ht="15.0" customHeight="1">
      <c r="A3685" s="343" t="s">
        <v>5822</v>
      </c>
      <c r="B3685" s="344">
        <v>526807.0</v>
      </c>
      <c r="C3685" s="343" t="s">
        <v>5823</v>
      </c>
      <c r="D3685" s="343" t="s">
        <v>1752</v>
      </c>
    </row>
    <row r="3686" ht="15.0" customHeight="1">
      <c r="A3686" s="343" t="s">
        <v>5824</v>
      </c>
      <c r="B3686" s="344">
        <v>521182.0</v>
      </c>
      <c r="C3686" s="343" t="s">
        <v>504</v>
      </c>
      <c r="D3686" s="343" t="s">
        <v>526</v>
      </c>
    </row>
    <row r="3687" ht="15.0" customHeight="1">
      <c r="A3687" s="343" t="s">
        <v>5825</v>
      </c>
      <c r="B3687" s="344">
        <v>514264.0</v>
      </c>
      <c r="C3687" s="343" t="s">
        <v>504</v>
      </c>
      <c r="D3687" s="343" t="s">
        <v>519</v>
      </c>
    </row>
    <row r="3688" ht="15.0" customHeight="1">
      <c r="A3688" s="343" t="s">
        <v>5826</v>
      </c>
      <c r="B3688" s="343" t="s">
        <v>504</v>
      </c>
      <c r="C3688" s="343" t="s">
        <v>5827</v>
      </c>
      <c r="D3688" s="343" t="s">
        <v>515</v>
      </c>
    </row>
    <row r="3689" ht="15.0" customHeight="1">
      <c r="A3689" s="343" t="s">
        <v>5828</v>
      </c>
      <c r="B3689" s="344">
        <v>540673.0</v>
      </c>
      <c r="C3689" s="343" t="s">
        <v>5829</v>
      </c>
      <c r="D3689" s="343" t="s">
        <v>3282</v>
      </c>
    </row>
    <row r="3690" ht="15.0" customHeight="1">
      <c r="A3690" s="343" t="s">
        <v>5830</v>
      </c>
      <c r="B3690" s="344">
        <v>540673.0</v>
      </c>
      <c r="C3690" s="343" t="s">
        <v>5829</v>
      </c>
      <c r="D3690" s="343" t="s">
        <v>3282</v>
      </c>
    </row>
    <row r="3691" ht="15.0" customHeight="1">
      <c r="A3691" s="343" t="s">
        <v>5831</v>
      </c>
      <c r="B3691" s="344">
        <v>532886.0</v>
      </c>
      <c r="C3691" s="343" t="s">
        <v>5832</v>
      </c>
      <c r="D3691" s="343" t="s">
        <v>519</v>
      </c>
    </row>
    <row r="3692" ht="15.0" customHeight="1">
      <c r="A3692" s="343" t="s">
        <v>5833</v>
      </c>
      <c r="B3692" s="344">
        <v>530075.0</v>
      </c>
      <c r="C3692" s="343" t="s">
        <v>5834</v>
      </c>
      <c r="D3692" s="343" t="s">
        <v>567</v>
      </c>
    </row>
    <row r="3693" ht="15.0" customHeight="1">
      <c r="A3693" s="343" t="s">
        <v>5835</v>
      </c>
      <c r="B3693" s="344">
        <v>538875.0</v>
      </c>
      <c r="C3693" s="343" t="s">
        <v>504</v>
      </c>
      <c r="D3693" s="343" t="s">
        <v>925</v>
      </c>
    </row>
    <row r="3694" ht="15.0" customHeight="1">
      <c r="A3694" s="343" t="s">
        <v>5836</v>
      </c>
      <c r="B3694" s="344">
        <v>532021.0</v>
      </c>
      <c r="C3694" s="343" t="s">
        <v>504</v>
      </c>
      <c r="D3694" s="343" t="s">
        <v>542</v>
      </c>
    </row>
    <row r="3695" ht="15.0" customHeight="1">
      <c r="A3695" s="343" t="s">
        <v>5837</v>
      </c>
      <c r="B3695" s="344">
        <v>531980.0</v>
      </c>
      <c r="C3695" s="343" t="s">
        <v>504</v>
      </c>
      <c r="D3695" s="343" t="s">
        <v>490</v>
      </c>
    </row>
    <row r="3696" ht="15.0" customHeight="1">
      <c r="A3696" s="343" t="s">
        <v>5838</v>
      </c>
      <c r="B3696" s="344">
        <v>512529.0</v>
      </c>
      <c r="C3696" s="343" t="s">
        <v>5839</v>
      </c>
      <c r="D3696" s="343" t="s">
        <v>542</v>
      </c>
    </row>
    <row r="3697" ht="15.0" customHeight="1">
      <c r="A3697" s="343" t="s">
        <v>5840</v>
      </c>
      <c r="B3697" s="343" t="s">
        <v>504</v>
      </c>
      <c r="C3697" s="343" t="s">
        <v>5841</v>
      </c>
      <c r="D3697" s="343" t="s">
        <v>515</v>
      </c>
    </row>
    <row r="3698" ht="15.0" customHeight="1">
      <c r="A3698" s="343" t="s">
        <v>5842</v>
      </c>
      <c r="B3698" s="344">
        <v>502450.0</v>
      </c>
      <c r="C3698" s="343" t="s">
        <v>5843</v>
      </c>
      <c r="D3698" s="343" t="s">
        <v>498</v>
      </c>
    </row>
    <row r="3699" ht="15.0" customHeight="1">
      <c r="A3699" s="343" t="s">
        <v>5844</v>
      </c>
      <c r="B3699" s="344">
        <v>505075.0</v>
      </c>
      <c r="C3699" s="343" t="s">
        <v>5845</v>
      </c>
      <c r="D3699" s="343" t="s">
        <v>859</v>
      </c>
    </row>
    <row r="3700" ht="15.0" customHeight="1">
      <c r="A3700" s="343" t="s">
        <v>5846</v>
      </c>
      <c r="B3700" s="344">
        <v>511760.0</v>
      </c>
      <c r="C3700" s="343" t="s">
        <v>504</v>
      </c>
      <c r="D3700" s="343" t="s">
        <v>521</v>
      </c>
    </row>
    <row r="3701" ht="15.0" customHeight="1">
      <c r="A3701" s="343" t="s">
        <v>5847</v>
      </c>
      <c r="B3701" s="344">
        <v>524324.0</v>
      </c>
      <c r="C3701" s="343" t="s">
        <v>504</v>
      </c>
      <c r="D3701" s="343" t="s">
        <v>664</v>
      </c>
    </row>
    <row r="3702" ht="15.0" customHeight="1">
      <c r="A3702" s="343" t="s">
        <v>5848</v>
      </c>
      <c r="B3702" s="344">
        <v>532993.0</v>
      </c>
      <c r="C3702" s="343" t="s">
        <v>5849</v>
      </c>
      <c r="D3702" s="343" t="s">
        <v>1032</v>
      </c>
    </row>
    <row r="3703" ht="15.0" customHeight="1">
      <c r="A3703" s="343" t="s">
        <v>5850</v>
      </c>
      <c r="B3703" s="344">
        <v>530867.0</v>
      </c>
      <c r="C3703" s="343" t="s">
        <v>504</v>
      </c>
      <c r="D3703" s="343" t="s">
        <v>487</v>
      </c>
    </row>
    <row r="3704" ht="15.0" customHeight="1">
      <c r="A3704" s="343" t="s">
        <v>5851</v>
      </c>
      <c r="B3704" s="344">
        <v>524546.0</v>
      </c>
      <c r="C3704" s="343" t="s">
        <v>504</v>
      </c>
      <c r="D3704" s="343" t="s">
        <v>542</v>
      </c>
    </row>
    <row r="3705" ht="15.0" customHeight="1">
      <c r="A3705" s="343" t="s">
        <v>5852</v>
      </c>
      <c r="B3705" s="344">
        <v>513436.0</v>
      </c>
      <c r="C3705" s="343" t="s">
        <v>5853</v>
      </c>
      <c r="D3705" s="343" t="s">
        <v>536</v>
      </c>
    </row>
    <row r="3706" ht="15.0" customHeight="1">
      <c r="A3706" s="343" t="s">
        <v>5854</v>
      </c>
      <c r="B3706" s="344">
        <v>509870.0</v>
      </c>
      <c r="C3706" s="343" t="s">
        <v>504</v>
      </c>
      <c r="D3706" s="343" t="s">
        <v>590</v>
      </c>
    </row>
    <row r="3707" ht="15.0" customHeight="1">
      <c r="A3707" s="343" t="s">
        <v>5855</v>
      </c>
      <c r="B3707" s="344">
        <v>519031.0</v>
      </c>
      <c r="C3707" s="343" t="s">
        <v>504</v>
      </c>
      <c r="D3707" s="343" t="s">
        <v>564</v>
      </c>
    </row>
    <row r="3708" ht="15.0" customHeight="1">
      <c r="A3708" s="343" t="s">
        <v>5856</v>
      </c>
      <c r="B3708" s="344">
        <v>526508.0</v>
      </c>
      <c r="C3708" s="343" t="s">
        <v>504</v>
      </c>
      <c r="D3708" s="343" t="s">
        <v>1752</v>
      </c>
    </row>
    <row r="3709" ht="15.0" customHeight="1">
      <c r="A3709" s="343" t="s">
        <v>5857</v>
      </c>
      <c r="B3709" s="344">
        <v>539520.0</v>
      </c>
      <c r="C3709" s="343" t="s">
        <v>504</v>
      </c>
      <c r="D3709" s="343" t="s">
        <v>526</v>
      </c>
    </row>
    <row r="3710" ht="15.0" customHeight="1">
      <c r="A3710" s="343" t="s">
        <v>5858</v>
      </c>
      <c r="B3710" s="344">
        <v>501423.0</v>
      </c>
      <c r="C3710" s="343" t="s">
        <v>504</v>
      </c>
      <c r="D3710" s="343" t="s">
        <v>624</v>
      </c>
    </row>
    <row r="3711" ht="15.0" customHeight="1">
      <c r="A3711" s="343" t="s">
        <v>5859</v>
      </c>
      <c r="B3711" s="343" t="s">
        <v>504</v>
      </c>
      <c r="C3711" s="343" t="s">
        <v>5860</v>
      </c>
      <c r="D3711" s="343" t="s">
        <v>515</v>
      </c>
    </row>
    <row r="3712" ht="15.0" customHeight="1">
      <c r="A3712" s="343" t="s">
        <v>5861</v>
      </c>
      <c r="B3712" s="344">
        <v>531431.0</v>
      </c>
      <c r="C3712" s="343" t="s">
        <v>5862</v>
      </c>
      <c r="D3712" s="343" t="s">
        <v>512</v>
      </c>
    </row>
    <row r="3713" ht="15.0" customHeight="1">
      <c r="A3713" s="343" t="s">
        <v>5863</v>
      </c>
      <c r="B3713" s="344">
        <v>531431.0</v>
      </c>
      <c r="C3713" s="343" t="s">
        <v>5862</v>
      </c>
      <c r="D3713" s="343" t="s">
        <v>512</v>
      </c>
    </row>
    <row r="3714" ht="15.0" customHeight="1">
      <c r="A3714" s="343" t="s">
        <v>5864</v>
      </c>
      <c r="B3714" s="344">
        <v>540797.0</v>
      </c>
      <c r="C3714" s="343" t="s">
        <v>5865</v>
      </c>
      <c r="D3714" s="343" t="s">
        <v>974</v>
      </c>
    </row>
    <row r="3715" ht="15.0" customHeight="1">
      <c r="A3715" s="343" t="s">
        <v>5866</v>
      </c>
      <c r="B3715" s="344">
        <v>511754.0</v>
      </c>
      <c r="C3715" s="343" t="s">
        <v>504</v>
      </c>
      <c r="D3715" s="343" t="s">
        <v>521</v>
      </c>
    </row>
    <row r="3716" ht="15.0" customHeight="1">
      <c r="A3716" s="343" t="s">
        <v>5867</v>
      </c>
      <c r="B3716" s="344">
        <v>539895.0</v>
      </c>
      <c r="C3716" s="343" t="s">
        <v>504</v>
      </c>
      <c r="D3716" s="343" t="s">
        <v>487</v>
      </c>
    </row>
    <row r="3717" ht="15.0" customHeight="1">
      <c r="A3717" s="343" t="s">
        <v>5868</v>
      </c>
      <c r="B3717" s="344">
        <v>509874.0</v>
      </c>
      <c r="C3717" s="343" t="s">
        <v>5869</v>
      </c>
      <c r="D3717" s="343" t="s">
        <v>781</v>
      </c>
    </row>
    <row r="3718" ht="15.0" customHeight="1">
      <c r="A3718" s="343" t="s">
        <v>5870</v>
      </c>
      <c r="B3718" s="344">
        <v>512499.0</v>
      </c>
      <c r="C3718" s="343" t="s">
        <v>504</v>
      </c>
      <c r="D3718" s="343" t="s">
        <v>487</v>
      </c>
    </row>
    <row r="3719" ht="15.0" customHeight="1">
      <c r="A3719" s="343" t="s">
        <v>5871</v>
      </c>
      <c r="B3719" s="344">
        <v>532455.0</v>
      </c>
      <c r="C3719" s="343" t="s">
        <v>504</v>
      </c>
      <c r="D3719" s="343" t="s">
        <v>578</v>
      </c>
    </row>
    <row r="3720" ht="15.0" customHeight="1">
      <c r="A3720" s="343" t="s">
        <v>5872</v>
      </c>
      <c r="B3720" s="344">
        <v>540259.0</v>
      </c>
      <c r="C3720" s="343" t="s">
        <v>504</v>
      </c>
      <c r="D3720" s="343" t="s">
        <v>3282</v>
      </c>
    </row>
    <row r="3721" ht="15.0" customHeight="1">
      <c r="A3721" s="343" t="s">
        <v>5873</v>
      </c>
      <c r="B3721" s="344">
        <v>542232.0</v>
      </c>
      <c r="C3721" s="343" t="s">
        <v>5874</v>
      </c>
      <c r="D3721" s="345" t="s">
        <v>870</v>
      </c>
    </row>
    <row r="3722" ht="15.0" customHeight="1">
      <c r="A3722" s="343" t="s">
        <v>5875</v>
      </c>
      <c r="B3722" s="344">
        <v>540425.0</v>
      </c>
      <c r="C3722" s="343" t="s">
        <v>5876</v>
      </c>
      <c r="D3722" s="343" t="s">
        <v>827</v>
      </c>
    </row>
    <row r="3723" ht="15.0" customHeight="1">
      <c r="A3723" s="343" t="s">
        <v>5877</v>
      </c>
      <c r="B3723" s="344">
        <v>512297.0</v>
      </c>
      <c r="C3723" s="343" t="s">
        <v>504</v>
      </c>
      <c r="D3723" s="343" t="s">
        <v>512</v>
      </c>
    </row>
    <row r="3724" ht="15.0" customHeight="1">
      <c r="A3724" s="343" t="s">
        <v>5878</v>
      </c>
      <c r="B3724" s="344">
        <v>531925.0</v>
      </c>
      <c r="C3724" s="343" t="s">
        <v>504</v>
      </c>
      <c r="D3724" s="343" t="s">
        <v>564</v>
      </c>
    </row>
    <row r="3725" ht="15.0" customHeight="1">
      <c r="A3725" s="343" t="s">
        <v>5879</v>
      </c>
      <c r="B3725" s="344">
        <v>522034.0</v>
      </c>
      <c r="C3725" s="343" t="s">
        <v>5880</v>
      </c>
      <c r="D3725" s="343" t="s">
        <v>859</v>
      </c>
    </row>
    <row r="3726" ht="15.0" customHeight="1">
      <c r="A3726" s="343" t="s">
        <v>5881</v>
      </c>
      <c r="B3726" s="344">
        <v>539921.0</v>
      </c>
      <c r="C3726" s="343" t="s">
        <v>504</v>
      </c>
      <c r="D3726" s="343" t="s">
        <v>609</v>
      </c>
    </row>
    <row r="3727" ht="15.0" customHeight="1">
      <c r="A3727" s="343" t="s">
        <v>5882</v>
      </c>
      <c r="B3727" s="343" t="s">
        <v>504</v>
      </c>
      <c r="C3727" s="343" t="s">
        <v>5883</v>
      </c>
      <c r="D3727" s="343" t="s">
        <v>515</v>
      </c>
    </row>
    <row r="3728" ht="15.0" customHeight="1">
      <c r="A3728" s="343" t="s">
        <v>5884</v>
      </c>
      <c r="B3728" s="343" t="s">
        <v>504</v>
      </c>
      <c r="C3728" s="343" t="s">
        <v>5883</v>
      </c>
      <c r="D3728" s="343" t="s">
        <v>515</v>
      </c>
    </row>
    <row r="3729" ht="15.0" customHeight="1">
      <c r="A3729" s="343" t="s">
        <v>5885</v>
      </c>
      <c r="B3729" s="344">
        <v>514402.0</v>
      </c>
      <c r="C3729" s="343" t="s">
        <v>504</v>
      </c>
      <c r="D3729" s="343" t="s">
        <v>519</v>
      </c>
    </row>
    <row r="3730" ht="15.0" customHeight="1">
      <c r="A3730" s="343" t="s">
        <v>5886</v>
      </c>
      <c r="B3730" s="344">
        <v>539584.0</v>
      </c>
      <c r="C3730" s="343" t="s">
        <v>504</v>
      </c>
      <c r="D3730" s="343" t="s">
        <v>526</v>
      </c>
    </row>
    <row r="3731" ht="15.0" customHeight="1">
      <c r="A3731" s="343" t="s">
        <v>5887</v>
      </c>
      <c r="B3731" s="344">
        <v>538666.0</v>
      </c>
      <c r="C3731" s="343" t="s">
        <v>5888</v>
      </c>
      <c r="D3731" s="343" t="s">
        <v>648</v>
      </c>
    </row>
    <row r="3732" ht="15.0" customHeight="1">
      <c r="A3732" s="343" t="s">
        <v>5889</v>
      </c>
      <c r="B3732" s="344">
        <v>513548.0</v>
      </c>
      <c r="C3732" s="343" t="s">
        <v>504</v>
      </c>
      <c r="D3732" s="343" t="s">
        <v>536</v>
      </c>
    </row>
    <row r="3733" ht="15.0" customHeight="1">
      <c r="A3733" s="343" t="s">
        <v>5890</v>
      </c>
      <c r="B3733" s="344">
        <v>535602.0</v>
      </c>
      <c r="C3733" s="343" t="s">
        <v>5891</v>
      </c>
      <c r="D3733" s="343" t="s">
        <v>859</v>
      </c>
    </row>
    <row r="3734" ht="15.0" customHeight="1">
      <c r="A3734" s="343" t="s">
        <v>5892</v>
      </c>
      <c r="B3734" s="344">
        <v>512393.0</v>
      </c>
      <c r="C3734" s="343" t="s">
        <v>504</v>
      </c>
      <c r="D3734" s="343" t="s">
        <v>487</v>
      </c>
    </row>
    <row r="3735" ht="15.0" customHeight="1">
      <c r="A3735" s="343" t="s">
        <v>5893</v>
      </c>
      <c r="B3735" s="344">
        <v>540725.0</v>
      </c>
      <c r="C3735" s="343" t="s">
        <v>504</v>
      </c>
      <c r="D3735" s="343" t="s">
        <v>487</v>
      </c>
    </row>
    <row r="3736" ht="15.0" customHeight="1">
      <c r="A3736" s="343" t="s">
        <v>5894</v>
      </c>
      <c r="B3736" s="344">
        <v>540786.0</v>
      </c>
      <c r="C3736" s="343" t="s">
        <v>504</v>
      </c>
      <c r="D3736" s="343" t="s">
        <v>802</v>
      </c>
    </row>
    <row r="3737" ht="15.0" customHeight="1">
      <c r="A3737" s="343" t="s">
        <v>5895</v>
      </c>
      <c r="B3737" s="344">
        <v>532908.0</v>
      </c>
      <c r="C3737" s="343" t="s">
        <v>5896</v>
      </c>
      <c r="D3737" s="343" t="s">
        <v>542</v>
      </c>
    </row>
    <row r="3738" ht="15.0" customHeight="1">
      <c r="A3738" s="343" t="s">
        <v>5897</v>
      </c>
      <c r="B3738" s="344">
        <v>523449.0</v>
      </c>
      <c r="C3738" s="343" t="s">
        <v>504</v>
      </c>
      <c r="D3738" s="343" t="s">
        <v>873</v>
      </c>
    </row>
    <row r="3739" ht="15.0" customHeight="1">
      <c r="A3739" s="343" t="s">
        <v>5898</v>
      </c>
      <c r="B3739" s="344">
        <v>523449.0</v>
      </c>
      <c r="C3739" s="343" t="s">
        <v>504</v>
      </c>
      <c r="D3739" s="343" t="s">
        <v>873</v>
      </c>
    </row>
    <row r="3740" ht="15.0" customHeight="1">
      <c r="A3740" s="343" t="s">
        <v>5899</v>
      </c>
      <c r="B3740" s="344">
        <v>538212.0</v>
      </c>
      <c r="C3740" s="343" t="s">
        <v>504</v>
      </c>
      <c r="D3740" s="343" t="s">
        <v>521</v>
      </c>
    </row>
    <row r="3741" ht="15.0" customHeight="1">
      <c r="A3741" s="343" t="s">
        <v>5900</v>
      </c>
      <c r="B3741" s="344">
        <v>540221.0</v>
      </c>
      <c r="C3741" s="343" t="s">
        <v>504</v>
      </c>
      <c r="D3741" s="343" t="s">
        <v>526</v>
      </c>
    </row>
    <row r="3742" ht="15.0" customHeight="1">
      <c r="A3742" s="343" t="s">
        <v>5901</v>
      </c>
      <c r="B3742" s="344">
        <v>540147.0</v>
      </c>
      <c r="C3742" s="343" t="s">
        <v>504</v>
      </c>
      <c r="D3742" s="343" t="s">
        <v>902</v>
      </c>
    </row>
    <row r="3743" ht="15.0" customHeight="1">
      <c r="A3743" s="343" t="s">
        <v>5902</v>
      </c>
      <c r="B3743" s="344">
        <v>540203.0</v>
      </c>
      <c r="C3743" s="343" t="s">
        <v>5903</v>
      </c>
      <c r="D3743" s="343" t="s">
        <v>781</v>
      </c>
    </row>
    <row r="3744" ht="15.0" customHeight="1">
      <c r="A3744" s="343" t="s">
        <v>5904</v>
      </c>
      <c r="B3744" s="344">
        <v>540757.0</v>
      </c>
      <c r="C3744" s="343" t="s">
        <v>504</v>
      </c>
      <c r="D3744" s="343" t="s">
        <v>564</v>
      </c>
    </row>
    <row r="3745" ht="15.0" customHeight="1">
      <c r="A3745" s="343" t="s">
        <v>5905</v>
      </c>
      <c r="B3745" s="344">
        <v>530525.0</v>
      </c>
      <c r="C3745" s="343" t="s">
        <v>504</v>
      </c>
      <c r="D3745" s="343" t="s">
        <v>618</v>
      </c>
    </row>
    <row r="3746" ht="15.0" customHeight="1">
      <c r="A3746" s="343" t="s">
        <v>5906</v>
      </c>
      <c r="B3746" s="344">
        <v>533301.0</v>
      </c>
      <c r="C3746" s="343" t="s">
        <v>5907</v>
      </c>
      <c r="D3746" s="343" t="s">
        <v>519</v>
      </c>
    </row>
    <row r="3747" ht="15.0" customHeight="1">
      <c r="A3747" s="343" t="s">
        <v>5908</v>
      </c>
      <c r="B3747" s="344">
        <v>526839.0</v>
      </c>
      <c r="C3747" s="343" t="s">
        <v>504</v>
      </c>
      <c r="D3747" s="343" t="s">
        <v>902</v>
      </c>
    </row>
    <row r="3748" ht="15.0" customHeight="1">
      <c r="A3748" s="343" t="s">
        <v>5909</v>
      </c>
      <c r="B3748" s="344">
        <v>538685.0</v>
      </c>
      <c r="C3748" s="343" t="s">
        <v>5910</v>
      </c>
      <c r="D3748" s="343" t="s">
        <v>507</v>
      </c>
    </row>
    <row r="3749" ht="15.0" customHeight="1">
      <c r="A3749" s="343" t="s">
        <v>5911</v>
      </c>
      <c r="B3749" s="344">
        <v>512367.0</v>
      </c>
      <c r="C3749" s="343" t="s">
        <v>504</v>
      </c>
      <c r="D3749" s="343" t="s">
        <v>487</v>
      </c>
    </row>
    <row r="3750" ht="15.0" customHeight="1">
      <c r="A3750" s="343" t="s">
        <v>5912</v>
      </c>
      <c r="B3750" s="344">
        <v>526117.0</v>
      </c>
      <c r="C3750" s="343" t="s">
        <v>504</v>
      </c>
      <c r="D3750" s="343" t="s">
        <v>1050</v>
      </c>
    </row>
    <row r="3751" ht="15.0" customHeight="1">
      <c r="A3751" s="343" t="s">
        <v>5913</v>
      </c>
      <c r="B3751" s="344">
        <v>539111.0</v>
      </c>
      <c r="C3751" s="343" t="s">
        <v>504</v>
      </c>
      <c r="D3751" s="343" t="s">
        <v>519</v>
      </c>
    </row>
    <row r="3752" ht="15.0" customHeight="1">
      <c r="A3752" s="343" t="s">
        <v>5914</v>
      </c>
      <c r="B3752" s="344">
        <v>526137.0</v>
      </c>
      <c r="C3752" s="343" t="s">
        <v>504</v>
      </c>
      <c r="D3752" s="343" t="s">
        <v>699</v>
      </c>
    </row>
    <row r="3753" ht="15.0" customHeight="1">
      <c r="A3753" s="343" t="s">
        <v>5915</v>
      </c>
      <c r="B3753" s="344">
        <v>507952.0</v>
      </c>
      <c r="C3753" s="343" t="s">
        <v>504</v>
      </c>
      <c r="D3753" s="343" t="s">
        <v>521</v>
      </c>
    </row>
    <row r="3754" ht="15.0" customHeight="1">
      <c r="A3754" s="343" t="s">
        <v>5916</v>
      </c>
      <c r="B3754" s="344">
        <v>531201.0</v>
      </c>
      <c r="C3754" s="343" t="s">
        <v>504</v>
      </c>
      <c r="D3754" s="343" t="s">
        <v>802</v>
      </c>
    </row>
    <row r="3755" ht="15.0" customHeight="1">
      <c r="A3755" s="343" t="s">
        <v>5917</v>
      </c>
      <c r="B3755" s="344">
        <v>513709.0</v>
      </c>
      <c r="C3755" s="343" t="s">
        <v>504</v>
      </c>
      <c r="D3755" s="343" t="s">
        <v>512</v>
      </c>
    </row>
    <row r="3756" ht="15.0" customHeight="1">
      <c r="A3756" s="343" t="s">
        <v>5918</v>
      </c>
      <c r="B3756" s="344">
        <v>530549.0</v>
      </c>
      <c r="C3756" s="343" t="s">
        <v>5919</v>
      </c>
      <c r="D3756" s="343" t="s">
        <v>542</v>
      </c>
    </row>
    <row r="3757" ht="15.0" customHeight="1">
      <c r="A3757" s="343" t="s">
        <v>5920</v>
      </c>
      <c r="B3757" s="344">
        <v>533389.0</v>
      </c>
      <c r="C3757" s="343" t="s">
        <v>5921</v>
      </c>
      <c r="D3757" s="343" t="s">
        <v>802</v>
      </c>
    </row>
    <row r="3758" ht="15.0" customHeight="1">
      <c r="A3758" s="343" t="s">
        <v>5922</v>
      </c>
      <c r="B3758" s="344">
        <v>523598.0</v>
      </c>
      <c r="C3758" s="343" t="s">
        <v>5923</v>
      </c>
      <c r="D3758" s="343" t="s">
        <v>1752</v>
      </c>
    </row>
    <row r="3759" ht="15.0" customHeight="1">
      <c r="A3759" s="343" t="s">
        <v>5924</v>
      </c>
      <c r="B3759" s="344">
        <v>523598.0</v>
      </c>
      <c r="C3759" s="343" t="s">
        <v>5923</v>
      </c>
      <c r="D3759" s="343" t="s">
        <v>1752</v>
      </c>
    </row>
    <row r="3760" ht="15.0" customHeight="1">
      <c r="A3760" s="343" t="s">
        <v>5925</v>
      </c>
      <c r="B3760" s="344">
        <v>512289.0</v>
      </c>
      <c r="C3760" s="343" t="s">
        <v>5926</v>
      </c>
      <c r="D3760" s="343" t="s">
        <v>2752</v>
      </c>
    </row>
    <row r="3761" ht="15.0" customHeight="1">
      <c r="A3761" s="343" t="s">
        <v>5927</v>
      </c>
      <c r="B3761" s="344">
        <v>540693.0</v>
      </c>
      <c r="C3761" s="343" t="s">
        <v>504</v>
      </c>
      <c r="D3761" s="343" t="s">
        <v>624</v>
      </c>
    </row>
    <row r="3762" ht="15.0" customHeight="1">
      <c r="A3762" s="343" t="s">
        <v>5928</v>
      </c>
      <c r="B3762" s="344">
        <v>532323.0</v>
      </c>
      <c r="C3762" s="343" t="s">
        <v>504</v>
      </c>
      <c r="D3762" s="343" t="s">
        <v>517</v>
      </c>
    </row>
    <row r="3763" ht="15.0" customHeight="1">
      <c r="A3763" s="343" t="s">
        <v>5929</v>
      </c>
      <c r="B3763" s="344">
        <v>530433.0</v>
      </c>
      <c r="C3763" s="343" t="s">
        <v>504</v>
      </c>
      <c r="D3763" s="343" t="s">
        <v>1012</v>
      </c>
    </row>
    <row r="3764" ht="15.0" customHeight="1">
      <c r="A3764" s="343" t="s">
        <v>5930</v>
      </c>
      <c r="B3764" s="344">
        <v>540072.0</v>
      </c>
      <c r="C3764" s="343" t="s">
        <v>504</v>
      </c>
      <c r="D3764" s="343" t="s">
        <v>1032</v>
      </c>
    </row>
    <row r="3765" ht="15.0" customHeight="1">
      <c r="A3765" s="343" t="s">
        <v>5931</v>
      </c>
      <c r="B3765" s="344">
        <v>524602.0</v>
      </c>
      <c r="C3765" s="343" t="s">
        <v>5932</v>
      </c>
      <c r="D3765" s="343" t="s">
        <v>693</v>
      </c>
    </row>
    <row r="3766" ht="15.0" customHeight="1">
      <c r="A3766" s="343" t="s">
        <v>5933</v>
      </c>
      <c r="B3766" s="344">
        <v>540961.0</v>
      </c>
      <c r="C3766" s="343" t="s">
        <v>5934</v>
      </c>
      <c r="D3766" s="343" t="s">
        <v>519</v>
      </c>
    </row>
    <row r="3767" ht="15.0" customHeight="1">
      <c r="A3767" s="343" t="s">
        <v>5935</v>
      </c>
      <c r="B3767" s="344">
        <v>521003.0</v>
      </c>
      <c r="C3767" s="343" t="s">
        <v>504</v>
      </c>
      <c r="D3767" s="343" t="s">
        <v>526</v>
      </c>
    </row>
    <row r="3768" ht="15.0" customHeight="1">
      <c r="A3768" s="343" t="s">
        <v>5936</v>
      </c>
      <c r="B3768" s="344">
        <v>511108.0</v>
      </c>
      <c r="C3768" s="343" t="s">
        <v>5937</v>
      </c>
      <c r="D3768" s="343" t="s">
        <v>519</v>
      </c>
    </row>
    <row r="3769" ht="15.0" customHeight="1">
      <c r="A3769" s="343" t="s">
        <v>5938</v>
      </c>
      <c r="B3769" s="344">
        <v>522237.0</v>
      </c>
      <c r="C3769" s="343" t="s">
        <v>504</v>
      </c>
      <c r="D3769" s="343" t="s">
        <v>512</v>
      </c>
    </row>
    <row r="3770" ht="15.0" customHeight="1">
      <c r="A3770" s="343" t="s">
        <v>5939</v>
      </c>
      <c r="B3770" s="344">
        <v>513097.0</v>
      </c>
      <c r="C3770" s="343" t="s">
        <v>504</v>
      </c>
      <c r="D3770" s="343" t="s">
        <v>1046</v>
      </c>
    </row>
    <row r="3771" ht="15.0" customHeight="1">
      <c r="A3771" s="343" t="s">
        <v>5940</v>
      </c>
      <c r="B3771" s="344">
        <v>539148.0</v>
      </c>
      <c r="C3771" s="343" t="s">
        <v>504</v>
      </c>
      <c r="D3771" s="343" t="s">
        <v>648</v>
      </c>
    </row>
    <row r="3772" ht="15.0" customHeight="1">
      <c r="A3772" s="343" t="s">
        <v>5941</v>
      </c>
      <c r="B3772" s="344">
        <v>532776.0</v>
      </c>
      <c r="C3772" s="343" t="s">
        <v>5942</v>
      </c>
      <c r="D3772" s="343" t="s">
        <v>859</v>
      </c>
    </row>
    <row r="3773" ht="15.0" customHeight="1">
      <c r="A3773" s="343" t="s">
        <v>5943</v>
      </c>
      <c r="B3773" s="344">
        <v>539593.0</v>
      </c>
      <c r="C3773" s="343" t="s">
        <v>504</v>
      </c>
      <c r="D3773" s="343" t="s">
        <v>487</v>
      </c>
    </row>
    <row r="3774" ht="15.0" customHeight="1">
      <c r="A3774" s="343" t="s">
        <v>5944</v>
      </c>
      <c r="B3774" s="344">
        <v>539683.0</v>
      </c>
      <c r="C3774" s="343" t="s">
        <v>504</v>
      </c>
      <c r="D3774" s="343" t="s">
        <v>521</v>
      </c>
    </row>
    <row r="3775" ht="15.0" customHeight="1">
      <c r="A3775" s="343" t="s">
        <v>5945</v>
      </c>
      <c r="B3775" s="344">
        <v>539833.0</v>
      </c>
      <c r="C3775" s="343" t="s">
        <v>504</v>
      </c>
      <c r="D3775" s="343" t="s">
        <v>521</v>
      </c>
    </row>
    <row r="3776" ht="15.0" customHeight="1">
      <c r="A3776" s="343" t="s">
        <v>5946</v>
      </c>
      <c r="B3776" s="344">
        <v>532638.0</v>
      </c>
      <c r="C3776" s="343" t="s">
        <v>5947</v>
      </c>
      <c r="D3776" s="343" t="s">
        <v>673</v>
      </c>
    </row>
    <row r="3777" ht="15.0" customHeight="1">
      <c r="A3777" s="343" t="s">
        <v>5948</v>
      </c>
      <c r="B3777" s="343" t="s">
        <v>504</v>
      </c>
      <c r="C3777" s="343" t="s">
        <v>5949</v>
      </c>
      <c r="D3777" s="343" t="s">
        <v>515</v>
      </c>
    </row>
    <row r="3778" ht="15.0" customHeight="1">
      <c r="A3778" s="343" t="s">
        <v>5950</v>
      </c>
      <c r="B3778" s="344">
        <v>538795.0</v>
      </c>
      <c r="C3778" s="343" t="s">
        <v>504</v>
      </c>
      <c r="D3778" s="343" t="s">
        <v>498</v>
      </c>
    </row>
    <row r="3779" ht="15.0" customHeight="1">
      <c r="A3779" s="343" t="s">
        <v>5951</v>
      </c>
      <c r="B3779" s="344">
        <v>521131.0</v>
      </c>
      <c r="C3779" s="343" t="s">
        <v>504</v>
      </c>
      <c r="D3779" s="343" t="s">
        <v>519</v>
      </c>
    </row>
    <row r="3780" ht="15.0" customHeight="1">
      <c r="A3780" s="343" t="s">
        <v>5952</v>
      </c>
      <c r="B3780" s="344">
        <v>502563.0</v>
      </c>
      <c r="C3780" s="343" t="s">
        <v>504</v>
      </c>
      <c r="D3780" s="343" t="s">
        <v>498</v>
      </c>
    </row>
    <row r="3781" ht="15.0" customHeight="1">
      <c r="A3781" s="343" t="s">
        <v>5953</v>
      </c>
      <c r="B3781" s="344">
        <v>500387.0</v>
      </c>
      <c r="C3781" s="343" t="s">
        <v>5954</v>
      </c>
      <c r="D3781" s="343" t="s">
        <v>517</v>
      </c>
    </row>
    <row r="3782" ht="15.0" customHeight="1">
      <c r="A3782" s="343" t="s">
        <v>5955</v>
      </c>
      <c r="B3782" s="344">
        <v>502180.0</v>
      </c>
      <c r="C3782" s="343" t="s">
        <v>504</v>
      </c>
      <c r="D3782" s="343" t="s">
        <v>517</v>
      </c>
    </row>
    <row r="3783" ht="15.0" customHeight="1">
      <c r="A3783" s="343" t="s">
        <v>5956</v>
      </c>
      <c r="B3783" s="344">
        <v>539470.0</v>
      </c>
      <c r="C3783" s="343" t="s">
        <v>504</v>
      </c>
      <c r="D3783" s="343" t="s">
        <v>842</v>
      </c>
    </row>
    <row r="3784" ht="15.0" customHeight="1">
      <c r="A3784" s="343" t="s">
        <v>5957</v>
      </c>
      <c r="B3784" s="344">
        <v>539470.0</v>
      </c>
      <c r="C3784" s="343" t="s">
        <v>504</v>
      </c>
      <c r="D3784" s="343" t="s">
        <v>842</v>
      </c>
    </row>
    <row r="3785" ht="15.0" customHeight="1">
      <c r="A3785" s="343" t="s">
        <v>5958</v>
      </c>
      <c r="B3785" s="344">
        <v>530797.0</v>
      </c>
      <c r="C3785" s="343" t="s">
        <v>504</v>
      </c>
      <c r="D3785" s="343" t="s">
        <v>526</v>
      </c>
    </row>
    <row r="3786" ht="15.0" customHeight="1">
      <c r="A3786" s="343" t="s">
        <v>5959</v>
      </c>
      <c r="B3786" s="344">
        <v>532643.0</v>
      </c>
      <c r="C3786" s="343" t="s">
        <v>5960</v>
      </c>
      <c r="D3786" s="343" t="s">
        <v>1424</v>
      </c>
    </row>
    <row r="3787" ht="15.0" customHeight="1">
      <c r="A3787" s="343" t="s">
        <v>5961</v>
      </c>
      <c r="B3787" s="344">
        <v>540737.0</v>
      </c>
      <c r="C3787" s="343" t="s">
        <v>504</v>
      </c>
      <c r="D3787" s="343" t="s">
        <v>542</v>
      </c>
    </row>
    <row r="3788" ht="15.0" customHeight="1">
      <c r="A3788" s="343" t="s">
        <v>5962</v>
      </c>
      <c r="B3788" s="344">
        <v>512463.0</v>
      </c>
      <c r="C3788" s="343" t="s">
        <v>504</v>
      </c>
      <c r="D3788" s="343" t="s">
        <v>521</v>
      </c>
    </row>
    <row r="3789" ht="15.0" customHeight="1">
      <c r="A3789" s="343" t="s">
        <v>5963</v>
      </c>
      <c r="B3789" s="344">
        <v>524336.0</v>
      </c>
      <c r="C3789" s="343" t="s">
        <v>504</v>
      </c>
      <c r="D3789" s="343" t="s">
        <v>552</v>
      </c>
    </row>
    <row r="3790" ht="15.0" customHeight="1">
      <c r="A3790" s="343" t="s">
        <v>5964</v>
      </c>
      <c r="B3790" s="344">
        <v>516106.0</v>
      </c>
      <c r="C3790" s="343" t="s">
        <v>504</v>
      </c>
      <c r="D3790" s="343" t="s">
        <v>498</v>
      </c>
    </row>
    <row r="3791" ht="15.0" customHeight="1">
      <c r="A3791" s="343" t="s">
        <v>5965</v>
      </c>
      <c r="B3791" s="344">
        <v>542146.0</v>
      </c>
      <c r="C3791" s="343" t="s">
        <v>504</v>
      </c>
      <c r="D3791" s="343" t="s">
        <v>590</v>
      </c>
    </row>
    <row r="3792" ht="15.0" customHeight="1">
      <c r="A3792" s="343" t="s">
        <v>5966</v>
      </c>
      <c r="B3792" s="344">
        <v>500388.0</v>
      </c>
      <c r="C3792" s="343" t="s">
        <v>504</v>
      </c>
      <c r="D3792" s="343" t="s">
        <v>498</v>
      </c>
    </row>
    <row r="3793" ht="15.0" customHeight="1">
      <c r="A3793" s="343" t="s">
        <v>5967</v>
      </c>
      <c r="B3793" s="344">
        <v>503863.0</v>
      </c>
      <c r="C3793" s="343" t="s">
        <v>504</v>
      </c>
      <c r="D3793" s="343" t="s">
        <v>519</v>
      </c>
    </row>
    <row r="3794" ht="15.0" customHeight="1">
      <c r="A3794" s="343" t="s">
        <v>5968</v>
      </c>
      <c r="B3794" s="344">
        <v>531962.0</v>
      </c>
      <c r="C3794" s="343" t="s">
        <v>504</v>
      </c>
      <c r="D3794" s="343" t="s">
        <v>521</v>
      </c>
    </row>
    <row r="3795" ht="15.0" customHeight="1">
      <c r="A3795" s="343" t="s">
        <v>5969</v>
      </c>
      <c r="B3795" s="344">
        <v>540253.0</v>
      </c>
      <c r="C3795" s="343" t="s">
        <v>504</v>
      </c>
      <c r="D3795" s="343" t="s">
        <v>487</v>
      </c>
    </row>
    <row r="3796" ht="15.0" customHeight="1">
      <c r="A3796" s="343" t="s">
        <v>5970</v>
      </c>
      <c r="B3796" s="344">
        <v>506180.0</v>
      </c>
      <c r="C3796" s="343" t="s">
        <v>504</v>
      </c>
      <c r="D3796" s="343" t="s">
        <v>526</v>
      </c>
    </row>
    <row r="3797" ht="15.0" customHeight="1">
      <c r="A3797" s="343" t="s">
        <v>5971</v>
      </c>
      <c r="B3797" s="344">
        <v>527005.0</v>
      </c>
      <c r="C3797" s="343" t="s">
        <v>504</v>
      </c>
      <c r="D3797" s="343" t="s">
        <v>1469</v>
      </c>
    </row>
    <row r="3798" ht="15.0" customHeight="1">
      <c r="A3798" s="343" t="s">
        <v>5972</v>
      </c>
      <c r="B3798" s="344">
        <v>533110.0</v>
      </c>
      <c r="C3798" s="343" t="s">
        <v>504</v>
      </c>
      <c r="D3798" s="343" t="s">
        <v>827</v>
      </c>
    </row>
    <row r="3799" ht="15.0" customHeight="1">
      <c r="A3799" s="343" t="s">
        <v>5973</v>
      </c>
      <c r="B3799" s="344">
        <v>539334.0</v>
      </c>
      <c r="C3799" s="343" t="s">
        <v>5974</v>
      </c>
      <c r="D3799" s="343" t="s">
        <v>664</v>
      </c>
    </row>
    <row r="3800" ht="15.0" customHeight="1">
      <c r="A3800" s="343" t="s">
        <v>5975</v>
      </c>
      <c r="B3800" s="344">
        <v>503837.0</v>
      </c>
      <c r="C3800" s="343" t="s">
        <v>504</v>
      </c>
      <c r="D3800" s="343" t="s">
        <v>519</v>
      </c>
    </row>
    <row r="3801" ht="15.0" customHeight="1">
      <c r="A3801" s="343" t="s">
        <v>5976</v>
      </c>
      <c r="B3801" s="344">
        <v>516086.0</v>
      </c>
      <c r="C3801" s="343" t="s">
        <v>504</v>
      </c>
      <c r="D3801" s="343" t="s">
        <v>498</v>
      </c>
    </row>
    <row r="3802" ht="15.0" customHeight="1">
      <c r="A3802" s="343" t="s">
        <v>5977</v>
      </c>
      <c r="B3802" s="343" t="s">
        <v>504</v>
      </c>
      <c r="C3802" s="343" t="s">
        <v>5978</v>
      </c>
      <c r="D3802" s="343" t="s">
        <v>515</v>
      </c>
    </row>
    <row r="3803" ht="15.0" customHeight="1">
      <c r="A3803" s="343" t="s">
        <v>5979</v>
      </c>
      <c r="B3803" s="344">
        <v>532310.0</v>
      </c>
      <c r="C3803" s="343" t="s">
        <v>5980</v>
      </c>
      <c r="D3803" s="343" t="s">
        <v>699</v>
      </c>
    </row>
    <row r="3804" ht="15.0" customHeight="1">
      <c r="A3804" s="343" t="s">
        <v>5981</v>
      </c>
      <c r="B3804" s="344">
        <v>500356.0</v>
      </c>
      <c r="C3804" s="343" t="s">
        <v>5982</v>
      </c>
      <c r="D3804" s="343" t="s">
        <v>498</v>
      </c>
    </row>
    <row r="3805" ht="15.0" customHeight="1">
      <c r="A3805" s="343" t="s">
        <v>5983</v>
      </c>
      <c r="B3805" s="344">
        <v>532670.0</v>
      </c>
      <c r="C3805" s="343" t="s">
        <v>5984</v>
      </c>
      <c r="D3805" s="343" t="s">
        <v>1203</v>
      </c>
    </row>
    <row r="3806" ht="15.0" customHeight="1">
      <c r="A3806" s="343" t="s">
        <v>5985</v>
      </c>
      <c r="B3806" s="344">
        <v>503635.0</v>
      </c>
      <c r="C3806" s="343" t="s">
        <v>504</v>
      </c>
      <c r="D3806" s="343" t="s">
        <v>487</v>
      </c>
    </row>
    <row r="3807" ht="15.0" customHeight="1">
      <c r="A3807" s="343" t="s">
        <v>5986</v>
      </c>
      <c r="B3807" s="344">
        <v>538975.0</v>
      </c>
      <c r="C3807" s="343" t="s">
        <v>504</v>
      </c>
      <c r="D3807" s="343" t="s">
        <v>521</v>
      </c>
    </row>
    <row r="3808" ht="15.0" customHeight="1">
      <c r="A3808" s="343" t="s">
        <v>5987</v>
      </c>
      <c r="B3808" s="344">
        <v>513488.0</v>
      </c>
      <c r="C3808" s="343" t="s">
        <v>504</v>
      </c>
      <c r="D3808" s="343" t="s">
        <v>827</v>
      </c>
    </row>
    <row r="3809" ht="15.0" customHeight="1">
      <c r="A3809" s="343" t="s">
        <v>5988</v>
      </c>
      <c r="B3809" s="344">
        <v>531667.0</v>
      </c>
      <c r="C3809" s="343" t="s">
        <v>504</v>
      </c>
      <c r="D3809" s="343" t="s">
        <v>526</v>
      </c>
    </row>
    <row r="3810" ht="15.0" customHeight="1">
      <c r="A3810" s="343" t="s">
        <v>5989</v>
      </c>
      <c r="B3810" s="343" t="s">
        <v>504</v>
      </c>
      <c r="C3810" s="343" t="s">
        <v>5990</v>
      </c>
      <c r="D3810" s="343" t="s">
        <v>515</v>
      </c>
    </row>
    <row r="3811" ht="15.0" customHeight="1">
      <c r="A3811" s="343" t="s">
        <v>5991</v>
      </c>
      <c r="B3811" s="344">
        <v>590128.0</v>
      </c>
      <c r="C3811" s="343" t="s">
        <v>504</v>
      </c>
      <c r="D3811" s="343" t="s">
        <v>490</v>
      </c>
    </row>
    <row r="3812" ht="15.0" customHeight="1">
      <c r="A3812" s="343" t="s">
        <v>5992</v>
      </c>
      <c r="B3812" s="343" t="s">
        <v>504</v>
      </c>
      <c r="C3812" s="343" t="s">
        <v>5993</v>
      </c>
      <c r="D3812" s="343" t="s">
        <v>515</v>
      </c>
    </row>
    <row r="3813" ht="15.0" customHeight="1">
      <c r="A3813" s="343" t="s">
        <v>5994</v>
      </c>
      <c r="B3813" s="344">
        <v>541358.0</v>
      </c>
      <c r="C3813" s="343" t="s">
        <v>504</v>
      </c>
      <c r="D3813" s="343" t="s">
        <v>521</v>
      </c>
    </row>
    <row r="3814" ht="15.0" customHeight="1">
      <c r="A3814" s="343" t="s">
        <v>5995</v>
      </c>
      <c r="B3814" s="344">
        <v>540738.0</v>
      </c>
      <c r="C3814" s="343" t="s">
        <v>504</v>
      </c>
      <c r="D3814" s="343" t="s">
        <v>825</v>
      </c>
    </row>
    <row r="3815" ht="15.0" customHeight="1">
      <c r="A3815" s="343" t="s">
        <v>5996</v>
      </c>
      <c r="B3815" s="344">
        <v>503696.0</v>
      </c>
      <c r="C3815" s="343" t="s">
        <v>504</v>
      </c>
      <c r="D3815" s="343" t="s">
        <v>925</v>
      </c>
    </row>
    <row r="3816" ht="15.0" customHeight="1">
      <c r="A3816" s="343" t="s">
        <v>5997</v>
      </c>
      <c r="B3816" s="343" t="s">
        <v>504</v>
      </c>
      <c r="C3816" s="343" t="s">
        <v>5998</v>
      </c>
      <c r="D3816" s="343" t="s">
        <v>515</v>
      </c>
    </row>
    <row r="3817" ht="15.0" customHeight="1">
      <c r="A3817" s="343" t="s">
        <v>5999</v>
      </c>
      <c r="B3817" s="344">
        <v>541112.0</v>
      </c>
      <c r="C3817" s="343" t="s">
        <v>504</v>
      </c>
      <c r="D3817" s="343" t="s">
        <v>902</v>
      </c>
    </row>
    <row r="3818" ht="15.0" customHeight="1">
      <c r="A3818" s="343" t="s">
        <v>6000</v>
      </c>
      <c r="B3818" s="344">
        <v>532007.0</v>
      </c>
      <c r="C3818" s="343" t="s">
        <v>504</v>
      </c>
      <c r="D3818" s="343" t="s">
        <v>925</v>
      </c>
    </row>
    <row r="3819" ht="15.0" customHeight="1">
      <c r="A3819" s="343" t="s">
        <v>6001</v>
      </c>
      <c r="B3819" s="343" t="s">
        <v>504</v>
      </c>
      <c r="C3819" s="343" t="s">
        <v>6002</v>
      </c>
      <c r="D3819" s="343" t="s">
        <v>515</v>
      </c>
    </row>
    <row r="3820" ht="15.0" customHeight="1">
      <c r="A3820" s="343" t="s">
        <v>6003</v>
      </c>
      <c r="B3820" s="344">
        <v>516016.0</v>
      </c>
      <c r="C3820" s="343" t="s">
        <v>6004</v>
      </c>
      <c r="D3820" s="343" t="s">
        <v>498</v>
      </c>
    </row>
    <row r="3821" ht="15.0" customHeight="1">
      <c r="A3821" s="343" t="s">
        <v>6005</v>
      </c>
      <c r="B3821" s="344">
        <v>526335.0</v>
      </c>
      <c r="C3821" s="343" t="s">
        <v>504</v>
      </c>
      <c r="D3821" s="343" t="s">
        <v>552</v>
      </c>
    </row>
    <row r="3822" ht="15.0" customHeight="1">
      <c r="A3822" s="343" t="s">
        <v>6006</v>
      </c>
      <c r="B3822" s="344">
        <v>520151.0</v>
      </c>
      <c r="C3822" s="343" t="s">
        <v>6007</v>
      </c>
      <c r="D3822" s="343" t="s">
        <v>1752</v>
      </c>
    </row>
    <row r="3823" ht="15.0" customHeight="1">
      <c r="A3823" s="343" t="s">
        <v>6008</v>
      </c>
      <c r="B3823" s="344">
        <v>526981.0</v>
      </c>
      <c r="C3823" s="343" t="s">
        <v>504</v>
      </c>
      <c r="D3823" s="343" t="s">
        <v>827</v>
      </c>
    </row>
    <row r="3824" ht="15.0" customHeight="1">
      <c r="A3824" s="343" t="s">
        <v>6009</v>
      </c>
      <c r="B3824" s="344">
        <v>530841.0</v>
      </c>
      <c r="C3824" s="343" t="s">
        <v>504</v>
      </c>
      <c r="D3824" s="343" t="s">
        <v>781</v>
      </c>
    </row>
    <row r="3825" ht="15.0" customHeight="1">
      <c r="A3825" s="343" t="s">
        <v>6010</v>
      </c>
      <c r="B3825" s="344">
        <v>503804.0</v>
      </c>
      <c r="C3825" s="343" t="s">
        <v>504</v>
      </c>
      <c r="D3825" s="343" t="s">
        <v>519</v>
      </c>
    </row>
    <row r="3826" ht="15.0" customHeight="1">
      <c r="A3826" s="343" t="s">
        <v>6011</v>
      </c>
      <c r="B3826" s="344">
        <v>512453.0</v>
      </c>
      <c r="C3826" s="343" t="s">
        <v>504</v>
      </c>
      <c r="D3826" s="343" t="s">
        <v>699</v>
      </c>
    </row>
    <row r="3827" ht="15.0" customHeight="1">
      <c r="A3827" s="343" t="s">
        <v>6012</v>
      </c>
      <c r="B3827" s="344">
        <v>532083.0</v>
      </c>
      <c r="C3827" s="343" t="s">
        <v>504</v>
      </c>
      <c r="D3827" s="343" t="s">
        <v>925</v>
      </c>
    </row>
    <row r="3828" ht="15.0" customHeight="1">
      <c r="A3828" s="343" t="s">
        <v>6013</v>
      </c>
      <c r="B3828" s="344">
        <v>530977.0</v>
      </c>
      <c r="C3828" s="343" t="s">
        <v>504</v>
      </c>
      <c r="D3828" s="343" t="s">
        <v>517</v>
      </c>
    </row>
    <row r="3829" ht="15.0" customHeight="1">
      <c r="A3829" s="343" t="s">
        <v>6014</v>
      </c>
      <c r="B3829" s="344">
        <v>531080.0</v>
      </c>
      <c r="C3829" s="343" t="s">
        <v>504</v>
      </c>
      <c r="D3829" s="343" t="s">
        <v>590</v>
      </c>
    </row>
    <row r="3830" ht="15.0" customHeight="1">
      <c r="A3830" s="343" t="s">
        <v>6015</v>
      </c>
      <c r="B3830" s="344">
        <v>538897.0</v>
      </c>
      <c r="C3830" s="343" t="s">
        <v>504</v>
      </c>
      <c r="D3830" s="343" t="s">
        <v>521</v>
      </c>
    </row>
    <row r="3831" ht="15.0" customHeight="1">
      <c r="A3831" s="343" t="s">
        <v>6016</v>
      </c>
      <c r="B3831" s="343" t="s">
        <v>504</v>
      </c>
      <c r="C3831" s="343" t="s">
        <v>6017</v>
      </c>
      <c r="D3831" s="343" t="s">
        <v>515</v>
      </c>
    </row>
    <row r="3832" ht="15.0" customHeight="1">
      <c r="A3832" s="343" t="s">
        <v>6018</v>
      </c>
      <c r="B3832" s="344">
        <v>508961.0</v>
      </c>
      <c r="C3832" s="343" t="s">
        <v>504</v>
      </c>
      <c r="D3832" s="343" t="s">
        <v>521</v>
      </c>
    </row>
    <row r="3833" ht="15.0" customHeight="1">
      <c r="A3833" s="343" t="s">
        <v>6019</v>
      </c>
      <c r="B3833" s="344">
        <v>531359.0</v>
      </c>
      <c r="C3833" s="343" t="s">
        <v>504</v>
      </c>
      <c r="D3833" s="343" t="s">
        <v>2909</v>
      </c>
    </row>
    <row r="3834" ht="15.0" customHeight="1">
      <c r="A3834" s="343" t="s">
        <v>6020</v>
      </c>
      <c r="B3834" s="344">
        <v>532498.0</v>
      </c>
      <c r="C3834" s="343" t="s">
        <v>6021</v>
      </c>
      <c r="D3834" s="343" t="s">
        <v>521</v>
      </c>
    </row>
    <row r="3835" ht="15.0" customHeight="1">
      <c r="A3835" s="343" t="s">
        <v>6022</v>
      </c>
      <c r="B3835" s="344">
        <v>532945.0</v>
      </c>
      <c r="C3835" s="343" t="s">
        <v>6023</v>
      </c>
      <c r="D3835" s="343" t="s">
        <v>902</v>
      </c>
    </row>
    <row r="3836" ht="15.0" customHeight="1">
      <c r="A3836" s="343" t="s">
        <v>6024</v>
      </c>
      <c r="B3836" s="343" t="s">
        <v>504</v>
      </c>
      <c r="C3836" s="343" t="s">
        <v>6025</v>
      </c>
      <c r="D3836" s="343" t="s">
        <v>595</v>
      </c>
    </row>
    <row r="3837" ht="15.0" customHeight="1">
      <c r="A3837" s="343" t="s">
        <v>6026</v>
      </c>
      <c r="B3837" s="344">
        <v>511218.0</v>
      </c>
      <c r="C3837" s="343" t="s">
        <v>6027</v>
      </c>
      <c r="D3837" s="343" t="s">
        <v>521</v>
      </c>
    </row>
    <row r="3838" ht="15.0" customHeight="1">
      <c r="A3838" s="343" t="s">
        <v>6028</v>
      </c>
      <c r="B3838" s="344">
        <v>511411.0</v>
      </c>
      <c r="C3838" s="343" t="s">
        <v>504</v>
      </c>
      <c r="D3838" s="343" t="s">
        <v>902</v>
      </c>
    </row>
    <row r="3839" ht="15.0" customHeight="1">
      <c r="A3839" s="343" t="s">
        <v>6029</v>
      </c>
      <c r="B3839" s="344">
        <v>542019.0</v>
      </c>
      <c r="C3839" s="343" t="s">
        <v>504</v>
      </c>
      <c r="D3839" s="343" t="s">
        <v>519</v>
      </c>
    </row>
    <row r="3840" ht="15.0" customHeight="1">
      <c r="A3840" s="343" t="s">
        <v>6030</v>
      </c>
      <c r="B3840" s="343" t="s">
        <v>504</v>
      </c>
      <c r="C3840" s="343" t="s">
        <v>6031</v>
      </c>
      <c r="D3840" s="343" t="s">
        <v>515</v>
      </c>
    </row>
    <row r="3841" ht="15.0" customHeight="1">
      <c r="A3841" s="343" t="s">
        <v>6032</v>
      </c>
      <c r="B3841" s="344">
        <v>531506.0</v>
      </c>
      <c r="C3841" s="343" t="s">
        <v>6033</v>
      </c>
      <c r="D3841" s="343" t="s">
        <v>925</v>
      </c>
    </row>
    <row r="3842" ht="15.0" customHeight="1">
      <c r="A3842" s="343" t="s">
        <v>6034</v>
      </c>
      <c r="B3842" s="344">
        <v>523790.0</v>
      </c>
      <c r="C3842" s="343" t="s">
        <v>504</v>
      </c>
      <c r="D3842" s="343" t="s">
        <v>618</v>
      </c>
    </row>
    <row r="3843" ht="15.0" customHeight="1">
      <c r="A3843" s="343" t="s">
        <v>6035</v>
      </c>
      <c r="B3843" s="344">
        <v>524632.0</v>
      </c>
      <c r="C3843" s="343" t="s">
        <v>504</v>
      </c>
      <c r="D3843" s="343" t="s">
        <v>542</v>
      </c>
    </row>
    <row r="3844" ht="15.0" customHeight="1">
      <c r="A3844" s="343" t="s">
        <v>6036</v>
      </c>
      <c r="B3844" s="344">
        <v>539252.0</v>
      </c>
      <c r="C3844" s="343" t="s">
        <v>6037</v>
      </c>
      <c r="D3844" s="343" t="s">
        <v>536</v>
      </c>
    </row>
    <row r="3845" ht="15.0" customHeight="1">
      <c r="A3845" s="343" t="s">
        <v>6038</v>
      </c>
      <c r="B3845" s="344">
        <v>517411.0</v>
      </c>
      <c r="C3845" s="343" t="s">
        <v>6039</v>
      </c>
      <c r="D3845" s="343" t="s">
        <v>650</v>
      </c>
    </row>
    <row r="3846" ht="15.0" customHeight="1">
      <c r="A3846" s="343" t="s">
        <v>6040</v>
      </c>
      <c r="B3846" s="344">
        <v>531219.0</v>
      </c>
      <c r="C3846" s="343" t="s">
        <v>504</v>
      </c>
      <c r="D3846" s="343" t="s">
        <v>542</v>
      </c>
    </row>
    <row r="3847" ht="15.0" customHeight="1">
      <c r="A3847" s="343" t="s">
        <v>6041</v>
      </c>
      <c r="B3847" s="344">
        <v>505515.0</v>
      </c>
      <c r="C3847" s="343" t="s">
        <v>504</v>
      </c>
      <c r="D3847" s="343" t="s">
        <v>487</v>
      </c>
    </row>
    <row r="3848" ht="15.0" customHeight="1">
      <c r="A3848" s="343" t="s">
        <v>6042</v>
      </c>
      <c r="B3848" s="344">
        <v>530907.0</v>
      </c>
      <c r="C3848" s="343" t="s">
        <v>504</v>
      </c>
      <c r="D3848" s="343" t="s">
        <v>925</v>
      </c>
    </row>
    <row r="3849" ht="15.0" customHeight="1">
      <c r="A3849" s="343" t="s">
        <v>6043</v>
      </c>
      <c r="B3849" s="344">
        <v>520141.0</v>
      </c>
      <c r="C3849" s="343" t="s">
        <v>504</v>
      </c>
      <c r="D3849" s="343" t="s">
        <v>859</v>
      </c>
    </row>
    <row r="3850" ht="15.0" customHeight="1">
      <c r="A3850" s="343" t="s">
        <v>6044</v>
      </c>
      <c r="B3850" s="344">
        <v>533014.0</v>
      </c>
      <c r="C3850" s="343" t="s">
        <v>6045</v>
      </c>
      <c r="D3850" s="343" t="s">
        <v>526</v>
      </c>
    </row>
    <row r="3851" ht="15.0" customHeight="1">
      <c r="A3851" s="343" t="s">
        <v>6046</v>
      </c>
      <c r="B3851" s="344">
        <v>533014.0</v>
      </c>
      <c r="C3851" s="343" t="s">
        <v>6045</v>
      </c>
      <c r="D3851" s="343" t="s">
        <v>526</v>
      </c>
    </row>
    <row r="3852" ht="15.0" customHeight="1">
      <c r="A3852" s="343" t="s">
        <v>6047</v>
      </c>
      <c r="B3852" s="344">
        <v>520086.0</v>
      </c>
      <c r="C3852" s="343" t="s">
        <v>6048</v>
      </c>
      <c r="D3852" s="343" t="s">
        <v>825</v>
      </c>
    </row>
    <row r="3853" ht="15.0" customHeight="1">
      <c r="A3853" s="343" t="s">
        <v>6049</v>
      </c>
      <c r="B3853" s="344">
        <v>540736.0</v>
      </c>
      <c r="C3853" s="343" t="s">
        <v>504</v>
      </c>
      <c r="D3853" s="343" t="s">
        <v>609</v>
      </c>
    </row>
    <row r="3854" ht="15.0" customHeight="1">
      <c r="A3854" s="343" t="s">
        <v>6050</v>
      </c>
      <c r="B3854" s="344">
        <v>539983.0</v>
      </c>
      <c r="C3854" s="343" t="s">
        <v>504</v>
      </c>
      <c r="D3854" s="343" t="s">
        <v>487</v>
      </c>
    </row>
    <row r="3855" ht="15.0" customHeight="1">
      <c r="A3855" s="343" t="s">
        <v>6051</v>
      </c>
      <c r="B3855" s="344">
        <v>532217.0</v>
      </c>
      <c r="C3855" s="343" t="s">
        <v>504</v>
      </c>
      <c r="D3855" s="343" t="s">
        <v>487</v>
      </c>
    </row>
    <row r="3856" ht="15.0" customHeight="1">
      <c r="A3856" s="343" t="s">
        <v>6052</v>
      </c>
      <c r="B3856" s="344">
        <v>500550.0</v>
      </c>
      <c r="C3856" s="343" t="s">
        <v>6053</v>
      </c>
      <c r="D3856" s="343" t="s">
        <v>547</v>
      </c>
    </row>
    <row r="3857" ht="15.0" customHeight="1">
      <c r="A3857" s="343" t="s">
        <v>6054</v>
      </c>
      <c r="B3857" s="344">
        <v>512131.0</v>
      </c>
      <c r="C3857" s="343" t="s">
        <v>6055</v>
      </c>
      <c r="D3857" s="343" t="s">
        <v>624</v>
      </c>
    </row>
    <row r="3858" ht="15.0" customHeight="1">
      <c r="A3858" s="343" t="s">
        <v>6056</v>
      </c>
      <c r="B3858" s="344">
        <v>523606.0</v>
      </c>
      <c r="C3858" s="343" t="s">
        <v>504</v>
      </c>
      <c r="D3858" s="343" t="s">
        <v>977</v>
      </c>
    </row>
    <row r="3859" ht="15.0" customHeight="1">
      <c r="A3859" s="343" t="s">
        <v>6057</v>
      </c>
      <c r="B3859" s="343" t="s">
        <v>504</v>
      </c>
      <c r="C3859" s="343" t="s">
        <v>6058</v>
      </c>
      <c r="D3859" s="343" t="s">
        <v>515</v>
      </c>
    </row>
    <row r="3860" ht="15.0" customHeight="1">
      <c r="A3860" s="343" t="s">
        <v>6059</v>
      </c>
      <c r="B3860" s="344">
        <v>524642.0</v>
      </c>
      <c r="C3860" s="343" t="s">
        <v>504</v>
      </c>
      <c r="D3860" s="343" t="s">
        <v>590</v>
      </c>
    </row>
    <row r="3861" ht="15.0" customHeight="1">
      <c r="A3861" s="343" t="s">
        <v>6060</v>
      </c>
      <c r="B3861" s="344">
        <v>521194.0</v>
      </c>
      <c r="C3861" s="343" t="s">
        <v>6061</v>
      </c>
      <c r="D3861" s="343" t="s">
        <v>487</v>
      </c>
    </row>
    <row r="3862" ht="15.0" customHeight="1">
      <c r="A3862" s="343" t="s">
        <v>6062</v>
      </c>
      <c r="B3862" s="343" t="s">
        <v>504</v>
      </c>
      <c r="C3862" s="343" t="s">
        <v>6063</v>
      </c>
      <c r="D3862" s="343" t="s">
        <v>515</v>
      </c>
    </row>
    <row r="3863" ht="15.0" customHeight="1">
      <c r="A3863" s="343" t="s">
        <v>6064</v>
      </c>
      <c r="B3863" s="343" t="s">
        <v>504</v>
      </c>
      <c r="C3863" s="343" t="s">
        <v>6065</v>
      </c>
      <c r="D3863" s="343" t="s">
        <v>515</v>
      </c>
    </row>
    <row r="3864" ht="15.0" customHeight="1">
      <c r="A3864" s="343" t="s">
        <v>6066</v>
      </c>
      <c r="B3864" s="344">
        <v>531635.0</v>
      </c>
      <c r="C3864" s="343" t="s">
        <v>504</v>
      </c>
      <c r="D3864" s="343" t="s">
        <v>1136</v>
      </c>
    </row>
    <row r="3865" ht="15.0" customHeight="1">
      <c r="A3865" s="343" t="s">
        <v>6067</v>
      </c>
      <c r="B3865" s="344">
        <v>512197.0</v>
      </c>
      <c r="C3865" s="343" t="s">
        <v>504</v>
      </c>
      <c r="D3865" s="343" t="s">
        <v>521</v>
      </c>
    </row>
    <row r="3866" ht="15.0" customHeight="1">
      <c r="A3866" s="343" t="s">
        <v>6068</v>
      </c>
      <c r="B3866" s="344">
        <v>531635.0</v>
      </c>
      <c r="C3866" s="343" t="s">
        <v>504</v>
      </c>
      <c r="D3866" s="343" t="s">
        <v>1136</v>
      </c>
    </row>
    <row r="3867" ht="15.0" customHeight="1">
      <c r="A3867" s="343" t="s">
        <v>6069</v>
      </c>
      <c r="B3867" s="343" t="s">
        <v>504</v>
      </c>
      <c r="C3867" s="343" t="s">
        <v>6070</v>
      </c>
      <c r="D3867" s="343" t="s">
        <v>515</v>
      </c>
    </row>
    <row r="3868" ht="15.0" customHeight="1">
      <c r="A3868" s="343" t="s">
        <v>6071</v>
      </c>
      <c r="B3868" s="344">
        <v>536073.0</v>
      </c>
      <c r="C3868" s="343" t="s">
        <v>504</v>
      </c>
      <c r="D3868" s="343" t="s">
        <v>902</v>
      </c>
    </row>
    <row r="3869" ht="15.0" customHeight="1">
      <c r="A3869" s="343" t="s">
        <v>6072</v>
      </c>
      <c r="B3869" s="344">
        <v>539742.0</v>
      </c>
      <c r="C3869" s="343" t="s">
        <v>6073</v>
      </c>
      <c r="D3869" s="343" t="s">
        <v>1203</v>
      </c>
    </row>
    <row r="3870" ht="15.0" customHeight="1">
      <c r="A3870" s="343" t="s">
        <v>6074</v>
      </c>
      <c r="B3870" s="344">
        <v>507998.0</v>
      </c>
      <c r="C3870" s="343" t="s">
        <v>504</v>
      </c>
      <c r="D3870" s="343" t="s">
        <v>859</v>
      </c>
    </row>
    <row r="3871" ht="15.0" customHeight="1">
      <c r="A3871" s="343" t="s">
        <v>6075</v>
      </c>
      <c r="B3871" s="344">
        <v>513472.0</v>
      </c>
      <c r="C3871" s="343" t="s">
        <v>504</v>
      </c>
      <c r="D3871" s="343" t="s">
        <v>1424</v>
      </c>
    </row>
    <row r="3872" ht="15.0" customHeight="1">
      <c r="A3872" s="343" t="s">
        <v>6076</v>
      </c>
      <c r="B3872" s="344">
        <v>523838.0</v>
      </c>
      <c r="C3872" s="343" t="s">
        <v>6077</v>
      </c>
      <c r="D3872" s="343" t="s">
        <v>902</v>
      </c>
    </row>
    <row r="3873" ht="15.0" customHeight="1">
      <c r="A3873" s="343" t="s">
        <v>6078</v>
      </c>
      <c r="B3873" s="344">
        <v>533018.0</v>
      </c>
      <c r="C3873" s="343" t="s">
        <v>504</v>
      </c>
      <c r="D3873" s="343" t="s">
        <v>519</v>
      </c>
    </row>
    <row r="3874" ht="15.0" customHeight="1">
      <c r="A3874" s="343" t="s">
        <v>6079</v>
      </c>
      <c r="B3874" s="344">
        <v>533019.0</v>
      </c>
      <c r="C3874" s="343" t="s">
        <v>504</v>
      </c>
      <c r="D3874" s="343" t="s">
        <v>498</v>
      </c>
    </row>
    <row r="3875" ht="15.0" customHeight="1">
      <c r="A3875" s="343" t="s">
        <v>6080</v>
      </c>
      <c r="B3875" s="344">
        <v>503229.0</v>
      </c>
      <c r="C3875" s="343" t="s">
        <v>504</v>
      </c>
      <c r="D3875" s="343" t="s">
        <v>590</v>
      </c>
    </row>
    <row r="3876" ht="15.0" customHeight="1">
      <c r="A3876" s="343" t="s">
        <v>6081</v>
      </c>
      <c r="B3876" s="344">
        <v>519566.0</v>
      </c>
      <c r="C3876" s="343" t="s">
        <v>504</v>
      </c>
      <c r="D3876" s="343" t="s">
        <v>564</v>
      </c>
    </row>
    <row r="3877" ht="15.0" customHeight="1">
      <c r="A3877" s="343" t="s">
        <v>6082</v>
      </c>
      <c r="B3877" s="344">
        <v>523023.0</v>
      </c>
      <c r="C3877" s="343" t="s">
        <v>504</v>
      </c>
      <c r="D3877" s="343" t="s">
        <v>705</v>
      </c>
    </row>
    <row r="3878" ht="15.0" customHeight="1">
      <c r="A3878" s="343" t="s">
        <v>6083</v>
      </c>
      <c r="B3878" s="344">
        <v>532029.0</v>
      </c>
      <c r="C3878" s="343" t="s">
        <v>504</v>
      </c>
      <c r="D3878" s="343" t="s">
        <v>925</v>
      </c>
    </row>
    <row r="3879" ht="15.0" customHeight="1">
      <c r="A3879" s="343" t="s">
        <v>6084</v>
      </c>
      <c r="B3879" s="344">
        <v>505504.0</v>
      </c>
      <c r="C3879" s="343" t="s">
        <v>504</v>
      </c>
      <c r="D3879" s="343" t="s">
        <v>490</v>
      </c>
    </row>
    <row r="3880" ht="15.0" customHeight="1">
      <c r="A3880" s="343" t="s">
        <v>6085</v>
      </c>
      <c r="B3880" s="344">
        <v>505729.0</v>
      </c>
      <c r="C3880" s="343" t="s">
        <v>504</v>
      </c>
      <c r="D3880" s="343" t="s">
        <v>512</v>
      </c>
    </row>
    <row r="3881" ht="15.0" customHeight="1">
      <c r="A3881" s="343" t="s">
        <v>6086</v>
      </c>
      <c r="B3881" s="344">
        <v>505729.0</v>
      </c>
      <c r="C3881" s="343" t="s">
        <v>504</v>
      </c>
      <c r="D3881" s="343" t="s">
        <v>512</v>
      </c>
    </row>
    <row r="3882" ht="15.0" customHeight="1">
      <c r="A3882" s="343" t="s">
        <v>6087</v>
      </c>
      <c r="B3882" s="344">
        <v>509887.0</v>
      </c>
      <c r="C3882" s="343" t="s">
        <v>504</v>
      </c>
      <c r="D3882" s="343" t="s">
        <v>2675</v>
      </c>
    </row>
    <row r="3883" ht="15.0" customHeight="1">
      <c r="A3883" s="343" t="s">
        <v>6088</v>
      </c>
      <c r="B3883" s="344">
        <v>539410.0</v>
      </c>
      <c r="C3883" s="343" t="s">
        <v>504</v>
      </c>
      <c r="D3883" s="343" t="s">
        <v>526</v>
      </c>
    </row>
    <row r="3884" ht="15.0" customHeight="1">
      <c r="A3884" s="343" t="s">
        <v>6089</v>
      </c>
      <c r="B3884" s="344">
        <v>539410.0</v>
      </c>
      <c r="C3884" s="343" t="s">
        <v>504</v>
      </c>
      <c r="D3884" s="343" t="s">
        <v>526</v>
      </c>
    </row>
    <row r="3885" ht="15.0" customHeight="1">
      <c r="A3885" s="343" t="s">
        <v>6090</v>
      </c>
      <c r="B3885" s="343" t="s">
        <v>504</v>
      </c>
      <c r="C3885" s="343" t="s">
        <v>6091</v>
      </c>
      <c r="D3885" s="343" t="s">
        <v>515</v>
      </c>
    </row>
    <row r="3886" ht="15.0" customHeight="1">
      <c r="A3886" s="343" t="s">
        <v>6092</v>
      </c>
      <c r="B3886" s="343" t="s">
        <v>504</v>
      </c>
      <c r="C3886" s="343" t="s">
        <v>6091</v>
      </c>
      <c r="D3886" s="343" t="s">
        <v>515</v>
      </c>
    </row>
    <row r="3887" ht="15.0" customHeight="1">
      <c r="A3887" s="343" t="s">
        <v>6093</v>
      </c>
      <c r="B3887" s="344">
        <v>502742.0</v>
      </c>
      <c r="C3887" s="343" t="s">
        <v>6094</v>
      </c>
      <c r="D3887" s="343" t="s">
        <v>519</v>
      </c>
    </row>
    <row r="3888" ht="15.0" customHeight="1">
      <c r="A3888" s="343" t="s">
        <v>6095</v>
      </c>
      <c r="B3888" s="344">
        <v>540653.0</v>
      </c>
      <c r="C3888" s="343" t="s">
        <v>6096</v>
      </c>
      <c r="D3888" s="343" t="s">
        <v>624</v>
      </c>
    </row>
    <row r="3889" ht="15.0" customHeight="1">
      <c r="A3889" s="343" t="s">
        <v>6097</v>
      </c>
      <c r="B3889" s="344">
        <v>523164.0</v>
      </c>
      <c r="C3889" s="343" t="s">
        <v>504</v>
      </c>
      <c r="D3889" s="343" t="s">
        <v>702</v>
      </c>
    </row>
    <row r="3890" ht="15.0" customHeight="1">
      <c r="A3890" s="343" t="s">
        <v>6098</v>
      </c>
      <c r="B3890" s="344">
        <v>532879.0</v>
      </c>
      <c r="C3890" s="343" t="s">
        <v>504</v>
      </c>
      <c r="D3890" s="343" t="s">
        <v>1203</v>
      </c>
    </row>
    <row r="3891" ht="15.0" customHeight="1">
      <c r="A3891" s="343" t="s">
        <v>6099</v>
      </c>
      <c r="B3891" s="343" t="s">
        <v>504</v>
      </c>
      <c r="C3891" s="343" t="s">
        <v>6100</v>
      </c>
      <c r="D3891" s="343" t="s">
        <v>515</v>
      </c>
    </row>
    <row r="3892" ht="15.0" customHeight="1">
      <c r="A3892" s="343" t="s">
        <v>6101</v>
      </c>
      <c r="B3892" s="343" t="s">
        <v>504</v>
      </c>
      <c r="C3892" s="343" t="s">
        <v>6100</v>
      </c>
      <c r="D3892" s="343" t="s">
        <v>515</v>
      </c>
    </row>
    <row r="3893" ht="15.0" customHeight="1">
      <c r="A3893" s="343" t="s">
        <v>6102</v>
      </c>
      <c r="B3893" s="344">
        <v>538667.0</v>
      </c>
      <c r="C3893" s="343" t="s">
        <v>504</v>
      </c>
      <c r="D3893" s="343" t="s">
        <v>526</v>
      </c>
    </row>
    <row r="3894" ht="15.0" customHeight="1">
      <c r="A3894" s="343" t="s">
        <v>6103</v>
      </c>
      <c r="B3894" s="344">
        <v>512589.0</v>
      </c>
      <c r="C3894" s="343" t="s">
        <v>504</v>
      </c>
      <c r="D3894" s="343" t="s">
        <v>526</v>
      </c>
    </row>
    <row r="3895" ht="15.0" customHeight="1">
      <c r="A3895" s="343" t="s">
        <v>6104</v>
      </c>
      <c r="B3895" s="344">
        <v>532961.0</v>
      </c>
      <c r="C3895" s="343" t="s">
        <v>6105</v>
      </c>
      <c r="D3895" s="343" t="s">
        <v>584</v>
      </c>
    </row>
    <row r="3896" ht="15.0" customHeight="1">
      <c r="A3896" s="343" t="s">
        <v>6106</v>
      </c>
      <c r="B3896" s="344">
        <v>532795.0</v>
      </c>
      <c r="C3896" s="343" t="s">
        <v>6107</v>
      </c>
      <c r="D3896" s="343" t="s">
        <v>1243</v>
      </c>
    </row>
    <row r="3897" ht="15.0" customHeight="1">
      <c r="A3897" s="343" t="s">
        <v>6108</v>
      </c>
      <c r="B3897" s="344">
        <v>503811.0</v>
      </c>
      <c r="C3897" s="343" t="s">
        <v>6109</v>
      </c>
      <c r="D3897" s="343" t="s">
        <v>519</v>
      </c>
    </row>
    <row r="3898" ht="15.0" customHeight="1">
      <c r="A3898" s="343" t="s">
        <v>6110</v>
      </c>
      <c r="B3898" s="344">
        <v>504398.0</v>
      </c>
      <c r="C3898" s="343" t="s">
        <v>504</v>
      </c>
      <c r="D3898" s="343" t="s">
        <v>618</v>
      </c>
    </row>
    <row r="3899" ht="15.0" customHeight="1">
      <c r="A3899" s="343" t="s">
        <v>6111</v>
      </c>
      <c r="B3899" s="344">
        <v>533206.0</v>
      </c>
      <c r="C3899" s="343" t="s">
        <v>6112</v>
      </c>
      <c r="D3899" s="343" t="s">
        <v>643</v>
      </c>
    </row>
    <row r="3900" ht="15.0" customHeight="1">
      <c r="A3900" s="343" t="s">
        <v>6113</v>
      </c>
      <c r="B3900" s="344">
        <v>500472.0</v>
      </c>
      <c r="C3900" s="343" t="s">
        <v>6114</v>
      </c>
      <c r="D3900" s="343" t="s">
        <v>689</v>
      </c>
    </row>
    <row r="3901" ht="15.0" customHeight="1">
      <c r="A3901" s="343" t="s">
        <v>6115</v>
      </c>
      <c r="B3901" s="344">
        <v>500472.0</v>
      </c>
      <c r="C3901" s="343" t="s">
        <v>6116</v>
      </c>
      <c r="D3901" s="343" t="s">
        <v>689</v>
      </c>
    </row>
    <row r="3902" ht="15.0" customHeight="1">
      <c r="A3902" s="343" t="s">
        <v>6117</v>
      </c>
      <c r="B3902" s="344">
        <v>539861.0</v>
      </c>
      <c r="C3902" s="343" t="s">
        <v>6118</v>
      </c>
      <c r="D3902" s="343" t="s">
        <v>902</v>
      </c>
    </row>
    <row r="3903" ht="15.0" customHeight="1">
      <c r="A3903" s="343" t="s">
        <v>6119</v>
      </c>
      <c r="B3903" s="344">
        <v>538562.0</v>
      </c>
      <c r="C3903" s="343" t="s">
        <v>6120</v>
      </c>
      <c r="D3903" s="343" t="s">
        <v>902</v>
      </c>
    </row>
    <row r="3904" ht="15.0" customHeight="1">
      <c r="A3904" s="343" t="s">
        <v>6121</v>
      </c>
      <c r="B3904" s="344">
        <v>532143.0</v>
      </c>
      <c r="C3904" s="343" t="s">
        <v>6122</v>
      </c>
      <c r="D3904" s="343" t="s">
        <v>584</v>
      </c>
    </row>
    <row r="3905" ht="15.0" customHeight="1">
      <c r="A3905" s="343" t="s">
        <v>6123</v>
      </c>
      <c r="B3905" s="344">
        <v>532143.0</v>
      </c>
      <c r="C3905" s="343" t="s">
        <v>6122</v>
      </c>
      <c r="D3905" s="343" t="s">
        <v>584</v>
      </c>
    </row>
    <row r="3906" ht="15.0" customHeight="1">
      <c r="A3906" s="343" t="s">
        <v>6124</v>
      </c>
      <c r="B3906" s="344">
        <v>531169.0</v>
      </c>
      <c r="C3906" s="343" t="s">
        <v>504</v>
      </c>
      <c r="D3906" s="343" t="s">
        <v>521</v>
      </c>
    </row>
    <row r="3907" ht="15.0" customHeight="1">
      <c r="A3907" s="343" t="s">
        <v>6125</v>
      </c>
      <c r="B3907" s="343" t="s">
        <v>504</v>
      </c>
      <c r="C3907" s="343" t="s">
        <v>6126</v>
      </c>
      <c r="D3907" s="343" t="s">
        <v>515</v>
      </c>
    </row>
    <row r="3908" ht="15.0" customHeight="1">
      <c r="A3908" s="343" t="s">
        <v>6127</v>
      </c>
      <c r="B3908" s="344">
        <v>541967.0</v>
      </c>
      <c r="C3908" s="343" t="s">
        <v>504</v>
      </c>
      <c r="D3908" s="343" t="s">
        <v>618</v>
      </c>
    </row>
    <row r="3909" ht="15.0" customHeight="1">
      <c r="A3909" s="343" t="s">
        <v>6128</v>
      </c>
      <c r="B3909" s="344">
        <v>526479.0</v>
      </c>
      <c r="C3909" s="343" t="s">
        <v>504</v>
      </c>
      <c r="D3909" s="343" t="s">
        <v>519</v>
      </c>
    </row>
    <row r="3910" ht="15.0" customHeight="1">
      <c r="A3910" s="343" t="s">
        <v>6129</v>
      </c>
      <c r="B3910" s="344">
        <v>505650.0</v>
      </c>
      <c r="C3910" s="343" t="s">
        <v>504</v>
      </c>
      <c r="D3910" s="343" t="s">
        <v>582</v>
      </c>
    </row>
    <row r="3911" ht="15.0" customHeight="1">
      <c r="A3911" s="343" t="s">
        <v>6130</v>
      </c>
      <c r="B3911" s="344">
        <v>538919.0</v>
      </c>
      <c r="C3911" s="343" t="s">
        <v>504</v>
      </c>
      <c r="D3911" s="343" t="s">
        <v>590</v>
      </c>
    </row>
    <row r="3912" ht="15.0" customHeight="1">
      <c r="A3912" s="343" t="s">
        <v>6131</v>
      </c>
      <c r="B3912" s="344">
        <v>538919.0</v>
      </c>
      <c r="C3912" s="343" t="s">
        <v>504</v>
      </c>
      <c r="D3912" s="343" t="s">
        <v>590</v>
      </c>
    </row>
    <row r="3913" ht="15.0" customHeight="1">
      <c r="A3913" s="343" t="s">
        <v>6132</v>
      </c>
      <c r="B3913" s="344">
        <v>539494.0</v>
      </c>
      <c r="C3913" s="343" t="s">
        <v>504</v>
      </c>
      <c r="D3913" s="343" t="s">
        <v>521</v>
      </c>
    </row>
    <row r="3914" ht="15.0" customHeight="1">
      <c r="A3914" s="343" t="s">
        <v>6133</v>
      </c>
      <c r="B3914" s="344">
        <v>532419.0</v>
      </c>
      <c r="C3914" s="343" t="s">
        <v>6134</v>
      </c>
      <c r="D3914" s="343" t="s">
        <v>2131</v>
      </c>
    </row>
    <row r="3915" ht="15.0" customHeight="1">
      <c r="A3915" s="343" t="s">
        <v>6135</v>
      </c>
      <c r="B3915" s="344">
        <v>508905.0</v>
      </c>
      <c r="C3915" s="343" t="s">
        <v>504</v>
      </c>
      <c r="D3915" s="343" t="s">
        <v>487</v>
      </c>
    </row>
    <row r="3916" ht="15.0" customHeight="1">
      <c r="A3916" s="343" t="s">
        <v>6136</v>
      </c>
      <c r="B3916" s="344">
        <v>505192.0</v>
      </c>
      <c r="C3916" s="343" t="s">
        <v>6137</v>
      </c>
      <c r="D3916" s="343" t="s">
        <v>582</v>
      </c>
    </row>
    <row r="3917" ht="15.0" customHeight="1">
      <c r="A3917" s="343" t="s">
        <v>6138</v>
      </c>
      <c r="B3917" s="344">
        <v>540686.0</v>
      </c>
      <c r="C3917" s="343" t="s">
        <v>504</v>
      </c>
      <c r="D3917" s="343" t="s">
        <v>542</v>
      </c>
    </row>
    <row r="3918" ht="15.0" customHeight="1">
      <c r="A3918" s="343" t="s">
        <v>6139</v>
      </c>
      <c r="B3918" s="344">
        <v>540679.0</v>
      </c>
      <c r="C3918" s="343" t="s">
        <v>6140</v>
      </c>
      <c r="D3918" s="343" t="s">
        <v>542</v>
      </c>
    </row>
    <row r="3919" ht="15.0" customHeight="1">
      <c r="A3919" s="343" t="s">
        <v>6141</v>
      </c>
      <c r="B3919" s="344">
        <v>540679.0</v>
      </c>
      <c r="C3919" s="343" t="s">
        <v>6140</v>
      </c>
      <c r="D3919" s="343" t="s">
        <v>542</v>
      </c>
    </row>
    <row r="3920" ht="15.0" customHeight="1">
      <c r="A3920" s="343" t="s">
        <v>6142</v>
      </c>
      <c r="B3920" s="344">
        <v>532815.0</v>
      </c>
      <c r="C3920" s="343" t="s">
        <v>6143</v>
      </c>
      <c r="D3920" s="343" t="s">
        <v>542</v>
      </c>
    </row>
    <row r="3921" ht="15.0" customHeight="1">
      <c r="A3921" s="343" t="s">
        <v>6144</v>
      </c>
      <c r="B3921" s="343" t="s">
        <v>504</v>
      </c>
      <c r="C3921" s="343" t="s">
        <v>6145</v>
      </c>
      <c r="D3921" s="343" t="s">
        <v>515</v>
      </c>
    </row>
    <row r="3922" ht="15.0" customHeight="1">
      <c r="A3922" s="343" t="s">
        <v>6146</v>
      </c>
      <c r="B3922" s="344">
        <v>505827.0</v>
      </c>
      <c r="C3922" s="343" t="s">
        <v>504</v>
      </c>
      <c r="D3922" s="343" t="s">
        <v>689</v>
      </c>
    </row>
    <row r="3923" ht="15.0" customHeight="1">
      <c r="A3923" s="343" t="s">
        <v>6147</v>
      </c>
      <c r="B3923" s="344">
        <v>538635.0</v>
      </c>
      <c r="C3923" s="343" t="s">
        <v>6148</v>
      </c>
      <c r="D3923" s="343" t="s">
        <v>825</v>
      </c>
    </row>
    <row r="3924" ht="15.0" customHeight="1">
      <c r="A3924" s="343" t="s">
        <v>6149</v>
      </c>
      <c r="B3924" s="344">
        <v>532784.0</v>
      </c>
      <c r="C3924" s="343" t="s">
        <v>6150</v>
      </c>
      <c r="D3924" s="343" t="s">
        <v>590</v>
      </c>
    </row>
    <row r="3925" ht="15.0" customHeight="1">
      <c r="A3925" s="343" t="s">
        <v>6151</v>
      </c>
      <c r="B3925" s="344">
        <v>512014.0</v>
      </c>
      <c r="C3925" s="343" t="s">
        <v>504</v>
      </c>
      <c r="D3925" s="343" t="s">
        <v>925</v>
      </c>
    </row>
    <row r="3926" ht="15.0" customHeight="1">
      <c r="A3926" s="343" t="s">
        <v>6152</v>
      </c>
      <c r="B3926" s="344">
        <v>538923.0</v>
      </c>
      <c r="C3926" s="343" t="s">
        <v>504</v>
      </c>
      <c r="D3926" s="343" t="s">
        <v>490</v>
      </c>
    </row>
    <row r="3927" ht="15.0" customHeight="1">
      <c r="A3927" s="343" t="s">
        <v>6153</v>
      </c>
      <c r="B3927" s="344">
        <v>504375.0</v>
      </c>
      <c r="C3927" s="343" t="s">
        <v>504</v>
      </c>
      <c r="D3927" s="343" t="s">
        <v>490</v>
      </c>
    </row>
    <row r="3928" ht="15.0" customHeight="1">
      <c r="A3928" s="343" t="s">
        <v>6154</v>
      </c>
      <c r="B3928" s="344">
        <v>532344.0</v>
      </c>
      <c r="C3928" s="343" t="s">
        <v>504</v>
      </c>
      <c r="D3928" s="343" t="s">
        <v>597</v>
      </c>
    </row>
    <row r="3929" ht="15.0" customHeight="1">
      <c r="A3929" s="343" t="s">
        <v>6155</v>
      </c>
      <c r="B3929" s="344">
        <v>532344.0</v>
      </c>
      <c r="C3929" s="343" t="s">
        <v>504</v>
      </c>
      <c r="D3929" s="343" t="s">
        <v>597</v>
      </c>
    </row>
    <row r="3930" ht="15.0" customHeight="1">
      <c r="A3930" s="343" t="s">
        <v>6156</v>
      </c>
      <c r="B3930" s="343" t="s">
        <v>504</v>
      </c>
      <c r="C3930" s="343" t="s">
        <v>6157</v>
      </c>
      <c r="D3930" s="343" t="s">
        <v>515</v>
      </c>
    </row>
    <row r="3931" ht="15.0" customHeight="1">
      <c r="A3931" s="343" t="s">
        <v>6158</v>
      </c>
      <c r="B3931" s="344">
        <v>532725.0</v>
      </c>
      <c r="C3931" s="343" t="s">
        <v>6159</v>
      </c>
      <c r="D3931" s="343" t="s">
        <v>664</v>
      </c>
    </row>
    <row r="3932" ht="15.0" customHeight="1">
      <c r="A3932" s="343" t="s">
        <v>6160</v>
      </c>
      <c r="B3932" s="344">
        <v>532725.0</v>
      </c>
      <c r="C3932" s="343" t="s">
        <v>6159</v>
      </c>
      <c r="D3932" s="343" t="s">
        <v>664</v>
      </c>
    </row>
    <row r="3933" ht="15.0" customHeight="1">
      <c r="A3933" s="343" t="s">
        <v>6161</v>
      </c>
      <c r="B3933" s="344">
        <v>541540.0</v>
      </c>
      <c r="C3933" s="343" t="s">
        <v>6162</v>
      </c>
      <c r="D3933" s="343" t="s">
        <v>542</v>
      </c>
    </row>
    <row r="3934" ht="15.0" customHeight="1">
      <c r="A3934" s="343" t="s">
        <v>6163</v>
      </c>
      <c r="B3934" s="343" t="s">
        <v>504</v>
      </c>
      <c r="C3934" s="343" t="s">
        <v>6164</v>
      </c>
      <c r="D3934" s="343" t="s">
        <v>515</v>
      </c>
    </row>
    <row r="3935" ht="15.0" customHeight="1">
      <c r="A3935" s="343" t="s">
        <v>6165</v>
      </c>
      <c r="B3935" s="344">
        <v>500394.0</v>
      </c>
      <c r="C3935" s="343" t="s">
        <v>504</v>
      </c>
      <c r="D3935" s="343" t="s">
        <v>689</v>
      </c>
    </row>
    <row r="3936" ht="15.0" customHeight="1">
      <c r="A3936" s="343" t="s">
        <v>6166</v>
      </c>
      <c r="B3936" s="344">
        <v>502460.0</v>
      </c>
      <c r="C3936" s="343" t="s">
        <v>504</v>
      </c>
      <c r="D3936" s="343" t="s">
        <v>498</v>
      </c>
    </row>
    <row r="3937" ht="15.0" customHeight="1">
      <c r="A3937" s="343" t="s">
        <v>6167</v>
      </c>
      <c r="B3937" s="344">
        <v>513699.0</v>
      </c>
      <c r="C3937" s="343" t="s">
        <v>504</v>
      </c>
      <c r="D3937" s="343" t="s">
        <v>1032</v>
      </c>
    </row>
    <row r="3938" ht="15.0" customHeight="1">
      <c r="A3938" s="343" t="s">
        <v>6168</v>
      </c>
      <c r="B3938" s="344">
        <v>538575.0</v>
      </c>
      <c r="C3938" s="343" t="s">
        <v>504</v>
      </c>
      <c r="D3938" s="343" t="s">
        <v>526</v>
      </c>
    </row>
    <row r="3939" ht="15.0" customHeight="1">
      <c r="A3939" s="343" t="s">
        <v>6169</v>
      </c>
      <c r="B3939" s="344">
        <v>522152.0</v>
      </c>
      <c r="C3939" s="343" t="s">
        <v>504</v>
      </c>
      <c r="D3939" s="343" t="s">
        <v>512</v>
      </c>
    </row>
    <row r="3940" ht="15.0" customHeight="1">
      <c r="A3940" s="343" t="s">
        <v>6170</v>
      </c>
      <c r="B3940" s="344">
        <v>511571.0</v>
      </c>
      <c r="C3940" s="343" t="s">
        <v>504</v>
      </c>
      <c r="D3940" s="343" t="s">
        <v>521</v>
      </c>
    </row>
    <row r="3941" ht="15.0" customHeight="1">
      <c r="A3941" s="343" t="s">
        <v>6171</v>
      </c>
      <c r="B3941" s="344">
        <v>507514.0</v>
      </c>
      <c r="C3941" s="343" t="s">
        <v>6172</v>
      </c>
      <c r="D3941" s="343" t="s">
        <v>1136</v>
      </c>
    </row>
    <row r="3942" ht="15.0" customHeight="1">
      <c r="A3942" s="343" t="s">
        <v>6173</v>
      </c>
      <c r="B3942" s="344">
        <v>521034.0</v>
      </c>
      <c r="C3942" s="343" t="s">
        <v>6174</v>
      </c>
      <c r="D3942" s="343" t="s">
        <v>519</v>
      </c>
    </row>
    <row r="3943" ht="15.0" customHeight="1">
      <c r="A3943" s="343" t="s">
        <v>6175</v>
      </c>
      <c r="B3943" s="344">
        <v>531548.0</v>
      </c>
      <c r="C3943" s="343" t="s">
        <v>6176</v>
      </c>
      <c r="D3943" s="343" t="s">
        <v>781</v>
      </c>
    </row>
    <row r="3944" ht="15.0" customHeight="1">
      <c r="A3944" s="343" t="s">
        <v>6177</v>
      </c>
      <c r="B3944" s="344">
        <v>533001.0</v>
      </c>
      <c r="C3944" s="343" t="s">
        <v>6178</v>
      </c>
      <c r="D3944" s="343" t="s">
        <v>512</v>
      </c>
    </row>
    <row r="3945" ht="15.0" customHeight="1">
      <c r="A3945" s="343" t="s">
        <v>6179</v>
      </c>
      <c r="B3945" s="344">
        <v>526901.0</v>
      </c>
      <c r="C3945" s="343" t="s">
        <v>504</v>
      </c>
      <c r="D3945" s="343" t="s">
        <v>552</v>
      </c>
    </row>
    <row r="3946" ht="15.0" customHeight="1">
      <c r="A3946" s="343" t="s">
        <v>6180</v>
      </c>
      <c r="B3946" s="344">
        <v>538943.0</v>
      </c>
      <c r="C3946" s="343" t="s">
        <v>504</v>
      </c>
      <c r="D3946" s="343" t="s">
        <v>521</v>
      </c>
    </row>
    <row r="3947" ht="15.0" customHeight="1">
      <c r="A3947" s="343" t="s">
        <v>6181</v>
      </c>
      <c r="B3947" s="343" t="s">
        <v>504</v>
      </c>
      <c r="C3947" s="343" t="s">
        <v>6182</v>
      </c>
      <c r="D3947" s="343" t="s">
        <v>515</v>
      </c>
    </row>
    <row r="3948" ht="15.0" customHeight="1">
      <c r="A3948" s="343" t="s">
        <v>6183</v>
      </c>
      <c r="B3948" s="344">
        <v>532221.0</v>
      </c>
      <c r="C3948" s="343" t="s">
        <v>6184</v>
      </c>
      <c r="D3948" s="343" t="s">
        <v>490</v>
      </c>
    </row>
    <row r="3949" ht="15.0" customHeight="1">
      <c r="A3949" s="343" t="s">
        <v>6185</v>
      </c>
      <c r="B3949" s="344">
        <v>539378.0</v>
      </c>
      <c r="C3949" s="343" t="s">
        <v>504</v>
      </c>
      <c r="D3949" s="343" t="s">
        <v>974</v>
      </c>
    </row>
    <row r="3950" ht="15.0" customHeight="1">
      <c r="A3950" s="343" t="s">
        <v>6186</v>
      </c>
      <c r="B3950" s="343" t="s">
        <v>504</v>
      </c>
      <c r="C3950" s="343" t="s">
        <v>6187</v>
      </c>
      <c r="D3950" s="343" t="s">
        <v>515</v>
      </c>
    </row>
    <row r="3951" ht="15.0" customHeight="1">
      <c r="A3951" s="343" t="s">
        <v>6188</v>
      </c>
      <c r="B3951" s="344">
        <v>541633.0</v>
      </c>
      <c r="C3951" s="343" t="s">
        <v>504</v>
      </c>
      <c r="D3951" s="343" t="s">
        <v>498</v>
      </c>
    </row>
    <row r="3952" ht="15.0" customHeight="1">
      <c r="A3952" s="343" t="s">
        <v>6189</v>
      </c>
      <c r="B3952" s="344">
        <v>532679.0</v>
      </c>
      <c r="C3952" s="343" t="s">
        <v>6190</v>
      </c>
      <c r="D3952" s="343" t="s">
        <v>493</v>
      </c>
    </row>
    <row r="3953" ht="15.0" customHeight="1">
      <c r="A3953" s="343" t="s">
        <v>6191</v>
      </c>
      <c r="B3953" s="344">
        <v>521036.0</v>
      </c>
      <c r="C3953" s="343" t="s">
        <v>504</v>
      </c>
      <c r="D3953" s="343" t="s">
        <v>519</v>
      </c>
    </row>
    <row r="3954" ht="15.0" customHeight="1">
      <c r="A3954" s="343" t="s">
        <v>6192</v>
      </c>
      <c r="B3954" s="344">
        <v>521036.0</v>
      </c>
      <c r="C3954" s="343" t="s">
        <v>504</v>
      </c>
      <c r="D3954" s="343" t="s">
        <v>519</v>
      </c>
    </row>
    <row r="3955" ht="15.0" customHeight="1">
      <c r="A3955" s="343" t="s">
        <v>6193</v>
      </c>
      <c r="B3955" s="344">
        <v>531398.0</v>
      </c>
      <c r="C3955" s="343" t="s">
        <v>504</v>
      </c>
      <c r="D3955" s="343" t="s">
        <v>542</v>
      </c>
    </row>
    <row r="3956" ht="15.0" customHeight="1">
      <c r="A3956" s="343" t="s">
        <v>6194</v>
      </c>
      <c r="B3956" s="344">
        <v>526477.0</v>
      </c>
      <c r="C3956" s="343" t="s">
        <v>504</v>
      </c>
      <c r="D3956" s="343" t="s">
        <v>682</v>
      </c>
    </row>
    <row r="3957" ht="15.0" customHeight="1">
      <c r="A3957" s="343" t="s">
        <v>6195</v>
      </c>
      <c r="B3957" s="344">
        <v>516108.0</v>
      </c>
      <c r="C3957" s="343" t="s">
        <v>504</v>
      </c>
      <c r="D3957" s="343" t="s">
        <v>498</v>
      </c>
    </row>
    <row r="3958" ht="15.0" customHeight="1">
      <c r="A3958" s="343" t="s">
        <v>6196</v>
      </c>
      <c r="B3958" s="344">
        <v>538891.0</v>
      </c>
      <c r="C3958" s="343" t="s">
        <v>504</v>
      </c>
      <c r="D3958" s="343" t="s">
        <v>521</v>
      </c>
    </row>
    <row r="3959" ht="15.0" customHeight="1">
      <c r="A3959" s="343" t="s">
        <v>6197</v>
      </c>
      <c r="B3959" s="343" t="s">
        <v>504</v>
      </c>
      <c r="C3959" s="343" t="s">
        <v>6198</v>
      </c>
      <c r="D3959" s="343" t="s">
        <v>515</v>
      </c>
    </row>
    <row r="3960" ht="15.0" customHeight="1">
      <c r="A3960" s="343" t="s">
        <v>6199</v>
      </c>
      <c r="B3960" s="344">
        <v>509910.0</v>
      </c>
      <c r="C3960" s="343" t="s">
        <v>504</v>
      </c>
      <c r="D3960" s="343" t="s">
        <v>552</v>
      </c>
    </row>
    <row r="3961" ht="15.0" customHeight="1">
      <c r="A3961" s="343" t="s">
        <v>6200</v>
      </c>
      <c r="B3961" s="344">
        <v>540174.0</v>
      </c>
      <c r="C3961" s="343" t="s">
        <v>504</v>
      </c>
      <c r="D3961" s="343" t="s">
        <v>490</v>
      </c>
    </row>
    <row r="3962" ht="15.0" customHeight="1">
      <c r="A3962" s="343" t="s">
        <v>6201</v>
      </c>
      <c r="B3962" s="344">
        <v>514454.0</v>
      </c>
      <c r="C3962" s="343" t="s">
        <v>504</v>
      </c>
      <c r="D3962" s="343" t="s">
        <v>519</v>
      </c>
    </row>
    <row r="3963" ht="15.0" customHeight="1">
      <c r="A3963" s="343" t="s">
        <v>6202</v>
      </c>
      <c r="B3963" s="344">
        <v>513498.0</v>
      </c>
      <c r="C3963" s="343" t="s">
        <v>504</v>
      </c>
      <c r="D3963" s="343" t="s">
        <v>484</v>
      </c>
    </row>
    <row r="3964" ht="15.0" customHeight="1">
      <c r="A3964" s="343" t="s">
        <v>6203</v>
      </c>
      <c r="B3964" s="344">
        <v>532669.0</v>
      </c>
      <c r="C3964" s="343" t="s">
        <v>504</v>
      </c>
      <c r="D3964" s="343" t="s">
        <v>552</v>
      </c>
    </row>
    <row r="3965" ht="15.0" customHeight="1">
      <c r="A3965" s="343" t="s">
        <v>6204</v>
      </c>
      <c r="B3965" s="344">
        <v>590030.0</v>
      </c>
      <c r="C3965" s="343" t="s">
        <v>6205</v>
      </c>
      <c r="D3965" s="343" t="s">
        <v>1012</v>
      </c>
    </row>
    <row r="3966" ht="15.0" customHeight="1">
      <c r="A3966" s="343" t="s">
        <v>6206</v>
      </c>
      <c r="B3966" s="344">
        <v>523826.0</v>
      </c>
      <c r="C3966" s="343" t="s">
        <v>504</v>
      </c>
      <c r="D3966" s="343" t="s">
        <v>618</v>
      </c>
    </row>
    <row r="3967" ht="15.0" customHeight="1">
      <c r="A3967" s="343" t="s">
        <v>6207</v>
      </c>
      <c r="B3967" s="344">
        <v>532025.0</v>
      </c>
      <c r="C3967" s="343" t="s">
        <v>504</v>
      </c>
      <c r="D3967" s="343" t="s">
        <v>507</v>
      </c>
    </row>
    <row r="3968" ht="15.0" customHeight="1">
      <c r="A3968" s="343" t="s">
        <v>6208</v>
      </c>
      <c r="B3968" s="344">
        <v>530289.0</v>
      </c>
      <c r="C3968" s="343" t="s">
        <v>504</v>
      </c>
      <c r="D3968" s="343" t="s">
        <v>925</v>
      </c>
    </row>
    <row r="3969" ht="15.0" customHeight="1">
      <c r="A3969" s="343" t="s">
        <v>6209</v>
      </c>
      <c r="B3969" s="344">
        <v>542376.0</v>
      </c>
      <c r="C3969" s="343" t="s">
        <v>6210</v>
      </c>
      <c r="D3969" s="343" t="s">
        <v>487</v>
      </c>
    </row>
    <row r="3970" ht="15.0" customHeight="1">
      <c r="A3970" s="343" t="s">
        <v>6211</v>
      </c>
      <c r="B3970" s="344">
        <v>541890.0</v>
      </c>
      <c r="C3970" s="343" t="s">
        <v>504</v>
      </c>
      <c r="D3970" s="343" t="s">
        <v>490</v>
      </c>
    </row>
    <row r="3971" ht="15.0" customHeight="1">
      <c r="A3971" s="343" t="s">
        <v>6212</v>
      </c>
      <c r="B3971" s="344">
        <v>538920.0</v>
      </c>
      <c r="C3971" s="343" t="s">
        <v>504</v>
      </c>
      <c r="D3971" s="343" t="s">
        <v>526</v>
      </c>
    </row>
    <row r="3972" ht="15.0" customHeight="1">
      <c r="A3972" s="343" t="s">
        <v>6213</v>
      </c>
      <c r="B3972" s="343" t="s">
        <v>504</v>
      </c>
      <c r="C3972" s="343" t="s">
        <v>6214</v>
      </c>
      <c r="D3972" s="343" t="s">
        <v>595</v>
      </c>
    </row>
    <row r="3973" ht="15.0" customHeight="1">
      <c r="A3973" s="343" t="s">
        <v>6215</v>
      </c>
      <c r="B3973" s="343" t="s">
        <v>504</v>
      </c>
      <c r="C3973" s="343" t="s">
        <v>6214</v>
      </c>
      <c r="D3973" s="343" t="s">
        <v>595</v>
      </c>
    </row>
    <row r="3974" ht="15.0" customHeight="1">
      <c r="A3974" s="343" t="s">
        <v>6216</v>
      </c>
      <c r="B3974" s="344">
        <v>524727.0</v>
      </c>
      <c r="C3974" s="343" t="s">
        <v>504</v>
      </c>
      <c r="D3974" s="343" t="s">
        <v>542</v>
      </c>
    </row>
    <row r="3975" ht="15.0" customHeight="1">
      <c r="A3975" s="343" t="s">
        <v>6217</v>
      </c>
      <c r="B3975" s="344">
        <v>531370.0</v>
      </c>
      <c r="C3975" s="343" t="s">
        <v>504</v>
      </c>
      <c r="D3975" s="343" t="s">
        <v>490</v>
      </c>
    </row>
    <row r="3976" ht="15.0" customHeight="1">
      <c r="A3976" s="343" t="s">
        <v>6218</v>
      </c>
      <c r="B3976" s="344">
        <v>540211.0</v>
      </c>
      <c r="C3976" s="343" t="s">
        <v>504</v>
      </c>
      <c r="D3976" s="343" t="s">
        <v>521</v>
      </c>
    </row>
    <row r="3977" ht="15.0" customHeight="1">
      <c r="A3977" s="343" t="s">
        <v>6219</v>
      </c>
      <c r="B3977" s="344">
        <v>534425.0</v>
      </c>
      <c r="C3977" s="343" t="s">
        <v>6220</v>
      </c>
      <c r="D3977" s="343" t="s">
        <v>993</v>
      </c>
    </row>
    <row r="3978" ht="15.0" customHeight="1">
      <c r="A3978" s="343" t="s">
        <v>6221</v>
      </c>
      <c r="B3978" s="344">
        <v>513687.0</v>
      </c>
      <c r="C3978" s="343" t="s">
        <v>504</v>
      </c>
      <c r="D3978" s="343" t="s">
        <v>859</v>
      </c>
    </row>
    <row r="3979" ht="15.0" customHeight="1">
      <c r="A3979" s="343" t="s">
        <v>6222</v>
      </c>
      <c r="B3979" s="343" t="s">
        <v>504</v>
      </c>
      <c r="C3979" s="343" t="s">
        <v>6223</v>
      </c>
      <c r="D3979" s="343" t="s">
        <v>515</v>
      </c>
    </row>
    <row r="3980" ht="15.0" customHeight="1">
      <c r="A3980" s="343" t="s">
        <v>6224</v>
      </c>
      <c r="B3980" s="344">
        <v>531982.0</v>
      </c>
      <c r="C3980" s="343" t="s">
        <v>504</v>
      </c>
      <c r="D3980" s="343" t="s">
        <v>584</v>
      </c>
    </row>
    <row r="3981" ht="15.0" customHeight="1">
      <c r="A3981" s="343" t="s">
        <v>6225</v>
      </c>
      <c r="B3981" s="344">
        <v>512153.0</v>
      </c>
      <c r="C3981" s="343" t="s">
        <v>504</v>
      </c>
      <c r="D3981" s="343" t="s">
        <v>925</v>
      </c>
    </row>
    <row r="3982" ht="15.0" customHeight="1">
      <c r="A3982" s="343" t="s">
        <v>6226</v>
      </c>
      <c r="B3982" s="344">
        <v>512291.0</v>
      </c>
      <c r="C3982" s="343" t="s">
        <v>504</v>
      </c>
      <c r="D3982" s="343" t="s">
        <v>487</v>
      </c>
    </row>
    <row r="3983" ht="15.0" customHeight="1">
      <c r="A3983" s="343" t="s">
        <v>6227</v>
      </c>
      <c r="B3983" s="344">
        <v>517166.0</v>
      </c>
      <c r="C3983" s="343" t="s">
        <v>504</v>
      </c>
      <c r="D3983" s="343" t="s">
        <v>1046</v>
      </c>
    </row>
    <row r="3984" ht="15.0" customHeight="1">
      <c r="A3984" s="343" t="s">
        <v>6228</v>
      </c>
      <c r="B3984" s="344">
        <v>542337.0</v>
      </c>
      <c r="C3984" s="343" t="s">
        <v>6229</v>
      </c>
      <c r="D3984" s="343" t="s">
        <v>673</v>
      </c>
    </row>
    <row r="3985" ht="15.0" customHeight="1">
      <c r="A3985" s="343" t="s">
        <v>6230</v>
      </c>
      <c r="B3985" s="343" t="s">
        <v>504</v>
      </c>
      <c r="C3985" s="343" t="s">
        <v>6231</v>
      </c>
      <c r="D3985" s="343" t="s">
        <v>673</v>
      </c>
    </row>
    <row r="3986" ht="15.0" customHeight="1">
      <c r="A3986" s="343" t="s">
        <v>6232</v>
      </c>
      <c r="B3986" s="344">
        <v>526161.0</v>
      </c>
      <c r="C3986" s="343" t="s">
        <v>504</v>
      </c>
      <c r="D3986" s="343" t="s">
        <v>618</v>
      </c>
    </row>
    <row r="3987" ht="15.0" customHeight="1">
      <c r="A3987" s="343" t="s">
        <v>6233</v>
      </c>
      <c r="B3987" s="344">
        <v>521082.0</v>
      </c>
      <c r="C3987" s="343" t="s">
        <v>6234</v>
      </c>
      <c r="D3987" s="343" t="s">
        <v>519</v>
      </c>
    </row>
    <row r="3988" ht="15.0" customHeight="1">
      <c r="A3988" s="343" t="s">
        <v>6235</v>
      </c>
      <c r="B3988" s="344">
        <v>526827.0</v>
      </c>
      <c r="C3988" s="343" t="s">
        <v>504</v>
      </c>
      <c r="D3988" s="343" t="s">
        <v>618</v>
      </c>
    </row>
    <row r="3989" ht="15.0" customHeight="1">
      <c r="A3989" s="343" t="s">
        <v>6236</v>
      </c>
      <c r="B3989" s="344">
        <v>517214.0</v>
      </c>
      <c r="C3989" s="343" t="s">
        <v>6237</v>
      </c>
      <c r="D3989" s="343" t="s">
        <v>650</v>
      </c>
    </row>
    <row r="3990" ht="15.0" customHeight="1">
      <c r="A3990" s="343" t="s">
        <v>6238</v>
      </c>
      <c r="B3990" s="344">
        <v>500285.0</v>
      </c>
      <c r="C3990" s="343" t="s">
        <v>504</v>
      </c>
      <c r="D3990" s="343" t="s">
        <v>2642</v>
      </c>
    </row>
    <row r="3991" ht="15.0" customHeight="1">
      <c r="A3991" s="343" t="s">
        <v>6239</v>
      </c>
      <c r="B3991" s="344">
        <v>540084.0</v>
      </c>
      <c r="C3991" s="343" t="s">
        <v>504</v>
      </c>
      <c r="D3991" s="343" t="s">
        <v>507</v>
      </c>
    </row>
    <row r="3992" ht="15.0" customHeight="1">
      <c r="A3992" s="343" t="s">
        <v>6240</v>
      </c>
      <c r="B3992" s="344">
        <v>532651.0</v>
      </c>
      <c r="C3992" s="343" t="s">
        <v>6241</v>
      </c>
      <c r="D3992" s="343" t="s">
        <v>618</v>
      </c>
    </row>
    <row r="3993" ht="15.0" customHeight="1">
      <c r="A3993" s="343" t="s">
        <v>6242</v>
      </c>
      <c r="B3993" s="344">
        <v>513414.0</v>
      </c>
      <c r="C3993" s="343" t="s">
        <v>6243</v>
      </c>
      <c r="D3993" s="343" t="s">
        <v>536</v>
      </c>
    </row>
    <row r="3994" ht="15.0" customHeight="1">
      <c r="A3994" s="343" t="s">
        <v>6244</v>
      </c>
      <c r="B3994" s="344">
        <v>500402.0</v>
      </c>
      <c r="C3994" s="343" t="s">
        <v>6245</v>
      </c>
      <c r="D3994" s="343" t="s">
        <v>902</v>
      </c>
    </row>
    <row r="3995" ht="15.0" customHeight="1">
      <c r="A3995" s="343" t="s">
        <v>6246</v>
      </c>
      <c r="B3995" s="344">
        <v>539221.0</v>
      </c>
      <c r="C3995" s="343" t="s">
        <v>504</v>
      </c>
      <c r="D3995" s="343" t="s">
        <v>519</v>
      </c>
    </row>
    <row r="3996" ht="15.0" customHeight="1">
      <c r="A3996" s="343" t="s">
        <v>6247</v>
      </c>
      <c r="B3996" s="344">
        <v>539221.0</v>
      </c>
      <c r="C3996" s="343" t="s">
        <v>504</v>
      </c>
      <c r="D3996" s="343" t="s">
        <v>519</v>
      </c>
    </row>
    <row r="3997" ht="15.0" customHeight="1">
      <c r="A3997" s="343" t="s">
        <v>6248</v>
      </c>
      <c r="B3997" s="344">
        <v>540079.0</v>
      </c>
      <c r="C3997" s="343" t="s">
        <v>504</v>
      </c>
      <c r="D3997" s="343" t="s">
        <v>1424</v>
      </c>
    </row>
    <row r="3998" ht="15.0" customHeight="1">
      <c r="A3998" s="343" t="s">
        <v>6249</v>
      </c>
      <c r="B3998" s="344">
        <v>540570.0</v>
      </c>
      <c r="C3998" s="343" t="s">
        <v>6250</v>
      </c>
      <c r="D3998" s="343" t="s">
        <v>5319</v>
      </c>
    </row>
    <row r="3999" ht="15.0" customHeight="1">
      <c r="A3999" s="343" t="s">
        <v>6251</v>
      </c>
      <c r="B3999" s="344">
        <v>538402.0</v>
      </c>
      <c r="C3999" s="343" t="s">
        <v>504</v>
      </c>
      <c r="D3999" s="343" t="s">
        <v>521</v>
      </c>
    </row>
    <row r="4000" ht="15.0" customHeight="1">
      <c r="A4000" s="343" t="s">
        <v>6252</v>
      </c>
      <c r="B4000" s="344">
        <v>530177.0</v>
      </c>
      <c r="C4000" s="343" t="s">
        <v>504</v>
      </c>
      <c r="D4000" s="343" t="s">
        <v>526</v>
      </c>
    </row>
    <row r="4001" ht="15.0" customHeight="1">
      <c r="A4001" s="343" t="s">
        <v>6253</v>
      </c>
      <c r="B4001" s="344">
        <v>533121.0</v>
      </c>
      <c r="C4001" s="343" t="s">
        <v>6254</v>
      </c>
      <c r="D4001" s="343" t="s">
        <v>490</v>
      </c>
    </row>
    <row r="4002" ht="15.0" customHeight="1">
      <c r="A4002" s="343" t="s">
        <v>6255</v>
      </c>
      <c r="B4002" s="344">
        <v>526532.0</v>
      </c>
      <c r="C4002" s="343" t="s">
        <v>504</v>
      </c>
      <c r="D4002" s="343" t="s">
        <v>552</v>
      </c>
    </row>
    <row r="4003" ht="15.0" customHeight="1">
      <c r="A4003" s="343" t="s">
        <v>6256</v>
      </c>
      <c r="B4003" s="344">
        <v>526532.0</v>
      </c>
      <c r="C4003" s="343" t="s">
        <v>504</v>
      </c>
      <c r="D4003" s="343" t="s">
        <v>552</v>
      </c>
    </row>
    <row r="4004" ht="15.0" customHeight="1">
      <c r="A4004" s="343" t="s">
        <v>6257</v>
      </c>
      <c r="B4004" s="344">
        <v>530037.0</v>
      </c>
      <c r="C4004" s="343" t="s">
        <v>504</v>
      </c>
      <c r="D4004" s="343" t="s">
        <v>519</v>
      </c>
    </row>
    <row r="4005" ht="15.0" customHeight="1">
      <c r="A4005" s="343" t="s">
        <v>6258</v>
      </c>
      <c r="B4005" s="344">
        <v>532842.0</v>
      </c>
      <c r="C4005" s="343" t="s">
        <v>6259</v>
      </c>
      <c r="D4005" s="343" t="s">
        <v>552</v>
      </c>
    </row>
    <row r="4006" ht="15.0" customHeight="1">
      <c r="A4006" s="343" t="s">
        <v>6260</v>
      </c>
      <c r="B4006" s="344">
        <v>514248.0</v>
      </c>
      <c r="C4006" s="343" t="s">
        <v>504</v>
      </c>
      <c r="D4006" s="343" t="s">
        <v>552</v>
      </c>
    </row>
    <row r="4007" ht="15.0" customHeight="1">
      <c r="A4007" s="343" t="s">
        <v>6261</v>
      </c>
      <c r="B4007" s="344">
        <v>535601.0</v>
      </c>
      <c r="C4007" s="343" t="s">
        <v>6262</v>
      </c>
      <c r="D4007" s="343" t="s">
        <v>930</v>
      </c>
    </row>
    <row r="4008" ht="15.0" customHeight="1">
      <c r="A4008" s="343" t="s">
        <v>6263</v>
      </c>
      <c r="B4008" s="344">
        <v>523756.0</v>
      </c>
      <c r="C4008" s="343" t="s">
        <v>6264</v>
      </c>
      <c r="D4008" s="343" t="s">
        <v>521</v>
      </c>
    </row>
    <row r="4009" ht="15.0" customHeight="1">
      <c r="A4009" s="343" t="s">
        <v>6265</v>
      </c>
      <c r="B4009" s="344">
        <v>539217.0</v>
      </c>
      <c r="C4009" s="343" t="s">
        <v>504</v>
      </c>
      <c r="D4009" s="343" t="s">
        <v>524</v>
      </c>
    </row>
    <row r="4010" ht="15.0" customHeight="1">
      <c r="A4010" s="343" t="s">
        <v>6266</v>
      </c>
      <c r="B4010" s="344">
        <v>503806.0</v>
      </c>
      <c r="C4010" s="343" t="s">
        <v>6267</v>
      </c>
      <c r="D4010" s="343" t="s">
        <v>519</v>
      </c>
    </row>
    <row r="4011" ht="15.0" customHeight="1">
      <c r="A4011" s="343" t="s">
        <v>6268</v>
      </c>
      <c r="B4011" s="344">
        <v>534680.0</v>
      </c>
      <c r="C4011" s="343" t="s">
        <v>504</v>
      </c>
      <c r="D4011" s="343" t="s">
        <v>562</v>
      </c>
    </row>
    <row r="4012" ht="15.0" customHeight="1">
      <c r="A4012" s="343" t="s">
        <v>6269</v>
      </c>
      <c r="B4012" s="344">
        <v>530943.0</v>
      </c>
      <c r="C4012" s="343" t="s">
        <v>6270</v>
      </c>
      <c r="D4012" s="343" t="s">
        <v>507</v>
      </c>
    </row>
    <row r="4013" ht="15.0" customHeight="1">
      <c r="A4013" s="343" t="s">
        <v>6271</v>
      </c>
      <c r="B4013" s="344">
        <v>538863.0</v>
      </c>
      <c r="C4013" s="343" t="s">
        <v>504</v>
      </c>
      <c r="D4013" s="343" t="s">
        <v>521</v>
      </c>
    </row>
    <row r="4014" ht="15.0" customHeight="1">
      <c r="A4014" s="343" t="s">
        <v>6272</v>
      </c>
      <c r="B4014" s="344">
        <v>531322.0</v>
      </c>
      <c r="C4014" s="343" t="s">
        <v>6273</v>
      </c>
      <c r="D4014" s="343" t="s">
        <v>714</v>
      </c>
    </row>
    <row r="4015" ht="15.0" customHeight="1">
      <c r="A4015" s="343" t="s">
        <v>6274</v>
      </c>
      <c r="B4015" s="344">
        <v>514442.0</v>
      </c>
      <c r="C4015" s="343" t="s">
        <v>504</v>
      </c>
      <c r="D4015" s="343" t="s">
        <v>624</v>
      </c>
    </row>
    <row r="4016" ht="15.0" customHeight="1">
      <c r="A4016" s="343" t="s">
        <v>6275</v>
      </c>
      <c r="B4016" s="344">
        <v>539363.0</v>
      </c>
      <c r="C4016" s="343" t="s">
        <v>504</v>
      </c>
      <c r="D4016" s="343" t="s">
        <v>590</v>
      </c>
    </row>
    <row r="4017" ht="15.0" customHeight="1">
      <c r="A4017" s="343" t="s">
        <v>6276</v>
      </c>
      <c r="B4017" s="344">
        <v>539363.0</v>
      </c>
      <c r="C4017" s="343" t="s">
        <v>504</v>
      </c>
      <c r="D4017" s="343" t="s">
        <v>590</v>
      </c>
    </row>
    <row r="4018" ht="15.0" customHeight="1">
      <c r="A4018" s="343" t="s">
        <v>6277</v>
      </c>
      <c r="B4018" s="343" t="s">
        <v>504</v>
      </c>
      <c r="C4018" s="343" t="s">
        <v>6278</v>
      </c>
      <c r="D4018" s="343" t="s">
        <v>515</v>
      </c>
    </row>
    <row r="4019" ht="15.0" customHeight="1">
      <c r="A4019" s="343" t="s">
        <v>6279</v>
      </c>
      <c r="B4019" s="344">
        <v>521161.0</v>
      </c>
      <c r="C4019" s="343" t="s">
        <v>504</v>
      </c>
      <c r="D4019" s="343" t="s">
        <v>519</v>
      </c>
    </row>
    <row r="4020" ht="15.0" customHeight="1">
      <c r="A4020" s="343" t="s">
        <v>6280</v>
      </c>
      <c r="B4020" s="344">
        <v>521234.0</v>
      </c>
      <c r="C4020" s="343" t="s">
        <v>504</v>
      </c>
      <c r="D4020" s="343" t="s">
        <v>519</v>
      </c>
    </row>
    <row r="4021" ht="15.0" customHeight="1">
      <c r="A4021" s="343" t="s">
        <v>6281</v>
      </c>
      <c r="B4021" s="344">
        <v>521178.0</v>
      </c>
      <c r="C4021" s="343" t="s">
        <v>504</v>
      </c>
      <c r="D4021" s="343" t="s">
        <v>519</v>
      </c>
    </row>
    <row r="4022" ht="15.0" customHeight="1">
      <c r="A4022" s="343" t="s">
        <v>6282</v>
      </c>
      <c r="B4022" s="344">
        <v>515081.0</v>
      </c>
      <c r="C4022" s="343" t="s">
        <v>504</v>
      </c>
      <c r="D4022" s="343" t="s">
        <v>1032</v>
      </c>
    </row>
    <row r="4023" ht="15.0" customHeight="1">
      <c r="A4023" s="343" t="s">
        <v>6283</v>
      </c>
      <c r="B4023" s="344">
        <v>513605.0</v>
      </c>
      <c r="C4023" s="343" t="s">
        <v>6284</v>
      </c>
      <c r="D4023" s="343" t="s">
        <v>827</v>
      </c>
    </row>
    <row r="4024" ht="15.0" customHeight="1">
      <c r="A4024" s="343" t="s">
        <v>6285</v>
      </c>
      <c r="B4024" s="344">
        <v>523222.0</v>
      </c>
      <c r="C4024" s="343" t="s">
        <v>504</v>
      </c>
      <c r="D4024" s="343" t="s">
        <v>643</v>
      </c>
    </row>
    <row r="4025" ht="15.0" customHeight="1">
      <c r="A4025" s="343" t="s">
        <v>6286</v>
      </c>
      <c r="B4025" s="344">
        <v>536799.0</v>
      </c>
      <c r="C4025" s="343" t="s">
        <v>504</v>
      </c>
      <c r="D4025" s="343" t="s">
        <v>521</v>
      </c>
    </row>
    <row r="4026" ht="15.0" customHeight="1">
      <c r="A4026" s="343" t="s">
        <v>6287</v>
      </c>
      <c r="B4026" s="344">
        <v>533569.0</v>
      </c>
      <c r="C4026" s="343" t="s">
        <v>6288</v>
      </c>
      <c r="D4026" s="343" t="s">
        <v>618</v>
      </c>
    </row>
    <row r="4027" ht="15.0" customHeight="1">
      <c r="A4027" s="343" t="s">
        <v>6289</v>
      </c>
      <c r="B4027" s="344">
        <v>540914.0</v>
      </c>
      <c r="C4027" s="343" t="s">
        <v>504</v>
      </c>
      <c r="D4027" s="343" t="s">
        <v>526</v>
      </c>
    </row>
    <row r="4028" ht="15.0" customHeight="1">
      <c r="A4028" s="343" t="s">
        <v>6290</v>
      </c>
      <c r="B4028" s="344">
        <v>524636.0</v>
      </c>
      <c r="C4028" s="343" t="s">
        <v>504</v>
      </c>
      <c r="D4028" s="343" t="s">
        <v>542</v>
      </c>
    </row>
    <row r="4029" ht="15.0" customHeight="1">
      <c r="A4029" s="343" t="s">
        <v>6291</v>
      </c>
      <c r="B4029" s="344">
        <v>530821.0</v>
      </c>
      <c r="C4029" s="343" t="s">
        <v>504</v>
      </c>
      <c r="D4029" s="343" t="s">
        <v>590</v>
      </c>
    </row>
    <row r="4030" ht="15.0" customHeight="1">
      <c r="A4030" s="343" t="s">
        <v>6292</v>
      </c>
      <c r="B4030" s="344">
        <v>539026.0</v>
      </c>
      <c r="C4030" s="343" t="s">
        <v>504</v>
      </c>
      <c r="D4030" s="343" t="s">
        <v>487</v>
      </c>
    </row>
    <row r="4031" ht="15.0" customHeight="1">
      <c r="A4031" s="343" t="s">
        <v>6293</v>
      </c>
      <c r="B4031" s="344">
        <v>531723.0</v>
      </c>
      <c r="C4031" s="343" t="s">
        <v>6294</v>
      </c>
      <c r="D4031" s="343" t="s">
        <v>487</v>
      </c>
    </row>
    <row r="4032" ht="15.0" customHeight="1">
      <c r="A4032" s="343" t="s">
        <v>6293</v>
      </c>
      <c r="B4032" s="344">
        <v>570005.0</v>
      </c>
      <c r="C4032" s="343" t="s">
        <v>6295</v>
      </c>
      <c r="D4032" s="343" t="s">
        <v>487</v>
      </c>
    </row>
    <row r="4033" ht="15.0" customHeight="1">
      <c r="A4033" s="343" t="s">
        <v>6296</v>
      </c>
      <c r="B4033" s="344">
        <v>504180.0</v>
      </c>
      <c r="C4033" s="343" t="s">
        <v>504</v>
      </c>
      <c r="D4033" s="343" t="s">
        <v>521</v>
      </c>
    </row>
    <row r="4034" ht="15.0" customHeight="1">
      <c r="A4034" s="343" t="s">
        <v>6297</v>
      </c>
      <c r="B4034" s="344">
        <v>511700.0</v>
      </c>
      <c r="C4034" s="343" t="s">
        <v>504</v>
      </c>
      <c r="D4034" s="343" t="s">
        <v>521</v>
      </c>
    </row>
    <row r="4035" ht="15.0" customHeight="1">
      <c r="A4035" s="343" t="s">
        <v>6298</v>
      </c>
      <c r="B4035" s="344">
        <v>580001.0</v>
      </c>
      <c r="C4035" s="343" t="s">
        <v>504</v>
      </c>
      <c r="D4035" s="343" t="s">
        <v>822</v>
      </c>
    </row>
    <row r="4036" ht="15.0" customHeight="1">
      <c r="A4036" s="343" t="s">
        <v>6299</v>
      </c>
      <c r="B4036" s="344">
        <v>530017.0</v>
      </c>
      <c r="C4036" s="343" t="s">
        <v>6300</v>
      </c>
      <c r="D4036" s="343" t="s">
        <v>552</v>
      </c>
    </row>
    <row r="4037" ht="15.0" customHeight="1">
      <c r="A4037" s="343" t="s">
        <v>6301</v>
      </c>
      <c r="B4037" s="344">
        <v>523351.0</v>
      </c>
      <c r="C4037" s="343" t="s">
        <v>504</v>
      </c>
      <c r="D4037" s="343" t="s">
        <v>664</v>
      </c>
    </row>
    <row r="4038" ht="15.0" customHeight="1">
      <c r="A4038" s="343" t="s">
        <v>6302</v>
      </c>
      <c r="B4038" s="344">
        <v>523351.0</v>
      </c>
      <c r="C4038" s="343" t="s">
        <v>504</v>
      </c>
      <c r="D4038" s="343" t="s">
        <v>664</v>
      </c>
    </row>
    <row r="4039" ht="15.0" customHeight="1">
      <c r="A4039" s="343" t="s">
        <v>6303</v>
      </c>
      <c r="B4039" s="344">
        <v>526231.0</v>
      </c>
      <c r="C4039" s="343" t="s">
        <v>504</v>
      </c>
      <c r="D4039" s="343" t="s">
        <v>552</v>
      </c>
    </row>
    <row r="4040" ht="15.0" customHeight="1">
      <c r="A4040" s="343" t="s">
        <v>6304</v>
      </c>
      <c r="B4040" s="344">
        <v>530931.0</v>
      </c>
      <c r="C4040" s="343" t="s">
        <v>504</v>
      </c>
      <c r="D4040" s="343" t="s">
        <v>699</v>
      </c>
    </row>
    <row r="4041" ht="15.0" customHeight="1">
      <c r="A4041" s="343" t="s">
        <v>6305</v>
      </c>
      <c r="B4041" s="344">
        <v>530931.0</v>
      </c>
      <c r="C4041" s="343" t="s">
        <v>504</v>
      </c>
      <c r="D4041" s="343" t="s">
        <v>699</v>
      </c>
    </row>
    <row r="4042" ht="15.0" customHeight="1">
      <c r="A4042" s="343" t="s">
        <v>6306</v>
      </c>
      <c r="B4042" s="344">
        <v>506105.0</v>
      </c>
      <c r="C4042" s="343" t="s">
        <v>504</v>
      </c>
      <c r="D4042" s="343" t="s">
        <v>524</v>
      </c>
    </row>
    <row r="4043" ht="15.0" customHeight="1">
      <c r="A4043" s="343" t="s">
        <v>6307</v>
      </c>
      <c r="B4043" s="344">
        <v>540575.0</v>
      </c>
      <c r="C4043" s="343" t="s">
        <v>6308</v>
      </c>
      <c r="D4043" s="343" t="s">
        <v>517</v>
      </c>
    </row>
    <row r="4044" ht="15.0" customHeight="1">
      <c r="A4044" s="343" t="s">
        <v>6309</v>
      </c>
      <c r="B4044" s="344">
        <v>539255.0</v>
      </c>
      <c r="C4044" s="343" t="s">
        <v>504</v>
      </c>
      <c r="D4044" s="343" t="s">
        <v>547</v>
      </c>
    </row>
    <row r="4045" ht="15.0" customHeight="1">
      <c r="A4045" s="343" t="s">
        <v>6310</v>
      </c>
      <c r="B4045" s="344">
        <v>516022.0</v>
      </c>
      <c r="C4045" s="343" t="s">
        <v>6311</v>
      </c>
      <c r="D4045" s="343" t="s">
        <v>498</v>
      </c>
    </row>
    <row r="4046" ht="15.0" customHeight="1">
      <c r="A4046" s="343" t="s">
        <v>6312</v>
      </c>
      <c r="B4046" s="344">
        <v>531616.0</v>
      </c>
      <c r="C4046" s="343" t="s">
        <v>504</v>
      </c>
      <c r="D4046" s="343" t="s">
        <v>490</v>
      </c>
    </row>
    <row r="4047" ht="15.0" customHeight="1">
      <c r="A4047" s="343" t="s">
        <v>6313</v>
      </c>
      <c r="B4047" s="344">
        <v>538733.0</v>
      </c>
      <c r="C4047" s="343" t="s">
        <v>504</v>
      </c>
      <c r="D4047" s="343" t="s">
        <v>2752</v>
      </c>
    </row>
    <row r="4048" ht="15.0" customHeight="1">
      <c r="A4048" s="343" t="s">
        <v>6314</v>
      </c>
      <c r="B4048" s="344">
        <v>517548.0</v>
      </c>
      <c r="C4048" s="343" t="s">
        <v>504</v>
      </c>
      <c r="D4048" s="343" t="s">
        <v>526</v>
      </c>
    </row>
    <row r="4049" ht="15.0" customHeight="1">
      <c r="A4049" s="343" t="s">
        <v>6315</v>
      </c>
      <c r="B4049" s="344">
        <v>520155.0</v>
      </c>
      <c r="C4049" s="343" t="s">
        <v>504</v>
      </c>
      <c r="D4049" s="343" t="s">
        <v>640</v>
      </c>
    </row>
    <row r="4050" ht="15.0" customHeight="1">
      <c r="A4050" s="343" t="s">
        <v>6316</v>
      </c>
      <c r="B4050" s="344">
        <v>500112.0</v>
      </c>
      <c r="C4050" s="343" t="s">
        <v>6317</v>
      </c>
      <c r="D4050" s="343" t="s">
        <v>822</v>
      </c>
    </row>
    <row r="4051" ht="15.0" customHeight="1">
      <c r="A4051" s="343" t="s">
        <v>6318</v>
      </c>
      <c r="B4051" s="344">
        <v>500113.0</v>
      </c>
      <c r="C4051" s="343" t="s">
        <v>6319</v>
      </c>
      <c r="D4051" s="343" t="s">
        <v>536</v>
      </c>
    </row>
    <row r="4052" ht="15.0" customHeight="1">
      <c r="A4052" s="343" t="s">
        <v>6320</v>
      </c>
      <c r="B4052" s="344">
        <v>500113.0</v>
      </c>
      <c r="C4052" s="343" t="s">
        <v>6319</v>
      </c>
      <c r="D4052" s="343" t="s">
        <v>536</v>
      </c>
    </row>
    <row r="4053" ht="15.0" customHeight="1">
      <c r="A4053" s="343" t="s">
        <v>6321</v>
      </c>
      <c r="B4053" s="343" t="s">
        <v>504</v>
      </c>
      <c r="C4053" s="343" t="s">
        <v>6322</v>
      </c>
      <c r="D4053" s="343" t="s">
        <v>515</v>
      </c>
    </row>
    <row r="4054" ht="15.0" customHeight="1">
      <c r="A4054" s="343" t="s">
        <v>6323</v>
      </c>
      <c r="B4054" s="344">
        <v>534748.0</v>
      </c>
      <c r="C4054" s="343" t="s">
        <v>6324</v>
      </c>
      <c r="D4054" s="343" t="s">
        <v>536</v>
      </c>
    </row>
    <row r="4055" ht="15.0" customHeight="1">
      <c r="A4055" s="343" t="s">
        <v>6325</v>
      </c>
      <c r="B4055" s="344">
        <v>534748.0</v>
      </c>
      <c r="C4055" s="343" t="s">
        <v>6324</v>
      </c>
      <c r="D4055" s="343" t="s">
        <v>536</v>
      </c>
    </row>
    <row r="4056" ht="15.0" customHeight="1">
      <c r="A4056" s="343" t="s">
        <v>6326</v>
      </c>
      <c r="B4056" s="344">
        <v>513173.0</v>
      </c>
      <c r="C4056" s="343" t="s">
        <v>504</v>
      </c>
      <c r="D4056" s="343" t="s">
        <v>590</v>
      </c>
    </row>
    <row r="4057" ht="15.0" customHeight="1">
      <c r="A4057" s="343" t="s">
        <v>6327</v>
      </c>
      <c r="B4057" s="344">
        <v>504717.0</v>
      </c>
      <c r="C4057" s="343" t="s">
        <v>6328</v>
      </c>
      <c r="D4057" s="345" t="s">
        <v>4376</v>
      </c>
    </row>
    <row r="4058" ht="15.0" customHeight="1">
      <c r="A4058" s="343" t="s">
        <v>6329</v>
      </c>
      <c r="B4058" s="344">
        <v>513262.0</v>
      </c>
      <c r="C4058" s="343" t="s">
        <v>6330</v>
      </c>
      <c r="D4058" s="343" t="s">
        <v>859</v>
      </c>
    </row>
    <row r="4059" ht="15.0" customHeight="1">
      <c r="A4059" s="343" t="s">
        <v>6331</v>
      </c>
      <c r="B4059" s="344">
        <v>513517.0</v>
      </c>
      <c r="C4059" s="343" t="s">
        <v>504</v>
      </c>
      <c r="D4059" s="343" t="s">
        <v>1424</v>
      </c>
    </row>
    <row r="4060" ht="15.0" customHeight="1">
      <c r="A4060" s="343" t="s">
        <v>6332</v>
      </c>
      <c r="B4060" s="344">
        <v>500399.0</v>
      </c>
      <c r="C4060" s="343" t="s">
        <v>504</v>
      </c>
      <c r="D4060" s="343" t="s">
        <v>536</v>
      </c>
    </row>
    <row r="4061" ht="15.0" customHeight="1">
      <c r="A4061" s="343" t="s">
        <v>6333</v>
      </c>
      <c r="B4061" s="344">
        <v>533316.0</v>
      </c>
      <c r="C4061" s="343" t="s">
        <v>6334</v>
      </c>
      <c r="D4061" s="343" t="s">
        <v>670</v>
      </c>
    </row>
    <row r="4062" ht="15.0" customHeight="1">
      <c r="A4062" s="343" t="s">
        <v>6335</v>
      </c>
      <c r="B4062" s="344">
        <v>526071.0</v>
      </c>
      <c r="C4062" s="343" t="s">
        <v>504</v>
      </c>
      <c r="D4062" s="343" t="s">
        <v>487</v>
      </c>
    </row>
    <row r="4063" ht="15.0" customHeight="1">
      <c r="A4063" s="343" t="s">
        <v>6336</v>
      </c>
      <c r="B4063" s="344">
        <v>526071.0</v>
      </c>
      <c r="C4063" s="343" t="s">
        <v>504</v>
      </c>
      <c r="D4063" s="343" t="s">
        <v>487</v>
      </c>
    </row>
    <row r="4064" ht="15.0" customHeight="1">
      <c r="A4064" s="343" t="s">
        <v>6337</v>
      </c>
      <c r="B4064" s="344">
        <v>536738.0</v>
      </c>
      <c r="C4064" s="343" t="s">
        <v>504</v>
      </c>
      <c r="D4064" s="343" t="s">
        <v>487</v>
      </c>
    </row>
    <row r="4065" ht="15.0" customHeight="1">
      <c r="A4065" s="343" t="s">
        <v>6338</v>
      </c>
      <c r="B4065" s="344">
        <v>531509.0</v>
      </c>
      <c r="C4065" s="343" t="s">
        <v>504</v>
      </c>
      <c r="D4065" s="343" t="s">
        <v>487</v>
      </c>
    </row>
    <row r="4066" ht="15.0" customHeight="1">
      <c r="A4066" s="343" t="s">
        <v>6339</v>
      </c>
      <c r="B4066" s="344">
        <v>526500.0</v>
      </c>
      <c r="C4066" s="343" t="s">
        <v>504</v>
      </c>
      <c r="D4066" s="343" t="s">
        <v>705</v>
      </c>
    </row>
    <row r="4067" ht="15.0" customHeight="1">
      <c r="A4067" s="343" t="s">
        <v>6340</v>
      </c>
      <c r="B4067" s="344">
        <v>508963.0</v>
      </c>
      <c r="C4067" s="343" t="s">
        <v>6341</v>
      </c>
      <c r="D4067" s="343" t="s">
        <v>521</v>
      </c>
    </row>
    <row r="4068" ht="15.0" customHeight="1">
      <c r="A4068" s="343" t="s">
        <v>6342</v>
      </c>
      <c r="B4068" s="344">
        <v>531628.0</v>
      </c>
      <c r="C4068" s="343" t="s">
        <v>504</v>
      </c>
      <c r="D4068" s="343" t="s">
        <v>519</v>
      </c>
    </row>
    <row r="4069" ht="15.0" customHeight="1">
      <c r="A4069" s="343" t="s">
        <v>6343</v>
      </c>
      <c r="B4069" s="344">
        <v>530759.0</v>
      </c>
      <c r="C4069" s="343" t="s">
        <v>6344</v>
      </c>
      <c r="D4069" s="343" t="s">
        <v>859</v>
      </c>
    </row>
    <row r="4070" ht="15.0" customHeight="1">
      <c r="A4070" s="343" t="s">
        <v>6345</v>
      </c>
      <c r="B4070" s="344">
        <v>532374.0</v>
      </c>
      <c r="C4070" s="343" t="s">
        <v>6346</v>
      </c>
      <c r="D4070" s="343" t="s">
        <v>1451</v>
      </c>
    </row>
    <row r="4071" ht="15.0" customHeight="1">
      <c r="A4071" s="343" t="s">
        <v>6347</v>
      </c>
      <c r="B4071" s="344">
        <v>513151.0</v>
      </c>
      <c r="C4071" s="343" t="s">
        <v>6348</v>
      </c>
      <c r="D4071" s="343" t="s">
        <v>519</v>
      </c>
    </row>
    <row r="4072" ht="15.0" customHeight="1">
      <c r="A4072" s="343" t="s">
        <v>6349</v>
      </c>
      <c r="B4072" s="344">
        <v>513151.0</v>
      </c>
      <c r="C4072" s="343" t="s">
        <v>6350</v>
      </c>
      <c r="D4072" s="343" t="s">
        <v>519</v>
      </c>
    </row>
    <row r="4073" ht="15.0" customHeight="1">
      <c r="A4073" s="343" t="s">
        <v>6351</v>
      </c>
      <c r="B4073" s="344">
        <v>532730.0</v>
      </c>
      <c r="C4073" s="343" t="s">
        <v>6352</v>
      </c>
      <c r="D4073" s="343" t="s">
        <v>519</v>
      </c>
    </row>
    <row r="4074" ht="15.0" customHeight="1">
      <c r="A4074" s="343" t="s">
        <v>6353</v>
      </c>
      <c r="B4074" s="344">
        <v>504959.0</v>
      </c>
      <c r="C4074" s="343" t="s">
        <v>504</v>
      </c>
      <c r="D4074" s="343" t="s">
        <v>512</v>
      </c>
    </row>
    <row r="4075" ht="15.0" customHeight="1">
      <c r="A4075" s="343" t="s">
        <v>6354</v>
      </c>
      <c r="B4075" s="344">
        <v>530495.0</v>
      </c>
      <c r="C4075" s="343" t="s">
        <v>504</v>
      </c>
      <c r="D4075" s="343" t="s">
        <v>526</v>
      </c>
    </row>
    <row r="4076" ht="15.0" customHeight="1">
      <c r="A4076" s="343" t="s">
        <v>6355</v>
      </c>
      <c r="B4076" s="344">
        <v>532531.0</v>
      </c>
      <c r="C4076" s="343" t="s">
        <v>6356</v>
      </c>
      <c r="D4076" s="343" t="s">
        <v>542</v>
      </c>
    </row>
    <row r="4077" ht="15.0" customHeight="1">
      <c r="A4077" s="343" t="s">
        <v>6357</v>
      </c>
      <c r="B4077" s="344">
        <v>530611.0</v>
      </c>
      <c r="C4077" s="343" t="s">
        <v>504</v>
      </c>
      <c r="D4077" s="343" t="s">
        <v>624</v>
      </c>
    </row>
    <row r="4078" ht="15.0" customHeight="1">
      <c r="A4078" s="343" t="s">
        <v>6358</v>
      </c>
      <c r="B4078" s="344">
        <v>526951.0</v>
      </c>
      <c r="C4078" s="343" t="s">
        <v>504</v>
      </c>
      <c r="D4078" s="343" t="s">
        <v>999</v>
      </c>
    </row>
    <row r="4079" ht="15.0" customHeight="1">
      <c r="A4079" s="343" t="s">
        <v>6359</v>
      </c>
      <c r="B4079" s="343" t="s">
        <v>504</v>
      </c>
      <c r="C4079" s="343" t="s">
        <v>6360</v>
      </c>
      <c r="D4079" s="343" t="s">
        <v>999</v>
      </c>
    </row>
    <row r="4080" ht="15.0" customHeight="1">
      <c r="A4080" s="343" t="s">
        <v>6361</v>
      </c>
      <c r="B4080" s="344">
        <v>532348.0</v>
      </c>
      <c r="C4080" s="343" t="s">
        <v>504</v>
      </c>
      <c r="D4080" s="343" t="s">
        <v>597</v>
      </c>
    </row>
    <row r="4081" ht="15.0" customHeight="1">
      <c r="A4081" s="343" t="s">
        <v>6362</v>
      </c>
      <c r="B4081" s="344">
        <v>530231.0</v>
      </c>
      <c r="C4081" s="343" t="s">
        <v>504</v>
      </c>
      <c r="D4081" s="343" t="s">
        <v>519</v>
      </c>
    </row>
    <row r="4082" ht="15.0" customHeight="1">
      <c r="A4082" s="343" t="s">
        <v>6363</v>
      </c>
      <c r="B4082" s="344">
        <v>517168.0</v>
      </c>
      <c r="C4082" s="343" t="s">
        <v>6364</v>
      </c>
      <c r="D4082" s="343" t="s">
        <v>859</v>
      </c>
    </row>
    <row r="4083" ht="15.0" customHeight="1">
      <c r="A4083" s="343" t="s">
        <v>6365</v>
      </c>
      <c r="B4083" s="344">
        <v>511024.0</v>
      </c>
      <c r="C4083" s="343" t="s">
        <v>504</v>
      </c>
      <c r="D4083" s="343" t="s">
        <v>925</v>
      </c>
    </row>
    <row r="4084" ht="15.0" customHeight="1">
      <c r="A4084" s="343" t="s">
        <v>6366</v>
      </c>
      <c r="B4084" s="344">
        <v>538714.0</v>
      </c>
      <c r="C4084" s="343" t="s">
        <v>504</v>
      </c>
      <c r="D4084" s="343" t="s">
        <v>521</v>
      </c>
    </row>
    <row r="4085" ht="15.0" customHeight="1">
      <c r="A4085" s="343" t="s">
        <v>6367</v>
      </c>
      <c r="B4085" s="344">
        <v>506003.0</v>
      </c>
      <c r="C4085" s="343" t="s">
        <v>504</v>
      </c>
      <c r="D4085" s="343" t="s">
        <v>809</v>
      </c>
    </row>
    <row r="4086" ht="15.0" customHeight="1">
      <c r="A4086" s="343" t="s">
        <v>6368</v>
      </c>
      <c r="B4086" s="344">
        <v>506655.0</v>
      </c>
      <c r="C4086" s="343" t="s">
        <v>6369</v>
      </c>
      <c r="D4086" s="343" t="s">
        <v>664</v>
      </c>
    </row>
    <row r="4087" ht="15.0" customHeight="1">
      <c r="A4087" s="343" t="s">
        <v>6370</v>
      </c>
      <c r="B4087" s="344">
        <v>521113.0</v>
      </c>
      <c r="C4087" s="343" t="s">
        <v>504</v>
      </c>
      <c r="D4087" s="343" t="s">
        <v>519</v>
      </c>
    </row>
    <row r="4088" ht="15.0" customHeight="1">
      <c r="A4088" s="343" t="s">
        <v>6371</v>
      </c>
      <c r="B4088" s="344">
        <v>540318.0</v>
      </c>
      <c r="C4088" s="343" t="s">
        <v>504</v>
      </c>
      <c r="D4088" s="343" t="s">
        <v>519</v>
      </c>
    </row>
    <row r="4089" ht="15.0" customHeight="1">
      <c r="A4089" s="343" t="s">
        <v>6372</v>
      </c>
      <c r="B4089" s="344">
        <v>511654.0</v>
      </c>
      <c r="C4089" s="343" t="s">
        <v>504</v>
      </c>
      <c r="D4089" s="343" t="s">
        <v>521</v>
      </c>
    </row>
    <row r="4090" ht="15.0" customHeight="1">
      <c r="A4090" s="343" t="s">
        <v>6373</v>
      </c>
      <c r="B4090" s="344">
        <v>542683.0</v>
      </c>
      <c r="C4090" s="343" t="s">
        <v>6374</v>
      </c>
      <c r="D4090" s="343" t="s">
        <v>650</v>
      </c>
    </row>
    <row r="4091" ht="15.0" customHeight="1">
      <c r="A4091" s="343" t="s">
        <v>6375</v>
      </c>
      <c r="B4091" s="344">
        <v>539117.0</v>
      </c>
      <c r="C4091" s="343" t="s">
        <v>504</v>
      </c>
      <c r="D4091" s="343" t="s">
        <v>521</v>
      </c>
    </row>
    <row r="4092" ht="15.0" customHeight="1">
      <c r="A4092" s="343" t="s">
        <v>6376</v>
      </c>
      <c r="B4092" s="344">
        <v>517224.0</v>
      </c>
      <c r="C4092" s="343" t="s">
        <v>6377</v>
      </c>
      <c r="D4092" s="343" t="s">
        <v>1424</v>
      </c>
    </row>
    <row r="4093" ht="15.0" customHeight="1">
      <c r="A4093" s="343" t="s">
        <v>6378</v>
      </c>
      <c r="B4093" s="344">
        <v>524542.0</v>
      </c>
      <c r="C4093" s="343" t="s">
        <v>504</v>
      </c>
      <c r="D4093" s="343" t="s">
        <v>702</v>
      </c>
    </row>
    <row r="4094" ht="15.0" customHeight="1">
      <c r="A4094" s="343" t="s">
        <v>6379</v>
      </c>
      <c r="B4094" s="344">
        <v>508969.0</v>
      </c>
      <c r="C4094" s="343" t="s">
        <v>504</v>
      </c>
      <c r="D4094" s="343" t="s">
        <v>521</v>
      </c>
    </row>
    <row r="4095" ht="15.0" customHeight="1">
      <c r="A4095" s="343" t="s">
        <v>6380</v>
      </c>
      <c r="B4095" s="344">
        <v>530419.0</v>
      </c>
      <c r="C4095" s="343" t="s">
        <v>504</v>
      </c>
      <c r="D4095" s="343" t="s">
        <v>487</v>
      </c>
    </row>
    <row r="4096" ht="15.0" customHeight="1">
      <c r="A4096" s="343" t="s">
        <v>6381</v>
      </c>
      <c r="B4096" s="344">
        <v>514211.0</v>
      </c>
      <c r="C4096" s="343" t="s">
        <v>6382</v>
      </c>
      <c r="D4096" s="343" t="s">
        <v>519</v>
      </c>
    </row>
    <row r="4097" ht="15.0" customHeight="1">
      <c r="A4097" s="343" t="s">
        <v>6383</v>
      </c>
      <c r="B4097" s="344">
        <v>530445.0</v>
      </c>
      <c r="C4097" s="343" t="s">
        <v>504</v>
      </c>
      <c r="D4097" s="343" t="s">
        <v>526</v>
      </c>
    </row>
    <row r="4098" ht="15.0" customHeight="1">
      <c r="A4098" s="343" t="s">
        <v>6384</v>
      </c>
      <c r="B4098" s="343" t="s">
        <v>504</v>
      </c>
      <c r="C4098" s="343" t="s">
        <v>6385</v>
      </c>
      <c r="D4098" s="343" t="s">
        <v>515</v>
      </c>
    </row>
    <row r="4099" ht="15.0" customHeight="1">
      <c r="A4099" s="343" t="s">
        <v>6386</v>
      </c>
      <c r="B4099" s="344">
        <v>533306.0</v>
      </c>
      <c r="C4099" s="343" t="s">
        <v>6387</v>
      </c>
      <c r="D4099" s="343" t="s">
        <v>524</v>
      </c>
    </row>
    <row r="4100" ht="15.0" customHeight="1">
      <c r="A4100" s="343" t="s">
        <v>6388</v>
      </c>
      <c r="B4100" s="344">
        <v>532154.0</v>
      </c>
      <c r="C4100" s="343" t="s">
        <v>504</v>
      </c>
      <c r="D4100" s="343" t="s">
        <v>925</v>
      </c>
    </row>
    <row r="4101" ht="15.0" customHeight="1">
      <c r="A4101" s="343" t="s">
        <v>6389</v>
      </c>
      <c r="B4101" s="344">
        <v>532872.0</v>
      </c>
      <c r="C4101" s="343" t="s">
        <v>6390</v>
      </c>
      <c r="D4101" s="343" t="s">
        <v>542</v>
      </c>
    </row>
    <row r="4102" ht="15.0" customHeight="1">
      <c r="A4102" s="343" t="s">
        <v>6391</v>
      </c>
      <c r="B4102" s="344">
        <v>524715.0</v>
      </c>
      <c r="C4102" s="343" t="s">
        <v>6392</v>
      </c>
      <c r="D4102" s="343" t="s">
        <v>542</v>
      </c>
    </row>
    <row r="4103" ht="15.0" customHeight="1">
      <c r="A4103" s="343" t="s">
        <v>6393</v>
      </c>
      <c r="B4103" s="344">
        <v>542025.0</v>
      </c>
      <c r="C4103" s="343" t="s">
        <v>504</v>
      </c>
      <c r="D4103" s="343" t="s">
        <v>526</v>
      </c>
    </row>
    <row r="4104" ht="15.0" customHeight="1">
      <c r="A4104" s="343" t="s">
        <v>6394</v>
      </c>
      <c r="B4104" s="344">
        <v>517403.0</v>
      </c>
      <c r="C4104" s="343" t="s">
        <v>504</v>
      </c>
      <c r="D4104" s="343" t="s">
        <v>643</v>
      </c>
    </row>
    <row r="4105" ht="15.0" customHeight="1">
      <c r="A4105" s="343" t="s">
        <v>6395</v>
      </c>
      <c r="B4105" s="344">
        <v>517403.0</v>
      </c>
      <c r="C4105" s="343" t="s">
        <v>504</v>
      </c>
      <c r="D4105" s="343" t="s">
        <v>643</v>
      </c>
    </row>
    <row r="4106" ht="15.0" customHeight="1">
      <c r="A4106" s="343" t="s">
        <v>6396</v>
      </c>
      <c r="B4106" s="344">
        <v>531752.0</v>
      </c>
      <c r="C4106" s="343" t="s">
        <v>504</v>
      </c>
      <c r="D4106" s="343" t="s">
        <v>526</v>
      </c>
    </row>
    <row r="4107" ht="15.0" customHeight="1">
      <c r="A4107" s="343" t="s">
        <v>6397</v>
      </c>
      <c r="B4107" s="344">
        <v>532733.0</v>
      </c>
      <c r="C4107" s="343" t="s">
        <v>6398</v>
      </c>
      <c r="D4107" s="343" t="s">
        <v>1243</v>
      </c>
    </row>
    <row r="4108" ht="15.0" customHeight="1">
      <c r="A4108" s="343" t="s">
        <v>6399</v>
      </c>
      <c r="B4108" s="344">
        <v>539526.0</v>
      </c>
      <c r="C4108" s="343" t="s">
        <v>504</v>
      </c>
      <c r="D4108" s="343" t="s">
        <v>538</v>
      </c>
    </row>
    <row r="4109" ht="15.0" customHeight="1">
      <c r="A4109" s="343" t="s">
        <v>6400</v>
      </c>
      <c r="B4109" s="344">
        <v>530795.0</v>
      </c>
      <c r="C4109" s="343" t="s">
        <v>504</v>
      </c>
      <c r="D4109" s="343" t="s">
        <v>519</v>
      </c>
    </row>
    <row r="4110" ht="15.0" customHeight="1">
      <c r="A4110" s="343" t="s">
        <v>6401</v>
      </c>
      <c r="B4110" s="344">
        <v>590072.0</v>
      </c>
      <c r="C4110" s="343" t="s">
        <v>6402</v>
      </c>
      <c r="D4110" s="343" t="s">
        <v>859</v>
      </c>
    </row>
    <row r="4111" ht="15.0" customHeight="1">
      <c r="A4111" s="343" t="s">
        <v>6403</v>
      </c>
      <c r="B4111" s="344">
        <v>520056.0</v>
      </c>
      <c r="C4111" s="343" t="s">
        <v>6404</v>
      </c>
      <c r="D4111" s="343" t="s">
        <v>859</v>
      </c>
    </row>
    <row r="4112" ht="15.0" customHeight="1">
      <c r="A4112" s="343" t="s">
        <v>6405</v>
      </c>
      <c r="B4112" s="343" t="s">
        <v>504</v>
      </c>
      <c r="C4112" s="343" t="s">
        <v>6406</v>
      </c>
      <c r="D4112" s="343" t="s">
        <v>595</v>
      </c>
    </row>
    <row r="4113" ht="15.0" customHeight="1">
      <c r="A4113" s="343" t="s">
        <v>6407</v>
      </c>
      <c r="B4113" s="344">
        <v>590071.0</v>
      </c>
      <c r="C4113" s="343" t="s">
        <v>6408</v>
      </c>
      <c r="D4113" s="343" t="s">
        <v>521</v>
      </c>
    </row>
    <row r="4114" ht="15.0" customHeight="1">
      <c r="A4114" s="343" t="s">
        <v>6409</v>
      </c>
      <c r="B4114" s="344">
        <v>533166.0</v>
      </c>
      <c r="C4114" s="343" t="s">
        <v>6410</v>
      </c>
      <c r="D4114" s="343" t="s">
        <v>2497</v>
      </c>
    </row>
    <row r="4115" ht="15.0" customHeight="1">
      <c r="A4115" s="343" t="s">
        <v>6411</v>
      </c>
      <c r="B4115" s="344">
        <v>500403.0</v>
      </c>
      <c r="C4115" s="343" t="s">
        <v>6412</v>
      </c>
      <c r="D4115" s="343" t="s">
        <v>859</v>
      </c>
    </row>
    <row r="4116" ht="15.0" customHeight="1">
      <c r="A4116" s="343" t="s">
        <v>6413</v>
      </c>
      <c r="B4116" s="344">
        <v>500404.0</v>
      </c>
      <c r="C4116" s="343" t="s">
        <v>6414</v>
      </c>
      <c r="D4116" s="343" t="s">
        <v>536</v>
      </c>
    </row>
    <row r="4117" ht="15.0" customHeight="1">
      <c r="A4117" s="343" t="s">
        <v>6415</v>
      </c>
      <c r="B4117" s="344">
        <v>531433.0</v>
      </c>
      <c r="C4117" s="343" t="s">
        <v>504</v>
      </c>
      <c r="D4117" s="343" t="s">
        <v>521</v>
      </c>
    </row>
    <row r="4118" ht="15.0" customHeight="1">
      <c r="A4118" s="343" t="s">
        <v>6416</v>
      </c>
      <c r="B4118" s="344">
        <v>541799.0</v>
      </c>
      <c r="C4118" s="343" t="s">
        <v>504</v>
      </c>
      <c r="D4118" s="343" t="s">
        <v>2107</v>
      </c>
    </row>
    <row r="4119" ht="15.0" customHeight="1">
      <c r="A4119" s="343" t="s">
        <v>6417</v>
      </c>
      <c r="B4119" s="344">
        <v>530953.0</v>
      </c>
      <c r="C4119" s="343" t="s">
        <v>504</v>
      </c>
      <c r="D4119" s="343" t="s">
        <v>564</v>
      </c>
    </row>
    <row r="4120" ht="15.0" customHeight="1">
      <c r="A4120" s="343" t="s">
        <v>6418</v>
      </c>
      <c r="B4120" s="344">
        <v>537253.0</v>
      </c>
      <c r="C4120" s="343" t="s">
        <v>504</v>
      </c>
      <c r="D4120" s="343" t="s">
        <v>542</v>
      </c>
    </row>
    <row r="4121" ht="15.0" customHeight="1">
      <c r="A4121" s="343" t="s">
        <v>6419</v>
      </c>
      <c r="B4121" s="344">
        <v>532711.0</v>
      </c>
      <c r="C4121" s="343" t="s">
        <v>6420</v>
      </c>
      <c r="D4121" s="343" t="s">
        <v>902</v>
      </c>
    </row>
    <row r="4122" ht="15.0" customHeight="1">
      <c r="A4122" s="343" t="s">
        <v>6421</v>
      </c>
      <c r="B4122" s="344">
        <v>521232.0</v>
      </c>
      <c r="C4122" s="343" t="s">
        <v>504</v>
      </c>
      <c r="D4122" s="343" t="s">
        <v>526</v>
      </c>
    </row>
    <row r="4123" ht="15.0" customHeight="1">
      <c r="A4123" s="343" t="s">
        <v>6422</v>
      </c>
      <c r="B4123" s="344">
        <v>523425.0</v>
      </c>
      <c r="C4123" s="343" t="s">
        <v>6423</v>
      </c>
      <c r="D4123" s="345" t="s">
        <v>1060</v>
      </c>
    </row>
    <row r="4124" ht="15.0" customHeight="1">
      <c r="A4124" s="343" t="s">
        <v>6424</v>
      </c>
      <c r="B4124" s="344">
        <v>501110.0</v>
      </c>
      <c r="C4124" s="343" t="s">
        <v>504</v>
      </c>
      <c r="D4124" s="343" t="s">
        <v>487</v>
      </c>
    </row>
    <row r="4125" ht="15.0" customHeight="1">
      <c r="A4125" s="343" t="s">
        <v>6425</v>
      </c>
      <c r="B4125" s="344">
        <v>530845.0</v>
      </c>
      <c r="C4125" s="343" t="s">
        <v>504</v>
      </c>
      <c r="D4125" s="343" t="s">
        <v>552</v>
      </c>
    </row>
    <row r="4126" ht="15.0" customHeight="1">
      <c r="A4126" s="343" t="s">
        <v>6426</v>
      </c>
      <c r="B4126" s="344">
        <v>539574.0</v>
      </c>
      <c r="C4126" s="343" t="s">
        <v>504</v>
      </c>
      <c r="D4126" s="343" t="s">
        <v>521</v>
      </c>
    </row>
    <row r="4127" ht="15.0" customHeight="1">
      <c r="A4127" s="343" t="s">
        <v>6427</v>
      </c>
      <c r="B4127" s="344">
        <v>535141.0</v>
      </c>
      <c r="C4127" s="343" t="s">
        <v>504</v>
      </c>
      <c r="D4127" s="343" t="s">
        <v>590</v>
      </c>
    </row>
    <row r="4128" ht="15.0" customHeight="1">
      <c r="A4128" s="343" t="s">
        <v>6428</v>
      </c>
      <c r="B4128" s="344">
        <v>512179.0</v>
      </c>
      <c r="C4128" s="343" t="s">
        <v>6429</v>
      </c>
      <c r="D4128" s="343" t="s">
        <v>590</v>
      </c>
    </row>
    <row r="4129" ht="15.0" customHeight="1">
      <c r="A4129" s="343" t="s">
        <v>6430</v>
      </c>
      <c r="B4129" s="344">
        <v>530735.0</v>
      </c>
      <c r="C4129" s="343" t="s">
        <v>504</v>
      </c>
      <c r="D4129" s="343" t="s">
        <v>564</v>
      </c>
    </row>
    <row r="4130" ht="15.0" customHeight="1">
      <c r="A4130" s="343" t="s">
        <v>6431</v>
      </c>
      <c r="B4130" s="344">
        <v>530735.0</v>
      </c>
      <c r="C4130" s="343" t="s">
        <v>504</v>
      </c>
      <c r="D4130" s="343" t="s">
        <v>564</v>
      </c>
    </row>
    <row r="4131" ht="15.0" customHeight="1">
      <c r="A4131" s="343" t="s">
        <v>6432</v>
      </c>
      <c r="B4131" s="344">
        <v>530883.0</v>
      </c>
      <c r="C4131" s="343" t="s">
        <v>504</v>
      </c>
      <c r="D4131" s="343" t="s">
        <v>648</v>
      </c>
    </row>
    <row r="4132" ht="15.0" customHeight="1">
      <c r="A4132" s="343" t="s">
        <v>6433</v>
      </c>
      <c r="B4132" s="344">
        <v>531699.0</v>
      </c>
      <c r="C4132" s="343" t="s">
        <v>504</v>
      </c>
      <c r="D4132" s="343" t="s">
        <v>1269</v>
      </c>
    </row>
    <row r="4133" ht="15.0" customHeight="1">
      <c r="A4133" s="343" t="s">
        <v>6434</v>
      </c>
      <c r="B4133" s="344">
        <v>540269.0</v>
      </c>
      <c r="C4133" s="343" t="s">
        <v>504</v>
      </c>
      <c r="D4133" s="343" t="s">
        <v>618</v>
      </c>
    </row>
    <row r="4134" ht="15.0" customHeight="1">
      <c r="A4134" s="343" t="s">
        <v>6435</v>
      </c>
      <c r="B4134" s="344">
        <v>512527.0</v>
      </c>
      <c r="C4134" s="343" t="s">
        <v>504</v>
      </c>
      <c r="D4134" s="343" t="s">
        <v>519</v>
      </c>
    </row>
    <row r="4135" ht="15.0" customHeight="1">
      <c r="A4135" s="343" t="s">
        <v>6436</v>
      </c>
      <c r="B4135" s="344">
        <v>512527.0</v>
      </c>
      <c r="C4135" s="343" t="s">
        <v>504</v>
      </c>
      <c r="D4135" s="343" t="s">
        <v>519</v>
      </c>
    </row>
    <row r="4136" ht="15.0" customHeight="1">
      <c r="A4136" s="343" t="s">
        <v>6437</v>
      </c>
      <c r="B4136" s="344">
        <v>521180.0</v>
      </c>
      <c r="C4136" s="343" t="s">
        <v>6438</v>
      </c>
      <c r="D4136" s="343" t="s">
        <v>519</v>
      </c>
    </row>
    <row r="4137" ht="15.0" customHeight="1">
      <c r="A4137" s="343" t="s">
        <v>6439</v>
      </c>
      <c r="B4137" s="344">
        <v>523842.0</v>
      </c>
      <c r="C4137" s="343" t="s">
        <v>504</v>
      </c>
      <c r="D4137" s="343" t="s">
        <v>618</v>
      </c>
    </row>
    <row r="4138" ht="15.0" customHeight="1">
      <c r="A4138" s="343" t="s">
        <v>6440</v>
      </c>
      <c r="B4138" s="344">
        <v>532070.0</v>
      </c>
      <c r="C4138" s="343" t="s">
        <v>504</v>
      </c>
      <c r="D4138" s="343" t="s">
        <v>498</v>
      </c>
    </row>
    <row r="4139" ht="15.0" customHeight="1">
      <c r="A4139" s="343" t="s">
        <v>6441</v>
      </c>
      <c r="B4139" s="344">
        <v>523283.0</v>
      </c>
      <c r="C4139" s="343" t="s">
        <v>6442</v>
      </c>
      <c r="D4139" s="343" t="s">
        <v>930</v>
      </c>
    </row>
    <row r="4140" ht="15.0" customHeight="1">
      <c r="A4140" s="343" t="s">
        <v>6443</v>
      </c>
      <c r="B4140" s="344">
        <v>539835.0</v>
      </c>
      <c r="C4140" s="343" t="s">
        <v>504</v>
      </c>
      <c r="D4140" s="343" t="s">
        <v>521</v>
      </c>
    </row>
    <row r="4141" ht="15.0" customHeight="1">
      <c r="A4141" s="343" t="s">
        <v>6444</v>
      </c>
      <c r="B4141" s="344">
        <v>519234.0</v>
      </c>
      <c r="C4141" s="343" t="s">
        <v>6445</v>
      </c>
      <c r="D4141" s="343" t="s">
        <v>753</v>
      </c>
    </row>
    <row r="4142" ht="15.0" customHeight="1">
      <c r="A4142" s="343" t="s">
        <v>6446</v>
      </c>
      <c r="B4142" s="344">
        <v>780008.0</v>
      </c>
      <c r="C4142" s="343" t="s">
        <v>504</v>
      </c>
      <c r="D4142" s="343" t="s">
        <v>595</v>
      </c>
    </row>
    <row r="4143" ht="15.0" customHeight="1">
      <c r="A4143" s="343" t="s">
        <v>6447</v>
      </c>
      <c r="B4143" s="344">
        <v>541701.0</v>
      </c>
      <c r="C4143" s="343" t="s">
        <v>504</v>
      </c>
      <c r="D4143" s="343" t="s">
        <v>827</v>
      </c>
    </row>
    <row r="4144" ht="15.0" customHeight="1">
      <c r="A4144" s="343" t="s">
        <v>6448</v>
      </c>
      <c r="B4144" s="344">
        <v>526133.0</v>
      </c>
      <c r="C4144" s="343" t="s">
        <v>504</v>
      </c>
      <c r="D4144" s="343" t="s">
        <v>519</v>
      </c>
    </row>
    <row r="4145" ht="15.0" customHeight="1">
      <c r="A4145" s="343" t="s">
        <v>6449</v>
      </c>
      <c r="B4145" s="344">
        <v>540168.0</v>
      </c>
      <c r="C4145" s="343" t="s">
        <v>504</v>
      </c>
      <c r="D4145" s="343" t="s">
        <v>521</v>
      </c>
    </row>
    <row r="4146" ht="15.0" customHeight="1">
      <c r="A4146" s="343" t="s">
        <v>6450</v>
      </c>
      <c r="B4146" s="344">
        <v>511539.0</v>
      </c>
      <c r="C4146" s="343" t="s">
        <v>504</v>
      </c>
      <c r="D4146" s="343" t="s">
        <v>487</v>
      </c>
    </row>
    <row r="4147" ht="15.0" customHeight="1">
      <c r="A4147" s="343" t="s">
        <v>6451</v>
      </c>
      <c r="B4147" s="344">
        <v>532509.0</v>
      </c>
      <c r="C4147" s="343" t="s">
        <v>6452</v>
      </c>
      <c r="D4147" s="343" t="s">
        <v>859</v>
      </c>
    </row>
    <row r="4148" ht="15.0" customHeight="1">
      <c r="A4148" s="343" t="s">
        <v>6453</v>
      </c>
      <c r="B4148" s="343" t="s">
        <v>504</v>
      </c>
      <c r="C4148" s="343" t="s">
        <v>6454</v>
      </c>
      <c r="D4148" s="343" t="s">
        <v>515</v>
      </c>
    </row>
    <row r="4149" ht="15.0" customHeight="1">
      <c r="A4149" s="343" t="s">
        <v>6455</v>
      </c>
      <c r="B4149" s="344">
        <v>530677.0</v>
      </c>
      <c r="C4149" s="343" t="s">
        <v>504</v>
      </c>
      <c r="D4149" s="343" t="s">
        <v>590</v>
      </c>
    </row>
    <row r="4150" ht="15.0" customHeight="1">
      <c r="A4150" s="343" t="s">
        <v>6456</v>
      </c>
      <c r="B4150" s="344">
        <v>530677.0</v>
      </c>
      <c r="C4150" s="343" t="s">
        <v>504</v>
      </c>
      <c r="D4150" s="343" t="s">
        <v>590</v>
      </c>
    </row>
    <row r="4151" ht="15.0" customHeight="1">
      <c r="A4151" s="343" t="s">
        <v>6457</v>
      </c>
      <c r="B4151" s="343" t="s">
        <v>504</v>
      </c>
      <c r="C4151" s="343" t="s">
        <v>6458</v>
      </c>
      <c r="D4151" s="343" t="s">
        <v>515</v>
      </c>
    </row>
    <row r="4152" ht="15.0" customHeight="1">
      <c r="A4152" s="343" t="s">
        <v>6459</v>
      </c>
      <c r="B4152" s="344">
        <v>509930.0</v>
      </c>
      <c r="C4152" s="343" t="s">
        <v>6460</v>
      </c>
      <c r="D4152" s="343" t="s">
        <v>624</v>
      </c>
    </row>
    <row r="4153" ht="15.0" customHeight="1">
      <c r="A4153" s="343" t="s">
        <v>6461</v>
      </c>
      <c r="B4153" s="344">
        <v>532904.0</v>
      </c>
      <c r="C4153" s="343" t="s">
        <v>6462</v>
      </c>
      <c r="D4153" s="343" t="s">
        <v>902</v>
      </c>
    </row>
    <row r="4154" ht="15.0" customHeight="1">
      <c r="A4154" s="343" t="s">
        <v>6463</v>
      </c>
      <c r="B4154" s="344">
        <v>532904.0</v>
      </c>
      <c r="C4154" s="343" t="s">
        <v>6462</v>
      </c>
      <c r="D4154" s="343" t="s">
        <v>902</v>
      </c>
    </row>
    <row r="4155" ht="15.0" customHeight="1">
      <c r="A4155" s="343" t="s">
        <v>6464</v>
      </c>
      <c r="B4155" s="344">
        <v>500405.0</v>
      </c>
      <c r="C4155" s="343" t="s">
        <v>6465</v>
      </c>
      <c r="D4155" s="343" t="s">
        <v>718</v>
      </c>
    </row>
    <row r="4156" ht="15.0" customHeight="1">
      <c r="A4156" s="343" t="s">
        <v>6466</v>
      </c>
      <c r="B4156" s="344">
        <v>534733.0</v>
      </c>
      <c r="C4156" s="343" t="s">
        <v>504</v>
      </c>
      <c r="D4156" s="343" t="s">
        <v>536</v>
      </c>
    </row>
    <row r="4157" ht="15.0" customHeight="1">
      <c r="A4157" s="343" t="s">
        <v>6467</v>
      </c>
      <c r="B4157" s="344">
        <v>531638.0</v>
      </c>
      <c r="C4157" s="343" t="s">
        <v>504</v>
      </c>
      <c r="D4157" s="343" t="s">
        <v>827</v>
      </c>
    </row>
    <row r="4158" ht="15.0" customHeight="1">
      <c r="A4158" s="343" t="s">
        <v>6468</v>
      </c>
      <c r="B4158" s="344">
        <v>518075.0</v>
      </c>
      <c r="C4158" s="343" t="s">
        <v>504</v>
      </c>
      <c r="D4158" s="343" t="s">
        <v>536</v>
      </c>
    </row>
    <row r="4159" ht="15.0" customHeight="1">
      <c r="A4159" s="343" t="s">
        <v>6469</v>
      </c>
      <c r="B4159" s="344">
        <v>533298.0</v>
      </c>
      <c r="C4159" s="343" t="s">
        <v>6470</v>
      </c>
      <c r="D4159" s="343" t="s">
        <v>1046</v>
      </c>
    </row>
    <row r="4160" ht="15.0" customHeight="1">
      <c r="A4160" s="343" t="s">
        <v>6471</v>
      </c>
      <c r="B4160" s="344">
        <v>517530.0</v>
      </c>
      <c r="C4160" s="343" t="s">
        <v>6472</v>
      </c>
      <c r="D4160" s="343" t="s">
        <v>774</v>
      </c>
    </row>
    <row r="4161" ht="15.0" customHeight="1">
      <c r="A4161" s="343" t="s">
        <v>6473</v>
      </c>
      <c r="B4161" s="344">
        <v>530185.0</v>
      </c>
      <c r="C4161" s="343" t="s">
        <v>504</v>
      </c>
      <c r="D4161" s="343" t="s">
        <v>519</v>
      </c>
    </row>
    <row r="4162" ht="15.0" customHeight="1">
      <c r="A4162" s="343" t="s">
        <v>6474</v>
      </c>
      <c r="B4162" s="343" t="s">
        <v>504</v>
      </c>
      <c r="C4162" s="343" t="s">
        <v>6475</v>
      </c>
      <c r="D4162" s="343" t="s">
        <v>515</v>
      </c>
    </row>
    <row r="4163" ht="15.0" customHeight="1">
      <c r="A4163" s="343" t="s">
        <v>6476</v>
      </c>
      <c r="B4163" s="344">
        <v>539253.0</v>
      </c>
      <c r="C4163" s="343" t="s">
        <v>504</v>
      </c>
      <c r="D4163" s="343" t="s">
        <v>521</v>
      </c>
    </row>
    <row r="4164" ht="15.0" customHeight="1">
      <c r="A4164" s="343" t="s">
        <v>6477</v>
      </c>
      <c r="B4164" s="344">
        <v>539253.0</v>
      </c>
      <c r="C4164" s="343" t="s">
        <v>504</v>
      </c>
      <c r="D4164" s="343" t="s">
        <v>521</v>
      </c>
    </row>
    <row r="4165" ht="15.0" customHeight="1">
      <c r="A4165" s="343" t="s">
        <v>6478</v>
      </c>
      <c r="B4165" s="344">
        <v>500336.0</v>
      </c>
      <c r="C4165" s="343" t="s">
        <v>6479</v>
      </c>
      <c r="D4165" s="343" t="s">
        <v>493</v>
      </c>
    </row>
    <row r="4166" ht="15.0" customHeight="1">
      <c r="A4166" s="343" t="s">
        <v>6480</v>
      </c>
      <c r="B4166" s="344">
        <v>533101.0</v>
      </c>
      <c r="C4166" s="343" t="s">
        <v>504</v>
      </c>
      <c r="D4166" s="343" t="s">
        <v>519</v>
      </c>
    </row>
    <row r="4167" ht="15.0" customHeight="1">
      <c r="A4167" s="343" t="s">
        <v>6481</v>
      </c>
      <c r="B4167" s="344">
        <v>532874.0</v>
      </c>
      <c r="C4167" s="343" t="s">
        <v>504</v>
      </c>
      <c r="D4167" s="343" t="s">
        <v>643</v>
      </c>
    </row>
    <row r="4168" ht="15.0" customHeight="1">
      <c r="A4168" s="343" t="s">
        <v>6482</v>
      </c>
      <c r="B4168" s="344">
        <v>511185.0</v>
      </c>
      <c r="C4168" s="343" t="s">
        <v>504</v>
      </c>
      <c r="D4168" s="343" t="s">
        <v>825</v>
      </c>
    </row>
    <row r="4169" ht="15.0" customHeight="1">
      <c r="A4169" s="343" t="s">
        <v>6483</v>
      </c>
      <c r="B4169" s="344">
        <v>521200.0</v>
      </c>
      <c r="C4169" s="343" t="s">
        <v>6484</v>
      </c>
      <c r="D4169" s="343" t="s">
        <v>519</v>
      </c>
    </row>
    <row r="4170" ht="15.0" customHeight="1">
      <c r="A4170" s="343" t="s">
        <v>6485</v>
      </c>
      <c r="B4170" s="344">
        <v>514138.0</v>
      </c>
      <c r="C4170" s="343" t="s">
        <v>504</v>
      </c>
      <c r="D4170" s="343" t="s">
        <v>519</v>
      </c>
    </row>
    <row r="4171" ht="15.0" customHeight="1">
      <c r="A4171" s="343" t="s">
        <v>6486</v>
      </c>
      <c r="B4171" s="344">
        <v>514140.0</v>
      </c>
      <c r="C4171" s="343" t="s">
        <v>504</v>
      </c>
      <c r="D4171" s="343" t="s">
        <v>519</v>
      </c>
    </row>
    <row r="4172" ht="15.0" customHeight="1">
      <c r="A4172" s="343" t="s">
        <v>6487</v>
      </c>
      <c r="B4172" s="344">
        <v>519604.0</v>
      </c>
      <c r="C4172" s="343" t="s">
        <v>6488</v>
      </c>
      <c r="D4172" s="343" t="s">
        <v>564</v>
      </c>
    </row>
    <row r="4173" ht="15.0" customHeight="1">
      <c r="A4173" s="343" t="s">
        <v>6489</v>
      </c>
      <c r="B4173" s="344">
        <v>532782.0</v>
      </c>
      <c r="C4173" s="343" t="s">
        <v>6490</v>
      </c>
      <c r="D4173" s="343" t="s">
        <v>519</v>
      </c>
    </row>
    <row r="4174" ht="15.0" customHeight="1">
      <c r="A4174" s="343" t="s">
        <v>6491</v>
      </c>
      <c r="B4174" s="343" t="s">
        <v>504</v>
      </c>
      <c r="C4174" s="343" t="s">
        <v>6492</v>
      </c>
      <c r="D4174" s="343" t="s">
        <v>515</v>
      </c>
    </row>
    <row r="4175" ht="15.0" customHeight="1">
      <c r="A4175" s="343" t="s">
        <v>6493</v>
      </c>
      <c r="B4175" s="344">
        <v>530239.0</v>
      </c>
      <c r="C4175" s="343" t="s">
        <v>6494</v>
      </c>
      <c r="D4175" s="343" t="s">
        <v>542</v>
      </c>
    </row>
    <row r="4176" ht="15.0" customHeight="1">
      <c r="A4176" s="343" t="s">
        <v>6495</v>
      </c>
      <c r="B4176" s="344">
        <v>531640.0</v>
      </c>
      <c r="C4176" s="343" t="s">
        <v>504</v>
      </c>
      <c r="D4176" s="343" t="s">
        <v>590</v>
      </c>
    </row>
    <row r="4177" ht="15.0" customHeight="1">
      <c r="A4177" s="343" t="s">
        <v>6496</v>
      </c>
      <c r="B4177" s="344">
        <v>537259.0</v>
      </c>
      <c r="C4177" s="343" t="s">
        <v>504</v>
      </c>
      <c r="D4177" s="343" t="s">
        <v>1451</v>
      </c>
    </row>
    <row r="4178" ht="15.0" customHeight="1">
      <c r="A4178" s="343" t="s">
        <v>6497</v>
      </c>
      <c r="B4178" s="344">
        <v>532667.0</v>
      </c>
      <c r="C4178" s="343" t="s">
        <v>6498</v>
      </c>
      <c r="D4178" s="343" t="s">
        <v>547</v>
      </c>
    </row>
    <row r="4179" ht="15.0" customHeight="1">
      <c r="A4179" s="343" t="s">
        <v>6499</v>
      </c>
      <c r="B4179" s="344">
        <v>531885.0</v>
      </c>
      <c r="C4179" s="343" t="s">
        <v>504</v>
      </c>
      <c r="D4179" s="343" t="s">
        <v>526</v>
      </c>
    </row>
    <row r="4180" ht="15.0" customHeight="1">
      <c r="A4180" s="343" t="s">
        <v>6500</v>
      </c>
      <c r="B4180" s="344">
        <v>531885.0</v>
      </c>
      <c r="C4180" s="343" t="s">
        <v>504</v>
      </c>
      <c r="D4180" s="343" t="s">
        <v>526</v>
      </c>
    </row>
    <row r="4181" ht="15.0" customHeight="1">
      <c r="A4181" s="343" t="s">
        <v>6501</v>
      </c>
      <c r="B4181" s="344">
        <v>523722.0</v>
      </c>
      <c r="C4181" s="343" t="s">
        <v>504</v>
      </c>
      <c r="D4181" s="343" t="s">
        <v>597</v>
      </c>
    </row>
    <row r="4182" ht="15.0" customHeight="1">
      <c r="A4182" s="343" t="s">
        <v>6502</v>
      </c>
      <c r="B4182" s="344">
        <v>503624.0</v>
      </c>
      <c r="C4182" s="343" t="s">
        <v>504</v>
      </c>
      <c r="D4182" s="343" t="s">
        <v>487</v>
      </c>
    </row>
    <row r="4183" ht="15.0" customHeight="1">
      <c r="A4183" s="343" t="s">
        <v>6503</v>
      </c>
      <c r="B4183" s="344">
        <v>539911.0</v>
      </c>
      <c r="C4183" s="343" t="s">
        <v>504</v>
      </c>
      <c r="D4183" s="343" t="s">
        <v>526</v>
      </c>
    </row>
    <row r="4184" ht="15.0" customHeight="1">
      <c r="A4184" s="343" t="s">
        <v>6504</v>
      </c>
      <c r="B4184" s="344">
        <v>524488.0</v>
      </c>
      <c r="C4184" s="343" t="s">
        <v>6505</v>
      </c>
      <c r="D4184" s="343" t="s">
        <v>552</v>
      </c>
    </row>
    <row r="4185" ht="15.0" customHeight="1">
      <c r="A4185" s="343" t="s">
        <v>6506</v>
      </c>
      <c r="B4185" s="344">
        <v>512449.0</v>
      </c>
      <c r="C4185" s="343" t="s">
        <v>504</v>
      </c>
      <c r="D4185" s="343" t="s">
        <v>484</v>
      </c>
    </row>
    <row r="4186" ht="15.0" customHeight="1">
      <c r="A4186" s="343" t="s">
        <v>6507</v>
      </c>
      <c r="B4186" s="344">
        <v>505590.0</v>
      </c>
      <c r="C4186" s="343" t="s">
        <v>504</v>
      </c>
      <c r="D4186" s="343" t="s">
        <v>519</v>
      </c>
    </row>
    <row r="4187" ht="15.0" customHeight="1">
      <c r="A4187" s="343" t="s">
        <v>6508</v>
      </c>
      <c r="B4187" s="344">
        <v>539041.0</v>
      </c>
      <c r="C4187" s="343" t="s">
        <v>504</v>
      </c>
      <c r="D4187" s="343" t="s">
        <v>526</v>
      </c>
    </row>
    <row r="4188" ht="15.0" customHeight="1">
      <c r="A4188" s="343" t="s">
        <v>6509</v>
      </c>
      <c r="B4188" s="344">
        <v>503659.0</v>
      </c>
      <c r="C4188" s="343" t="s">
        <v>504</v>
      </c>
      <c r="D4188" s="343" t="s">
        <v>925</v>
      </c>
    </row>
    <row r="4189" ht="15.0" customHeight="1">
      <c r="A4189" s="343" t="s">
        <v>6510</v>
      </c>
      <c r="B4189" s="344">
        <v>506863.0</v>
      </c>
      <c r="C4189" s="343" t="s">
        <v>504</v>
      </c>
      <c r="D4189" s="343" t="s">
        <v>699</v>
      </c>
    </row>
    <row r="4190" ht="15.0" customHeight="1">
      <c r="A4190" s="343" t="s">
        <v>6511</v>
      </c>
      <c r="B4190" s="344">
        <v>503816.0</v>
      </c>
      <c r="C4190" s="343" t="s">
        <v>504</v>
      </c>
      <c r="D4190" s="343" t="s">
        <v>519</v>
      </c>
    </row>
    <row r="4191" ht="15.0" customHeight="1">
      <c r="A4191" s="343" t="s">
        <v>6512</v>
      </c>
      <c r="B4191" s="344">
        <v>531909.0</v>
      </c>
      <c r="C4191" s="343" t="s">
        <v>504</v>
      </c>
      <c r="D4191" s="343" t="s">
        <v>590</v>
      </c>
    </row>
    <row r="4192" ht="15.0" customHeight="1">
      <c r="A4192" s="343" t="s">
        <v>6513</v>
      </c>
      <c r="B4192" s="344">
        <v>539406.0</v>
      </c>
      <c r="C4192" s="343" t="s">
        <v>504</v>
      </c>
      <c r="D4192" s="343" t="s">
        <v>526</v>
      </c>
    </row>
    <row r="4193" ht="15.0" customHeight="1">
      <c r="A4193" s="343" t="s">
        <v>6514</v>
      </c>
      <c r="B4193" s="344">
        <v>503310.0</v>
      </c>
      <c r="C4193" s="343" t="s">
        <v>6515</v>
      </c>
      <c r="D4193" s="343" t="s">
        <v>519</v>
      </c>
    </row>
    <row r="4194" ht="15.0" customHeight="1">
      <c r="A4194" s="343" t="s">
        <v>6516</v>
      </c>
      <c r="B4194" s="344">
        <v>539353.0</v>
      </c>
      <c r="C4194" s="343" t="s">
        <v>504</v>
      </c>
      <c r="D4194" s="343" t="s">
        <v>859</v>
      </c>
    </row>
    <row r="4195" ht="15.0" customHeight="1">
      <c r="A4195" s="343" t="s">
        <v>6517</v>
      </c>
      <c r="B4195" s="344">
        <v>500407.0</v>
      </c>
      <c r="C4195" s="343" t="s">
        <v>6518</v>
      </c>
      <c r="D4195" s="343" t="s">
        <v>859</v>
      </c>
    </row>
    <row r="4196" ht="15.0" customHeight="1">
      <c r="A4196" s="343" t="s">
        <v>6519</v>
      </c>
      <c r="B4196" s="344">
        <v>531003.0</v>
      </c>
      <c r="C4196" s="343" t="s">
        <v>504</v>
      </c>
      <c r="D4196" s="343" t="s">
        <v>521</v>
      </c>
    </row>
    <row r="4197" ht="15.0" customHeight="1">
      <c r="A4197" s="343" t="s">
        <v>6520</v>
      </c>
      <c r="B4197" s="344">
        <v>526365.0</v>
      </c>
      <c r="C4197" s="343" t="s">
        <v>504</v>
      </c>
      <c r="D4197" s="343" t="s">
        <v>618</v>
      </c>
    </row>
    <row r="4198" ht="15.0" customHeight="1">
      <c r="A4198" s="343" t="s">
        <v>6521</v>
      </c>
      <c r="B4198" s="344">
        <v>512257.0</v>
      </c>
      <c r="C4198" s="343" t="s">
        <v>504</v>
      </c>
      <c r="D4198" s="343" t="s">
        <v>493</v>
      </c>
    </row>
    <row r="4199" ht="15.0" customHeight="1">
      <c r="A4199" s="343" t="s">
        <v>6522</v>
      </c>
      <c r="B4199" s="344">
        <v>510245.0</v>
      </c>
      <c r="C4199" s="343" t="s">
        <v>504</v>
      </c>
      <c r="D4199" s="343" t="s">
        <v>526</v>
      </c>
    </row>
    <row r="4200" ht="15.0" customHeight="1">
      <c r="A4200" s="343" t="s">
        <v>6523</v>
      </c>
      <c r="B4200" s="344">
        <v>501386.0</v>
      </c>
      <c r="C4200" s="343" t="s">
        <v>504</v>
      </c>
      <c r="D4200" s="343" t="s">
        <v>487</v>
      </c>
    </row>
    <row r="4201" ht="15.0" customHeight="1">
      <c r="A4201" s="343" t="s">
        <v>6524</v>
      </c>
      <c r="B4201" s="344">
        <v>530585.0</v>
      </c>
      <c r="C4201" s="343" t="s">
        <v>504</v>
      </c>
      <c r="D4201" s="343" t="s">
        <v>487</v>
      </c>
    </row>
    <row r="4202" ht="15.0" customHeight="1">
      <c r="A4202" s="343" t="s">
        <v>6525</v>
      </c>
      <c r="B4202" s="344">
        <v>532051.0</v>
      </c>
      <c r="C4202" s="343" t="s">
        <v>6526</v>
      </c>
      <c r="D4202" s="343" t="s">
        <v>547</v>
      </c>
    </row>
    <row r="4203" ht="15.0" customHeight="1">
      <c r="A4203" s="343" t="s">
        <v>6527</v>
      </c>
      <c r="B4203" s="344">
        <v>522215.0</v>
      </c>
      <c r="C4203" s="343" t="s">
        <v>504</v>
      </c>
      <c r="D4203" s="343" t="s">
        <v>512</v>
      </c>
    </row>
    <row r="4204" ht="15.0" customHeight="1">
      <c r="A4204" s="343" t="s">
        <v>6528</v>
      </c>
      <c r="B4204" s="344">
        <v>517201.0</v>
      </c>
      <c r="C4204" s="343" t="s">
        <v>504</v>
      </c>
      <c r="D4204" s="343" t="s">
        <v>1046</v>
      </c>
    </row>
    <row r="4205" ht="15.0" customHeight="1">
      <c r="A4205" s="343" t="s">
        <v>6529</v>
      </c>
      <c r="B4205" s="344">
        <v>531637.0</v>
      </c>
      <c r="C4205" s="343" t="s">
        <v>504</v>
      </c>
      <c r="D4205" s="343" t="s">
        <v>542</v>
      </c>
    </row>
    <row r="4206" ht="15.0" customHeight="1">
      <c r="A4206" s="343" t="s">
        <v>6530</v>
      </c>
      <c r="B4206" s="344">
        <v>512359.0</v>
      </c>
      <c r="C4206" s="343" t="s">
        <v>504</v>
      </c>
      <c r="D4206" s="343" t="s">
        <v>526</v>
      </c>
    </row>
    <row r="4207" ht="15.0" customHeight="1">
      <c r="A4207" s="343" t="s">
        <v>6531</v>
      </c>
      <c r="B4207" s="344">
        <v>531499.0</v>
      </c>
      <c r="C4207" s="343" t="s">
        <v>504</v>
      </c>
      <c r="D4207" s="343" t="s">
        <v>519</v>
      </c>
    </row>
    <row r="4208" ht="15.0" customHeight="1">
      <c r="A4208" s="343" t="s">
        <v>6532</v>
      </c>
      <c r="B4208" s="344">
        <v>539682.0</v>
      </c>
      <c r="C4208" s="343" t="s">
        <v>504</v>
      </c>
      <c r="D4208" s="343" t="s">
        <v>609</v>
      </c>
    </row>
    <row r="4209" ht="15.0" customHeight="1">
      <c r="A4209" s="343" t="s">
        <v>6533</v>
      </c>
      <c r="B4209" s="344">
        <v>511447.0</v>
      </c>
      <c r="C4209" s="343" t="s">
        <v>504</v>
      </c>
      <c r="D4209" s="343" t="s">
        <v>510</v>
      </c>
    </row>
    <row r="4210" ht="15.0" customHeight="1">
      <c r="A4210" s="343" t="s">
        <v>6534</v>
      </c>
      <c r="B4210" s="344">
        <v>539278.0</v>
      </c>
      <c r="C4210" s="343" t="s">
        <v>504</v>
      </c>
      <c r="D4210" s="343" t="s">
        <v>487</v>
      </c>
    </row>
    <row r="4211" ht="15.0" customHeight="1">
      <c r="A4211" s="343" t="s">
        <v>6535</v>
      </c>
      <c r="B4211" s="344">
        <v>517385.0</v>
      </c>
      <c r="C4211" s="343" t="s">
        <v>6536</v>
      </c>
      <c r="D4211" s="343" t="s">
        <v>873</v>
      </c>
    </row>
    <row r="4212" ht="15.0" customHeight="1">
      <c r="A4212" s="343" t="s">
        <v>6537</v>
      </c>
      <c r="B4212" s="344">
        <v>524470.0</v>
      </c>
      <c r="C4212" s="343" t="s">
        <v>504</v>
      </c>
      <c r="D4212" s="343" t="s">
        <v>542</v>
      </c>
    </row>
    <row r="4213" ht="15.0" customHeight="1">
      <c r="A4213" s="343" t="s">
        <v>6538</v>
      </c>
      <c r="B4213" s="344">
        <v>524470.0</v>
      </c>
      <c r="C4213" s="343" t="s">
        <v>504</v>
      </c>
      <c r="D4213" s="343" t="s">
        <v>542</v>
      </c>
    </row>
    <row r="4214" ht="15.0" customHeight="1">
      <c r="A4214" s="343" t="s">
        <v>6539</v>
      </c>
      <c r="B4214" s="344">
        <v>533157.0</v>
      </c>
      <c r="C4214" s="343" t="s">
        <v>6540</v>
      </c>
      <c r="D4214" s="343" t="s">
        <v>542</v>
      </c>
    </row>
    <row r="4215" ht="15.0" customHeight="1">
      <c r="A4215" s="343" t="s">
        <v>6541</v>
      </c>
      <c r="B4215" s="344">
        <v>532276.0</v>
      </c>
      <c r="C4215" s="343" t="s">
        <v>6542</v>
      </c>
      <c r="D4215" s="343" t="s">
        <v>822</v>
      </c>
    </row>
    <row r="4216" ht="15.0" customHeight="1">
      <c r="A4216" s="343" t="s">
        <v>6543</v>
      </c>
      <c r="B4216" s="344">
        <v>541929.0</v>
      </c>
      <c r="C4216" s="343" t="s">
        <v>504</v>
      </c>
      <c r="D4216" s="343" t="s">
        <v>1424</v>
      </c>
    </row>
    <row r="4217" ht="15.0" customHeight="1">
      <c r="A4217" s="343" t="s">
        <v>6544</v>
      </c>
      <c r="B4217" s="344">
        <v>539268.0</v>
      </c>
      <c r="C4217" s="343" t="s">
        <v>6545</v>
      </c>
      <c r="D4217" s="343" t="s">
        <v>542</v>
      </c>
    </row>
    <row r="4218" ht="15.0" customHeight="1">
      <c r="A4218" s="343" t="s">
        <v>6546</v>
      </c>
      <c r="B4218" s="344">
        <v>513307.0</v>
      </c>
      <c r="C4218" s="343" t="s">
        <v>504</v>
      </c>
      <c r="D4218" s="343" t="s">
        <v>809</v>
      </c>
    </row>
    <row r="4219" ht="15.0" customHeight="1">
      <c r="A4219" s="343" t="s">
        <v>6547</v>
      </c>
      <c r="B4219" s="344">
        <v>531173.0</v>
      </c>
      <c r="C4219" s="343" t="s">
        <v>504</v>
      </c>
      <c r="D4219" s="343" t="s">
        <v>542</v>
      </c>
    </row>
    <row r="4220" ht="15.0" customHeight="1">
      <c r="A4220" s="343" t="s">
        <v>6548</v>
      </c>
      <c r="B4220" s="344">
        <v>531173.0</v>
      </c>
      <c r="C4220" s="343" t="s">
        <v>504</v>
      </c>
      <c r="D4220" s="343" t="s">
        <v>542</v>
      </c>
    </row>
    <row r="4221" ht="15.0" customHeight="1">
      <c r="A4221" s="343" t="s">
        <v>6549</v>
      </c>
      <c r="B4221" s="344">
        <v>539842.0</v>
      </c>
      <c r="C4221" s="343" t="s">
        <v>504</v>
      </c>
      <c r="D4221" s="343" t="s">
        <v>699</v>
      </c>
    </row>
    <row r="4222" ht="15.0" customHeight="1">
      <c r="A4222" s="343" t="s">
        <v>6550</v>
      </c>
      <c r="B4222" s="344">
        <v>526506.0</v>
      </c>
      <c r="C4222" s="343" t="s">
        <v>504</v>
      </c>
      <c r="D4222" s="343" t="s">
        <v>487</v>
      </c>
    </row>
    <row r="4223" ht="15.0" customHeight="1">
      <c r="A4223" s="343" t="s">
        <v>6551</v>
      </c>
      <c r="B4223" s="344">
        <v>531432.0</v>
      </c>
      <c r="C4223" s="343" t="s">
        <v>504</v>
      </c>
      <c r="D4223" s="343" t="s">
        <v>521</v>
      </c>
    </row>
    <row r="4224" ht="15.0" customHeight="1">
      <c r="A4224" s="343" t="s">
        <v>6552</v>
      </c>
      <c r="B4224" s="344">
        <v>522294.0</v>
      </c>
      <c r="C4224" s="343" t="s">
        <v>504</v>
      </c>
      <c r="D4224" s="343" t="s">
        <v>512</v>
      </c>
    </row>
    <row r="4225" ht="15.0" customHeight="1">
      <c r="A4225" s="343" t="s">
        <v>6553</v>
      </c>
      <c r="B4225" s="344">
        <v>533553.0</v>
      </c>
      <c r="C4225" s="343" t="s">
        <v>504</v>
      </c>
      <c r="D4225" s="343" t="s">
        <v>547</v>
      </c>
    </row>
    <row r="4226" ht="15.0" customHeight="1">
      <c r="A4226" s="343" t="s">
        <v>6554</v>
      </c>
      <c r="B4226" s="344">
        <v>532444.0</v>
      </c>
      <c r="C4226" s="343" t="s">
        <v>504</v>
      </c>
      <c r="D4226" s="343" t="s">
        <v>597</v>
      </c>
    </row>
    <row r="4227" ht="15.0" customHeight="1">
      <c r="A4227" s="343" t="s">
        <v>6555</v>
      </c>
      <c r="B4227" s="344">
        <v>514142.0</v>
      </c>
      <c r="C4227" s="343" t="s">
        <v>6556</v>
      </c>
      <c r="D4227" s="343" t="s">
        <v>519</v>
      </c>
    </row>
    <row r="4228" ht="15.0" customHeight="1">
      <c r="A4228" s="343" t="s">
        <v>6557</v>
      </c>
      <c r="B4228" s="344">
        <v>539956.0</v>
      </c>
      <c r="C4228" s="343" t="s">
        <v>504</v>
      </c>
      <c r="D4228" s="343" t="s">
        <v>2642</v>
      </c>
    </row>
    <row r="4229" ht="15.0" customHeight="1">
      <c r="A4229" s="343" t="s">
        <v>6558</v>
      </c>
      <c r="B4229" s="344">
        <v>537392.0</v>
      </c>
      <c r="C4229" s="343" t="s">
        <v>504</v>
      </c>
      <c r="D4229" s="343" t="s">
        <v>673</v>
      </c>
    </row>
    <row r="4230" ht="15.0" customHeight="1">
      <c r="A4230" s="343" t="s">
        <v>6559</v>
      </c>
      <c r="B4230" s="344">
        <v>519483.0</v>
      </c>
      <c r="C4230" s="343" t="s">
        <v>504</v>
      </c>
      <c r="D4230" s="343" t="s">
        <v>526</v>
      </c>
    </row>
    <row r="4231" ht="15.0" customHeight="1">
      <c r="A4231" s="343" t="s">
        <v>6560</v>
      </c>
      <c r="B4231" s="344">
        <v>507785.0</v>
      </c>
      <c r="C4231" s="343" t="s">
        <v>6561</v>
      </c>
      <c r="D4231" s="343" t="s">
        <v>624</v>
      </c>
    </row>
    <row r="4232" ht="15.0" customHeight="1">
      <c r="A4232" s="343" t="s">
        <v>6562</v>
      </c>
      <c r="B4232" s="344">
        <v>532390.0</v>
      </c>
      <c r="C4232" s="343" t="s">
        <v>6563</v>
      </c>
      <c r="D4232" s="343" t="s">
        <v>705</v>
      </c>
    </row>
    <row r="4233" ht="15.0" customHeight="1">
      <c r="A4233" s="343" t="s">
        <v>6564</v>
      </c>
      <c r="B4233" s="344">
        <v>532890.0</v>
      </c>
      <c r="C4233" s="343" t="s">
        <v>6565</v>
      </c>
      <c r="D4233" s="343" t="s">
        <v>490</v>
      </c>
    </row>
    <row r="4234" ht="15.0" customHeight="1">
      <c r="A4234" s="343" t="s">
        <v>6566</v>
      </c>
      <c r="B4234" s="344">
        <v>505160.0</v>
      </c>
      <c r="C4234" s="343" t="s">
        <v>6567</v>
      </c>
      <c r="D4234" s="343" t="s">
        <v>859</v>
      </c>
    </row>
    <row r="4235" ht="15.0" customHeight="1">
      <c r="A4235" s="343" t="s">
        <v>6568</v>
      </c>
      <c r="B4235" s="344">
        <v>538987.0</v>
      </c>
      <c r="C4235" s="343" t="s">
        <v>504</v>
      </c>
      <c r="D4235" s="343" t="s">
        <v>859</v>
      </c>
    </row>
    <row r="4236" ht="15.0" customHeight="1">
      <c r="A4236" s="343" t="s">
        <v>6569</v>
      </c>
      <c r="B4236" s="344">
        <v>533200.0</v>
      </c>
      <c r="C4236" s="343" t="s">
        <v>6570</v>
      </c>
      <c r="D4236" s="343" t="s">
        <v>682</v>
      </c>
    </row>
    <row r="4237" ht="15.0" customHeight="1">
      <c r="A4237" s="343" t="s">
        <v>6571</v>
      </c>
      <c r="B4237" s="344">
        <v>541545.0</v>
      </c>
      <c r="C4237" s="343" t="s">
        <v>6572</v>
      </c>
      <c r="D4237" s="343" t="s">
        <v>682</v>
      </c>
    </row>
    <row r="4238" ht="15.0" customHeight="1">
      <c r="A4238" s="343" t="s">
        <v>6573</v>
      </c>
      <c r="B4238" s="344">
        <v>533170.0</v>
      </c>
      <c r="C4238" s="343" t="s">
        <v>504</v>
      </c>
      <c r="D4238" s="343" t="s">
        <v>524</v>
      </c>
    </row>
    <row r="4239" ht="15.0" customHeight="1">
      <c r="A4239" s="343" t="s">
        <v>6574</v>
      </c>
      <c r="B4239" s="344">
        <v>531426.0</v>
      </c>
      <c r="C4239" s="343" t="s">
        <v>6575</v>
      </c>
      <c r="D4239" s="343" t="s">
        <v>498</v>
      </c>
    </row>
    <row r="4240" ht="15.0" customHeight="1">
      <c r="A4240" s="343" t="s">
        <v>6576</v>
      </c>
      <c r="B4240" s="344">
        <v>521038.0</v>
      </c>
      <c r="C4240" s="343" t="s">
        <v>504</v>
      </c>
      <c r="D4240" s="343" t="s">
        <v>519</v>
      </c>
    </row>
    <row r="4241" ht="15.0" customHeight="1">
      <c r="A4241" s="343" t="s">
        <v>6577</v>
      </c>
      <c r="B4241" s="344">
        <v>500777.0</v>
      </c>
      <c r="C4241" s="343" t="s">
        <v>6578</v>
      </c>
      <c r="D4241" s="343" t="s">
        <v>552</v>
      </c>
    </row>
    <row r="4242" ht="15.0" customHeight="1">
      <c r="A4242" s="343" t="s">
        <v>6579</v>
      </c>
      <c r="B4242" s="344">
        <v>513540.0</v>
      </c>
      <c r="C4242" s="343" t="s">
        <v>504</v>
      </c>
      <c r="D4242" s="343" t="s">
        <v>827</v>
      </c>
    </row>
    <row r="4243" ht="15.0" customHeight="1">
      <c r="A4243" s="343" t="s">
        <v>6580</v>
      </c>
      <c r="B4243" s="344">
        <v>523419.0</v>
      </c>
      <c r="C4243" s="343" t="s">
        <v>6581</v>
      </c>
      <c r="D4243" s="343" t="s">
        <v>774</v>
      </c>
    </row>
    <row r="4244" ht="15.0" customHeight="1">
      <c r="A4244" s="343" t="s">
        <v>6582</v>
      </c>
      <c r="B4244" s="344">
        <v>522229.0</v>
      </c>
      <c r="C4244" s="343" t="s">
        <v>504</v>
      </c>
      <c r="D4244" s="343" t="s">
        <v>2988</v>
      </c>
    </row>
    <row r="4245" ht="15.0" customHeight="1">
      <c r="A4245" s="343" t="s">
        <v>6583</v>
      </c>
      <c r="B4245" s="344">
        <v>506854.0</v>
      </c>
      <c r="C4245" s="343" t="s">
        <v>504</v>
      </c>
      <c r="D4245" s="343" t="s">
        <v>552</v>
      </c>
    </row>
    <row r="4246" ht="15.0" customHeight="1">
      <c r="A4246" s="343" t="s">
        <v>6584</v>
      </c>
      <c r="B4246" s="344">
        <v>532790.0</v>
      </c>
      <c r="C4246" s="343" t="s">
        <v>6585</v>
      </c>
      <c r="D4246" s="343" t="s">
        <v>597</v>
      </c>
    </row>
    <row r="4247" ht="15.0" customHeight="1">
      <c r="A4247" s="343" t="s">
        <v>6586</v>
      </c>
      <c r="B4247" s="344">
        <v>532738.0</v>
      </c>
      <c r="C4247" s="343" t="s">
        <v>6587</v>
      </c>
      <c r="D4247" s="343" t="s">
        <v>902</v>
      </c>
    </row>
    <row r="4248" ht="15.0" customHeight="1">
      <c r="A4248" s="343" t="s">
        <v>6588</v>
      </c>
      <c r="B4248" s="344">
        <v>540332.0</v>
      </c>
      <c r="C4248" s="343" t="s">
        <v>504</v>
      </c>
      <c r="D4248" s="343" t="s">
        <v>526</v>
      </c>
    </row>
    <row r="4249" ht="15.0" customHeight="1">
      <c r="A4249" s="343" t="s">
        <v>6589</v>
      </c>
      <c r="B4249" s="344">
        <v>540332.0</v>
      </c>
      <c r="C4249" s="343" t="s">
        <v>504</v>
      </c>
      <c r="D4249" s="343" t="s">
        <v>526</v>
      </c>
    </row>
    <row r="4250" ht="15.0" customHeight="1">
      <c r="A4250" s="343" t="s">
        <v>6590</v>
      </c>
      <c r="B4250" s="344">
        <v>505685.0</v>
      </c>
      <c r="C4250" s="343" t="s">
        <v>504</v>
      </c>
      <c r="D4250" s="343" t="s">
        <v>827</v>
      </c>
    </row>
    <row r="4251" ht="15.0" customHeight="1">
      <c r="A4251" s="343" t="s">
        <v>6591</v>
      </c>
      <c r="B4251" s="343" t="s">
        <v>504</v>
      </c>
      <c r="C4251" s="343" t="s">
        <v>6592</v>
      </c>
      <c r="D4251" s="343" t="s">
        <v>515</v>
      </c>
    </row>
    <row r="4252" ht="15.0" customHeight="1">
      <c r="A4252" s="343" t="s">
        <v>6593</v>
      </c>
      <c r="B4252" s="344">
        <v>534756.0</v>
      </c>
      <c r="C4252" s="343" t="s">
        <v>6594</v>
      </c>
      <c r="D4252" s="343" t="s">
        <v>618</v>
      </c>
    </row>
    <row r="4253" ht="15.0" customHeight="1">
      <c r="A4253" s="343" t="s">
        <v>6595</v>
      </c>
      <c r="B4253" s="344">
        <v>519285.0</v>
      </c>
      <c r="C4253" s="343" t="s">
        <v>504</v>
      </c>
      <c r="D4253" s="343" t="s">
        <v>702</v>
      </c>
    </row>
    <row r="4254" ht="15.0" customHeight="1">
      <c r="A4254" s="343" t="s">
        <v>6596</v>
      </c>
      <c r="B4254" s="344">
        <v>533203.0</v>
      </c>
      <c r="C4254" s="343" t="s">
        <v>6597</v>
      </c>
      <c r="D4254" s="343" t="s">
        <v>547</v>
      </c>
    </row>
    <row r="4255" ht="15.0" customHeight="1">
      <c r="A4255" s="343" t="s">
        <v>6598</v>
      </c>
      <c r="B4255" s="344">
        <v>538496.0</v>
      </c>
      <c r="C4255" s="343" t="s">
        <v>504</v>
      </c>
      <c r="D4255" s="343" t="s">
        <v>588</v>
      </c>
    </row>
    <row r="4256" ht="15.0" customHeight="1">
      <c r="A4256" s="343" t="s">
        <v>6599</v>
      </c>
      <c r="B4256" s="344">
        <v>532869.0</v>
      </c>
      <c r="C4256" s="343" t="s">
        <v>6600</v>
      </c>
      <c r="D4256" s="343" t="s">
        <v>902</v>
      </c>
    </row>
    <row r="4257" ht="15.0" customHeight="1">
      <c r="A4257" s="343" t="s">
        <v>6601</v>
      </c>
      <c r="B4257" s="344">
        <v>512271.0</v>
      </c>
      <c r="C4257" s="343" t="s">
        <v>504</v>
      </c>
      <c r="D4257" s="343" t="s">
        <v>925</v>
      </c>
    </row>
    <row r="4258" ht="15.0" customHeight="1">
      <c r="A4258" s="343" t="s">
        <v>6602</v>
      </c>
      <c r="B4258" s="344">
        <v>512271.0</v>
      </c>
      <c r="C4258" s="343" t="s">
        <v>504</v>
      </c>
      <c r="D4258" s="343" t="s">
        <v>925</v>
      </c>
    </row>
    <row r="4259" ht="15.0" customHeight="1">
      <c r="A4259" s="343" t="s">
        <v>6603</v>
      </c>
      <c r="B4259" s="344">
        <v>519091.0</v>
      </c>
      <c r="C4259" s="343" t="s">
        <v>6604</v>
      </c>
      <c r="D4259" s="343" t="s">
        <v>564</v>
      </c>
    </row>
    <row r="4260" ht="15.0" customHeight="1">
      <c r="A4260" s="343" t="s">
        <v>6605</v>
      </c>
      <c r="B4260" s="344">
        <v>540955.0</v>
      </c>
      <c r="C4260" s="343" t="s">
        <v>504</v>
      </c>
      <c r="D4260" s="343" t="s">
        <v>564</v>
      </c>
    </row>
    <row r="4261" ht="15.0" customHeight="1">
      <c r="A4261" s="343" t="s">
        <v>6606</v>
      </c>
      <c r="B4261" s="344">
        <v>500770.0</v>
      </c>
      <c r="C4261" s="343" t="s">
        <v>6607</v>
      </c>
      <c r="D4261" s="343" t="s">
        <v>552</v>
      </c>
    </row>
    <row r="4262" ht="15.0" customHeight="1">
      <c r="A4262" s="343" t="s">
        <v>6608</v>
      </c>
      <c r="B4262" s="344">
        <v>532301.0</v>
      </c>
      <c r="C4262" s="343" t="s">
        <v>6609</v>
      </c>
      <c r="D4262" s="343" t="s">
        <v>911</v>
      </c>
    </row>
    <row r="4263" ht="15.0" customHeight="1">
      <c r="A4263" s="343" t="s">
        <v>6610</v>
      </c>
      <c r="B4263" s="344">
        <v>500483.0</v>
      </c>
      <c r="C4263" s="343" t="s">
        <v>6611</v>
      </c>
      <c r="D4263" s="343" t="s">
        <v>6612</v>
      </c>
    </row>
    <row r="4264" ht="15.0" customHeight="1">
      <c r="A4264" s="343" t="s">
        <v>6613</v>
      </c>
      <c r="B4264" s="344">
        <v>532540.0</v>
      </c>
      <c r="C4264" s="343" t="s">
        <v>230</v>
      </c>
      <c r="D4264" s="343" t="s">
        <v>490</v>
      </c>
    </row>
    <row r="4265" ht="15.0" customHeight="1">
      <c r="A4265" s="343" t="s">
        <v>6614</v>
      </c>
      <c r="B4265" s="344">
        <v>500408.0</v>
      </c>
      <c r="C4265" s="343" t="s">
        <v>6615</v>
      </c>
      <c r="D4265" s="343" t="s">
        <v>597</v>
      </c>
    </row>
    <row r="4266" ht="15.0" customHeight="1">
      <c r="A4266" s="343" t="s">
        <v>6616</v>
      </c>
      <c r="B4266" s="344">
        <v>500800.0</v>
      </c>
      <c r="C4266" s="343" t="s">
        <v>6617</v>
      </c>
      <c r="D4266" s="343" t="s">
        <v>911</v>
      </c>
    </row>
    <row r="4267" ht="15.0" customHeight="1">
      <c r="A4267" s="343" t="s">
        <v>6618</v>
      </c>
      <c r="B4267" s="344">
        <v>501301.0</v>
      </c>
      <c r="C4267" s="343" t="s">
        <v>6619</v>
      </c>
      <c r="D4267" s="343" t="s">
        <v>670</v>
      </c>
    </row>
    <row r="4268" ht="15.0" customHeight="1">
      <c r="A4268" s="343" t="s">
        <v>6620</v>
      </c>
      <c r="B4268" s="344">
        <v>513434.0</v>
      </c>
      <c r="C4268" s="343" t="s">
        <v>6621</v>
      </c>
      <c r="D4268" s="343" t="s">
        <v>536</v>
      </c>
    </row>
    <row r="4269" ht="15.0" customHeight="1">
      <c r="A4269" s="343" t="s">
        <v>6622</v>
      </c>
      <c r="B4269" s="344">
        <v>500570.0</v>
      </c>
      <c r="C4269" s="343" t="s">
        <v>6623</v>
      </c>
      <c r="D4269" s="343" t="s">
        <v>582</v>
      </c>
    </row>
    <row r="4270" ht="15.0" customHeight="1">
      <c r="A4270" s="343" t="s">
        <v>6622</v>
      </c>
      <c r="B4270" s="344">
        <v>570001.0</v>
      </c>
      <c r="C4270" s="343" t="s">
        <v>6624</v>
      </c>
      <c r="D4270" s="343" t="s">
        <v>582</v>
      </c>
    </row>
    <row r="4271" ht="15.0" customHeight="1">
      <c r="A4271" s="343" t="s">
        <v>6625</v>
      </c>
      <c r="B4271" s="344">
        <v>500400.0</v>
      </c>
      <c r="C4271" s="343" t="s">
        <v>6626</v>
      </c>
      <c r="D4271" s="343" t="s">
        <v>643</v>
      </c>
    </row>
    <row r="4272" ht="15.0" customHeight="1">
      <c r="A4272" s="343" t="s">
        <v>6627</v>
      </c>
      <c r="B4272" s="344">
        <v>513010.0</v>
      </c>
      <c r="C4272" s="343" t="s">
        <v>6628</v>
      </c>
      <c r="D4272" s="343" t="s">
        <v>536</v>
      </c>
    </row>
    <row r="4273" ht="15.0" customHeight="1">
      <c r="A4273" s="343" t="s">
        <v>6629</v>
      </c>
      <c r="B4273" s="343" t="s">
        <v>504</v>
      </c>
      <c r="C4273" s="343" t="s">
        <v>6630</v>
      </c>
      <c r="D4273" s="343" t="s">
        <v>536</v>
      </c>
    </row>
    <row r="4274" ht="15.0" customHeight="1">
      <c r="A4274" s="343" t="s">
        <v>6631</v>
      </c>
      <c r="B4274" s="344">
        <v>500470.0</v>
      </c>
      <c r="C4274" s="343" t="s">
        <v>6632</v>
      </c>
      <c r="D4274" s="343" t="s">
        <v>536</v>
      </c>
    </row>
    <row r="4275" ht="15.0" customHeight="1">
      <c r="A4275" s="343" t="s">
        <v>6633</v>
      </c>
      <c r="B4275" s="344">
        <v>532371.0</v>
      </c>
      <c r="C4275" s="343" t="s">
        <v>6634</v>
      </c>
      <c r="D4275" s="343" t="s">
        <v>1448</v>
      </c>
    </row>
    <row r="4276" ht="15.0" customHeight="1">
      <c r="A4276" s="343" t="s">
        <v>6635</v>
      </c>
      <c r="B4276" s="344">
        <v>521228.0</v>
      </c>
      <c r="C4276" s="343" t="s">
        <v>504</v>
      </c>
      <c r="D4276" s="343" t="s">
        <v>618</v>
      </c>
    </row>
    <row r="4277" ht="15.0" customHeight="1">
      <c r="A4277" s="343" t="s">
        <v>6636</v>
      </c>
      <c r="B4277" s="344">
        <v>531190.0</v>
      </c>
      <c r="C4277" s="343" t="s">
        <v>504</v>
      </c>
      <c r="D4277" s="343" t="s">
        <v>519</v>
      </c>
    </row>
    <row r="4278" ht="15.0" customHeight="1">
      <c r="A4278" s="343" t="s">
        <v>6637</v>
      </c>
      <c r="B4278" s="344">
        <v>541228.0</v>
      </c>
      <c r="C4278" s="343" t="s">
        <v>504</v>
      </c>
      <c r="D4278" s="343" t="s">
        <v>512</v>
      </c>
    </row>
    <row r="4279" ht="15.0" customHeight="1">
      <c r="A4279" s="343" t="s">
        <v>6638</v>
      </c>
      <c r="B4279" s="344">
        <v>504961.0</v>
      </c>
      <c r="C4279" s="343" t="s">
        <v>504</v>
      </c>
      <c r="D4279" s="343" t="s">
        <v>536</v>
      </c>
    </row>
    <row r="4280" ht="15.0" customHeight="1">
      <c r="A4280" s="343" t="s">
        <v>6639</v>
      </c>
      <c r="B4280" s="344">
        <v>532284.0</v>
      </c>
      <c r="C4280" s="343" t="s">
        <v>504</v>
      </c>
      <c r="D4280" s="343" t="s">
        <v>487</v>
      </c>
    </row>
    <row r="4281" ht="15.0" customHeight="1">
      <c r="A4281" s="343" t="s">
        <v>6640</v>
      </c>
      <c r="B4281" s="344">
        <v>533393.0</v>
      </c>
      <c r="C4281" s="343" t="s">
        <v>6641</v>
      </c>
      <c r="D4281" s="343" t="s">
        <v>590</v>
      </c>
    </row>
    <row r="4282" ht="15.0" customHeight="1">
      <c r="A4282" s="343" t="s">
        <v>6642</v>
      </c>
      <c r="B4282" s="344">
        <v>540212.0</v>
      </c>
      <c r="C4282" s="343" t="s">
        <v>6643</v>
      </c>
      <c r="D4282" s="343" t="s">
        <v>825</v>
      </c>
    </row>
    <row r="4283" ht="15.0" customHeight="1">
      <c r="A4283" s="343" t="s">
        <v>6644</v>
      </c>
      <c r="B4283" s="344">
        <v>501242.0</v>
      </c>
      <c r="C4283" s="343" t="s">
        <v>6645</v>
      </c>
      <c r="D4283" s="343" t="s">
        <v>521</v>
      </c>
    </row>
    <row r="4284" ht="15.0" customHeight="1">
      <c r="A4284" s="343" t="s">
        <v>6646</v>
      </c>
      <c r="B4284" s="344">
        <v>532262.0</v>
      </c>
      <c r="C4284" s="343" t="s">
        <v>504</v>
      </c>
      <c r="D4284" s="343" t="s">
        <v>825</v>
      </c>
    </row>
    <row r="4285" ht="15.0" customHeight="1">
      <c r="A4285" s="343" t="s">
        <v>6647</v>
      </c>
      <c r="B4285" s="344">
        <v>524156.0</v>
      </c>
      <c r="C4285" s="343" t="s">
        <v>504</v>
      </c>
      <c r="D4285" s="343" t="s">
        <v>552</v>
      </c>
    </row>
    <row r="4286" ht="15.0" customHeight="1">
      <c r="A4286" s="343" t="s">
        <v>6648</v>
      </c>
      <c r="B4286" s="344">
        <v>541700.0</v>
      </c>
      <c r="C4286" s="343" t="s">
        <v>6649</v>
      </c>
      <c r="D4286" s="343" t="s">
        <v>618</v>
      </c>
    </row>
    <row r="4287" ht="15.0" customHeight="1">
      <c r="A4287" s="343" t="s">
        <v>6650</v>
      </c>
      <c r="B4287" s="344">
        <v>523301.0</v>
      </c>
      <c r="C4287" s="343" t="s">
        <v>6651</v>
      </c>
      <c r="D4287" s="343" t="s">
        <v>498</v>
      </c>
    </row>
    <row r="4288" ht="15.0" customHeight="1">
      <c r="A4288" s="343" t="s">
        <v>6652</v>
      </c>
      <c r="B4288" s="343" t="s">
        <v>504</v>
      </c>
      <c r="C4288" s="343" t="s">
        <v>6653</v>
      </c>
      <c r="D4288" s="343" t="s">
        <v>595</v>
      </c>
    </row>
    <row r="4289" ht="15.0" customHeight="1">
      <c r="A4289" s="343" t="s">
        <v>6654</v>
      </c>
      <c r="B4289" s="344">
        <v>512011.0</v>
      </c>
      <c r="C4289" s="343" t="s">
        <v>504</v>
      </c>
      <c r="D4289" s="343" t="s">
        <v>526</v>
      </c>
    </row>
    <row r="4290" ht="15.0" customHeight="1">
      <c r="A4290" s="343" t="s">
        <v>6655</v>
      </c>
      <c r="B4290" s="344">
        <v>539658.0</v>
      </c>
      <c r="C4290" s="343" t="s">
        <v>6656</v>
      </c>
      <c r="D4290" s="343" t="s">
        <v>3282</v>
      </c>
    </row>
    <row r="4291" ht="15.0" customHeight="1">
      <c r="A4291" s="343" t="s">
        <v>6657</v>
      </c>
      <c r="B4291" s="344">
        <v>532755.0</v>
      </c>
      <c r="C4291" s="343" t="s">
        <v>332</v>
      </c>
      <c r="D4291" s="343" t="s">
        <v>490</v>
      </c>
    </row>
    <row r="4292" ht="15.0" customHeight="1">
      <c r="A4292" s="343" t="s">
        <v>6658</v>
      </c>
      <c r="B4292" s="344">
        <v>526576.0</v>
      </c>
      <c r="C4292" s="343" t="s">
        <v>6659</v>
      </c>
      <c r="D4292" s="343" t="s">
        <v>702</v>
      </c>
    </row>
    <row r="4293" ht="15.0" customHeight="1">
      <c r="A4293" s="343" t="s">
        <v>6660</v>
      </c>
      <c r="B4293" s="344">
        <v>542141.0</v>
      </c>
      <c r="C4293" s="343" t="s">
        <v>6661</v>
      </c>
      <c r="D4293" s="343" t="s">
        <v>902</v>
      </c>
    </row>
    <row r="4294" ht="15.0" customHeight="1">
      <c r="A4294" s="343" t="s">
        <v>6662</v>
      </c>
      <c r="B4294" s="344">
        <v>532804.0</v>
      </c>
      <c r="C4294" s="343" t="s">
        <v>6663</v>
      </c>
      <c r="D4294" s="343" t="s">
        <v>827</v>
      </c>
    </row>
    <row r="4295" ht="15.0" customHeight="1">
      <c r="A4295" s="343" t="s">
        <v>6664</v>
      </c>
      <c r="B4295" s="344">
        <v>532804.0</v>
      </c>
      <c r="C4295" s="343" t="s">
        <v>6663</v>
      </c>
      <c r="D4295" s="343" t="s">
        <v>827</v>
      </c>
    </row>
    <row r="4296" ht="15.0" customHeight="1">
      <c r="A4296" s="343" t="s">
        <v>6665</v>
      </c>
      <c r="B4296" s="344">
        <v>533216.0</v>
      </c>
      <c r="C4296" s="343" t="s">
        <v>6666</v>
      </c>
      <c r="D4296" s="343" t="s">
        <v>902</v>
      </c>
    </row>
    <row r="4297" ht="15.0" customHeight="1">
      <c r="A4297" s="343" t="s">
        <v>6667</v>
      </c>
      <c r="B4297" s="344">
        <v>509917.0</v>
      </c>
      <c r="C4297" s="343" t="s">
        <v>504</v>
      </c>
      <c r="D4297" s="343" t="s">
        <v>1046</v>
      </c>
    </row>
    <row r="4298" ht="15.0" customHeight="1">
      <c r="A4298" s="343" t="s">
        <v>6668</v>
      </c>
      <c r="B4298" s="344">
        <v>501421.0</v>
      </c>
      <c r="C4298" s="343" t="s">
        <v>504</v>
      </c>
      <c r="D4298" s="343" t="s">
        <v>597</v>
      </c>
    </row>
    <row r="4299" ht="15.0" customHeight="1">
      <c r="A4299" s="343" t="s">
        <v>6669</v>
      </c>
      <c r="B4299" s="344">
        <v>524204.0</v>
      </c>
      <c r="C4299" s="343" t="s">
        <v>504</v>
      </c>
      <c r="D4299" s="343" t="s">
        <v>1012</v>
      </c>
    </row>
    <row r="4300" ht="15.0" customHeight="1">
      <c r="A4300" s="343" t="s">
        <v>6670</v>
      </c>
      <c r="B4300" s="344">
        <v>540595.0</v>
      </c>
      <c r="C4300" s="343" t="s">
        <v>6671</v>
      </c>
      <c r="D4300" s="343" t="s">
        <v>1451</v>
      </c>
    </row>
    <row r="4301" ht="15.0" customHeight="1">
      <c r="A4301" s="343" t="s">
        <v>6672</v>
      </c>
      <c r="B4301" s="344">
        <v>539428.0</v>
      </c>
      <c r="C4301" s="343" t="s">
        <v>504</v>
      </c>
      <c r="D4301" s="343" t="s">
        <v>974</v>
      </c>
    </row>
    <row r="4302" ht="15.0" customHeight="1">
      <c r="A4302" s="343" t="s">
        <v>6673</v>
      </c>
      <c r="B4302" s="344">
        <v>530595.0</v>
      </c>
      <c r="C4302" s="343" t="s">
        <v>504</v>
      </c>
      <c r="D4302" s="343" t="s">
        <v>597</v>
      </c>
    </row>
    <row r="4303" ht="15.0" customHeight="1">
      <c r="A4303" s="343" t="s">
        <v>6674</v>
      </c>
      <c r="B4303" s="344">
        <v>533982.0</v>
      </c>
      <c r="C4303" s="343" t="s">
        <v>6675</v>
      </c>
      <c r="D4303" s="343" t="s">
        <v>490</v>
      </c>
    </row>
    <row r="4304" ht="15.0" customHeight="1">
      <c r="A4304" s="343" t="s">
        <v>6676</v>
      </c>
      <c r="B4304" s="344">
        <v>530533.0</v>
      </c>
      <c r="C4304" s="343" t="s">
        <v>504</v>
      </c>
      <c r="D4304" s="343" t="s">
        <v>911</v>
      </c>
    </row>
    <row r="4305" ht="15.0" customHeight="1">
      <c r="A4305" s="343" t="s">
        <v>6677</v>
      </c>
      <c r="B4305" s="344">
        <v>506162.0</v>
      </c>
      <c r="C4305" s="343" t="s">
        <v>504</v>
      </c>
      <c r="D4305" s="343" t="s">
        <v>487</v>
      </c>
    </row>
    <row r="4306" ht="15.0" customHeight="1">
      <c r="A4306" s="343" t="s">
        <v>6678</v>
      </c>
      <c r="B4306" s="344">
        <v>512157.0</v>
      </c>
      <c r="C4306" s="343" t="s">
        <v>504</v>
      </c>
      <c r="D4306" s="343" t="s">
        <v>925</v>
      </c>
    </row>
    <row r="4307" ht="15.0" customHeight="1">
      <c r="A4307" s="343" t="s">
        <v>6679</v>
      </c>
      <c r="B4307" s="344">
        <v>505400.0</v>
      </c>
      <c r="C4307" s="343" t="s">
        <v>6680</v>
      </c>
      <c r="D4307" s="343" t="s">
        <v>590</v>
      </c>
    </row>
    <row r="4308" ht="15.0" customHeight="1">
      <c r="A4308" s="343" t="s">
        <v>6681</v>
      </c>
      <c r="B4308" s="344">
        <v>533326.0</v>
      </c>
      <c r="C4308" s="343" t="s">
        <v>6682</v>
      </c>
      <c r="D4308" s="343" t="s">
        <v>902</v>
      </c>
    </row>
    <row r="4309" ht="15.0" customHeight="1">
      <c r="A4309" s="343" t="s">
        <v>6683</v>
      </c>
      <c r="B4309" s="344">
        <v>533164.0</v>
      </c>
      <c r="C4309" s="343" t="s">
        <v>6684</v>
      </c>
      <c r="D4309" s="343" t="s">
        <v>624</v>
      </c>
    </row>
    <row r="4310" ht="15.0" customHeight="1">
      <c r="A4310" s="343" t="s">
        <v>6685</v>
      </c>
      <c r="B4310" s="344">
        <v>532845.0</v>
      </c>
      <c r="C4310" s="343" t="s">
        <v>6686</v>
      </c>
      <c r="D4310" s="343" t="s">
        <v>705</v>
      </c>
    </row>
    <row r="4311" ht="15.0" customHeight="1">
      <c r="A4311" s="343" t="s">
        <v>6687</v>
      </c>
      <c r="B4311" s="344">
        <v>507753.0</v>
      </c>
      <c r="C4311" s="343" t="s">
        <v>504</v>
      </c>
      <c r="D4311" s="343" t="s">
        <v>552</v>
      </c>
    </row>
    <row r="4312" ht="15.0" customHeight="1">
      <c r="A4312" s="343" t="s">
        <v>6688</v>
      </c>
      <c r="B4312" s="344">
        <v>509945.0</v>
      </c>
      <c r="C4312" s="343" t="s">
        <v>504</v>
      </c>
      <c r="D4312" s="343" t="s">
        <v>487</v>
      </c>
    </row>
    <row r="4313" ht="15.0" customHeight="1">
      <c r="A4313" s="343" t="s">
        <v>6689</v>
      </c>
      <c r="B4313" s="344">
        <v>526654.0</v>
      </c>
      <c r="C4313" s="343" t="s">
        <v>504</v>
      </c>
      <c r="D4313" s="343" t="s">
        <v>590</v>
      </c>
    </row>
    <row r="4314" ht="15.0" customHeight="1">
      <c r="A4314" s="343" t="s">
        <v>6690</v>
      </c>
      <c r="B4314" s="344">
        <v>509015.0</v>
      </c>
      <c r="C4314" s="343" t="s">
        <v>504</v>
      </c>
      <c r="D4314" s="343" t="s">
        <v>1046</v>
      </c>
    </row>
    <row r="4315" ht="15.0" customHeight="1">
      <c r="A4315" s="343" t="s">
        <v>6691</v>
      </c>
      <c r="B4315" s="344">
        <v>509015.0</v>
      </c>
      <c r="C4315" s="343" t="s">
        <v>504</v>
      </c>
      <c r="D4315" s="343" t="s">
        <v>1046</v>
      </c>
    </row>
    <row r="4316" ht="15.0" customHeight="1">
      <c r="A4316" s="343" t="s">
        <v>6692</v>
      </c>
      <c r="B4316" s="344">
        <v>514484.0</v>
      </c>
      <c r="C4316" s="343" t="s">
        <v>504</v>
      </c>
      <c r="D4316" s="343" t="s">
        <v>519</v>
      </c>
    </row>
    <row r="4317" ht="15.0" customHeight="1">
      <c r="A4317" s="343" t="s">
        <v>6693</v>
      </c>
      <c r="B4317" s="344">
        <v>533158.0</v>
      </c>
      <c r="C4317" s="343" t="s">
        <v>6694</v>
      </c>
      <c r="D4317" s="343" t="s">
        <v>618</v>
      </c>
    </row>
    <row r="4318" ht="15.0" customHeight="1">
      <c r="A4318" s="343" t="s">
        <v>6695</v>
      </c>
      <c r="B4318" s="344">
        <v>590062.0</v>
      </c>
      <c r="C4318" s="343" t="s">
        <v>6696</v>
      </c>
      <c r="D4318" s="343" t="s">
        <v>552</v>
      </c>
    </row>
    <row r="4319" ht="15.0" customHeight="1">
      <c r="A4319" s="343" t="s">
        <v>6697</v>
      </c>
      <c r="B4319" s="344">
        <v>542460.0</v>
      </c>
      <c r="C4319" s="343" t="s">
        <v>6698</v>
      </c>
      <c r="D4319" s="343" t="s">
        <v>512</v>
      </c>
    </row>
    <row r="4320" ht="15.0" customHeight="1">
      <c r="A4320" s="343" t="s">
        <v>6699</v>
      </c>
      <c r="B4320" s="344">
        <v>531373.0</v>
      </c>
      <c r="C4320" s="343" t="s">
        <v>6700</v>
      </c>
      <c r="D4320" s="343" t="s">
        <v>705</v>
      </c>
    </row>
    <row r="4321" ht="15.0" customHeight="1">
      <c r="A4321" s="343" t="s">
        <v>6701</v>
      </c>
      <c r="B4321" s="344">
        <v>500469.0</v>
      </c>
      <c r="C4321" s="343" t="s">
        <v>6702</v>
      </c>
      <c r="D4321" s="343" t="s">
        <v>822</v>
      </c>
    </row>
    <row r="4322" ht="15.0" customHeight="1">
      <c r="A4322" s="343" t="s">
        <v>6703</v>
      </c>
      <c r="B4322" s="344">
        <v>500620.0</v>
      </c>
      <c r="C4322" s="343" t="s">
        <v>6704</v>
      </c>
      <c r="D4322" s="343" t="s">
        <v>1752</v>
      </c>
    </row>
    <row r="4323" ht="15.0" customHeight="1">
      <c r="A4323" s="343" t="s">
        <v>6705</v>
      </c>
      <c r="B4323" s="343" t="s">
        <v>504</v>
      </c>
      <c r="C4323" s="343" t="s">
        <v>6706</v>
      </c>
      <c r="D4323" s="343" t="s">
        <v>595</v>
      </c>
    </row>
    <row r="4324" ht="15.0" customHeight="1">
      <c r="A4324" s="343" t="s">
        <v>6707</v>
      </c>
      <c r="B4324" s="344">
        <v>522073.0</v>
      </c>
      <c r="C4324" s="343" t="s">
        <v>6708</v>
      </c>
      <c r="D4324" s="343" t="s">
        <v>859</v>
      </c>
    </row>
    <row r="4325" ht="15.0" customHeight="1">
      <c r="A4325" s="343" t="s">
        <v>6709</v>
      </c>
      <c r="B4325" s="344">
        <v>530005.0</v>
      </c>
      <c r="C4325" s="343" t="s">
        <v>6710</v>
      </c>
      <c r="D4325" s="343" t="s">
        <v>517</v>
      </c>
    </row>
    <row r="4326" ht="15.0" customHeight="1">
      <c r="A4326" s="343" t="s">
        <v>6711</v>
      </c>
      <c r="B4326" s="344">
        <v>500850.0</v>
      </c>
      <c r="C4326" s="343" t="s">
        <v>6712</v>
      </c>
      <c r="D4326" s="343" t="s">
        <v>705</v>
      </c>
    </row>
    <row r="4327" ht="15.0" customHeight="1">
      <c r="A4327" s="343" t="s">
        <v>6713</v>
      </c>
      <c r="B4327" s="344">
        <v>540954.0</v>
      </c>
      <c r="C4327" s="343" t="s">
        <v>504</v>
      </c>
      <c r="D4327" s="343" t="s">
        <v>999</v>
      </c>
    </row>
    <row r="4328" ht="15.0" customHeight="1">
      <c r="A4328" s="343" t="s">
        <v>6714</v>
      </c>
      <c r="B4328" s="344">
        <v>530023.0</v>
      </c>
      <c r="C4328" s="343" t="s">
        <v>6715</v>
      </c>
      <c r="D4328" s="343" t="s">
        <v>521</v>
      </c>
    </row>
    <row r="4329" ht="15.0" customHeight="1">
      <c r="A4329" s="343" t="s">
        <v>6716</v>
      </c>
      <c r="B4329" s="344">
        <v>530023.0</v>
      </c>
      <c r="C4329" s="343" t="s">
        <v>6715</v>
      </c>
      <c r="D4329" s="343" t="s">
        <v>521</v>
      </c>
    </row>
    <row r="4330" ht="15.0" customHeight="1">
      <c r="A4330" s="343" t="s">
        <v>6717</v>
      </c>
      <c r="B4330" s="344">
        <v>532209.0</v>
      </c>
      <c r="C4330" s="343" t="s">
        <v>6718</v>
      </c>
      <c r="D4330" s="343" t="s">
        <v>822</v>
      </c>
    </row>
    <row r="4331" ht="15.0" customHeight="1">
      <c r="A4331" s="343" t="s">
        <v>6719</v>
      </c>
      <c r="B4331" s="344">
        <v>532652.0</v>
      </c>
      <c r="C4331" s="343" t="s">
        <v>6720</v>
      </c>
      <c r="D4331" s="343" t="s">
        <v>822</v>
      </c>
    </row>
    <row r="4332" ht="15.0" customHeight="1">
      <c r="A4332" s="343" t="s">
        <v>6721</v>
      </c>
      <c r="B4332" s="344">
        <v>540210.0</v>
      </c>
      <c r="C4332" s="343" t="s">
        <v>6722</v>
      </c>
      <c r="D4332" s="343" t="s">
        <v>505</v>
      </c>
    </row>
    <row r="4333" ht="15.0" customHeight="1">
      <c r="A4333" s="343" t="s">
        <v>6723</v>
      </c>
      <c r="B4333" s="344">
        <v>501343.0</v>
      </c>
      <c r="C4333" s="343" t="s">
        <v>6724</v>
      </c>
      <c r="D4333" s="343" t="s">
        <v>521</v>
      </c>
    </row>
    <row r="4334" ht="15.0" customHeight="1">
      <c r="A4334" s="343" t="s">
        <v>6725</v>
      </c>
      <c r="B4334" s="344">
        <v>540769.0</v>
      </c>
      <c r="C4334" s="343" t="s">
        <v>6726</v>
      </c>
      <c r="D4334" s="343" t="s">
        <v>2587</v>
      </c>
    </row>
    <row r="4335" ht="15.0" customHeight="1">
      <c r="A4335" s="343" t="s">
        <v>6727</v>
      </c>
      <c r="B4335" s="344">
        <v>590086.0</v>
      </c>
      <c r="C4335" s="343" t="s">
        <v>6728</v>
      </c>
      <c r="D4335" s="343" t="s">
        <v>484</v>
      </c>
    </row>
    <row r="4336" ht="15.0" customHeight="1">
      <c r="A4336" s="343" t="s">
        <v>6729</v>
      </c>
      <c r="B4336" s="343" t="s">
        <v>504</v>
      </c>
      <c r="C4336" s="343" t="s">
        <v>6730</v>
      </c>
      <c r="D4336" s="343" t="s">
        <v>595</v>
      </c>
    </row>
    <row r="4337" ht="15.0" customHeight="1">
      <c r="A4337" s="343" t="s">
        <v>6731</v>
      </c>
      <c r="B4337" s="344">
        <v>503100.0</v>
      </c>
      <c r="C4337" s="343" t="s">
        <v>6732</v>
      </c>
      <c r="D4337" s="343" t="s">
        <v>590</v>
      </c>
    </row>
    <row r="4338" ht="15.0" customHeight="1">
      <c r="A4338" s="343" t="s">
        <v>6733</v>
      </c>
      <c r="B4338" s="344">
        <v>542123.0</v>
      </c>
      <c r="C4338" s="343" t="s">
        <v>504</v>
      </c>
      <c r="D4338" s="343" t="s">
        <v>1012</v>
      </c>
    </row>
    <row r="4339" ht="15.0" customHeight="1">
      <c r="A4339" s="343" t="s">
        <v>6734</v>
      </c>
      <c r="B4339" s="344">
        <v>500260.0</v>
      </c>
      <c r="C4339" s="343" t="s">
        <v>6735</v>
      </c>
      <c r="D4339" s="343" t="s">
        <v>517</v>
      </c>
    </row>
    <row r="4340" ht="15.0" customHeight="1">
      <c r="A4340" s="343" t="s">
        <v>6736</v>
      </c>
      <c r="B4340" s="344">
        <v>503169.0</v>
      </c>
      <c r="C4340" s="343" t="s">
        <v>6737</v>
      </c>
      <c r="D4340" s="343" t="s">
        <v>519</v>
      </c>
    </row>
    <row r="4341" ht="15.0" customHeight="1">
      <c r="A4341" s="343" t="s">
        <v>6738</v>
      </c>
      <c r="B4341" s="344">
        <v>526725.0</v>
      </c>
      <c r="C4341" s="343" t="s">
        <v>6739</v>
      </c>
      <c r="D4341" s="343" t="s">
        <v>1028</v>
      </c>
    </row>
    <row r="4342" ht="15.0" customHeight="1">
      <c r="A4342" s="343" t="s">
        <v>6740</v>
      </c>
      <c r="B4342" s="344">
        <v>532218.0</v>
      </c>
      <c r="C4342" s="343" t="s">
        <v>6741</v>
      </c>
      <c r="D4342" s="343" t="s">
        <v>822</v>
      </c>
    </row>
    <row r="4343" ht="15.0" customHeight="1">
      <c r="A4343" s="343" t="s">
        <v>6742</v>
      </c>
      <c r="B4343" s="344">
        <v>512531.0</v>
      </c>
      <c r="C4343" s="343" t="s">
        <v>6743</v>
      </c>
      <c r="D4343" s="343" t="s">
        <v>526</v>
      </c>
    </row>
    <row r="4344" ht="15.0" customHeight="1">
      <c r="A4344" s="343" t="s">
        <v>6744</v>
      </c>
      <c r="B4344" s="344">
        <v>512531.0</v>
      </c>
      <c r="C4344" s="343" t="s">
        <v>6745</v>
      </c>
      <c r="D4344" s="343" t="s">
        <v>526</v>
      </c>
    </row>
    <row r="4345" ht="15.0" customHeight="1">
      <c r="A4345" s="343" t="s">
        <v>6746</v>
      </c>
      <c r="B4345" s="344">
        <v>504966.0</v>
      </c>
      <c r="C4345" s="343" t="s">
        <v>6747</v>
      </c>
      <c r="D4345" s="343" t="s">
        <v>699</v>
      </c>
    </row>
    <row r="4346" ht="15.0" customHeight="1">
      <c r="A4346" s="343" t="s">
        <v>6748</v>
      </c>
      <c r="B4346" s="344">
        <v>504966.0</v>
      </c>
      <c r="C4346" s="343" t="s">
        <v>6747</v>
      </c>
      <c r="D4346" s="343" t="s">
        <v>699</v>
      </c>
    </row>
    <row r="4347" ht="15.0" customHeight="1">
      <c r="A4347" s="343" t="s">
        <v>6749</v>
      </c>
      <c r="B4347" s="344">
        <v>530363.0</v>
      </c>
      <c r="C4347" s="343" t="s">
        <v>6750</v>
      </c>
      <c r="D4347" s="343" t="s">
        <v>1203</v>
      </c>
    </row>
    <row r="4348" ht="15.0" customHeight="1">
      <c r="A4348" s="343" t="s">
        <v>6751</v>
      </c>
      <c r="B4348" s="343" t="s">
        <v>504</v>
      </c>
      <c r="C4348" s="343" t="s">
        <v>6752</v>
      </c>
      <c r="D4348" s="343" t="s">
        <v>595</v>
      </c>
    </row>
    <row r="4349" ht="15.0" customHeight="1">
      <c r="A4349" s="343" t="s">
        <v>6753</v>
      </c>
      <c r="B4349" s="343" t="s">
        <v>504</v>
      </c>
      <c r="C4349" s="343" t="s">
        <v>6754</v>
      </c>
      <c r="D4349" s="343" t="s">
        <v>595</v>
      </c>
    </row>
    <row r="4350" ht="15.0" customHeight="1">
      <c r="A4350" s="343" t="s">
        <v>6755</v>
      </c>
      <c r="B4350" s="344">
        <v>540980.0</v>
      </c>
      <c r="C4350" s="343" t="s">
        <v>504</v>
      </c>
      <c r="D4350" s="343" t="s">
        <v>526</v>
      </c>
    </row>
    <row r="4351" ht="15.0" customHeight="1">
      <c r="A4351" s="343" t="s">
        <v>6756</v>
      </c>
      <c r="B4351" s="343" t="s">
        <v>504</v>
      </c>
      <c r="C4351" s="343" t="s">
        <v>6757</v>
      </c>
      <c r="D4351" s="343" t="s">
        <v>515</v>
      </c>
    </row>
    <row r="4352" ht="15.0" customHeight="1">
      <c r="A4352" s="343" t="s">
        <v>6758</v>
      </c>
      <c r="B4352" s="344">
        <v>530199.0</v>
      </c>
      <c r="C4352" s="343" t="s">
        <v>6759</v>
      </c>
      <c r="D4352" s="343" t="s">
        <v>542</v>
      </c>
    </row>
    <row r="4353" ht="15.0" customHeight="1">
      <c r="A4353" s="343" t="s">
        <v>6760</v>
      </c>
      <c r="B4353" s="344">
        <v>500411.0</v>
      </c>
      <c r="C4353" s="343" t="s">
        <v>6761</v>
      </c>
      <c r="D4353" s="343" t="s">
        <v>547</v>
      </c>
    </row>
    <row r="4354" ht="15.0" customHeight="1">
      <c r="A4354" s="343" t="s">
        <v>6762</v>
      </c>
      <c r="B4354" s="344">
        <v>539310.0</v>
      </c>
      <c r="C4354" s="343" t="s">
        <v>504</v>
      </c>
      <c r="D4354" s="343" t="s">
        <v>2107</v>
      </c>
    </row>
    <row r="4355" ht="15.0" customHeight="1">
      <c r="A4355" s="343" t="s">
        <v>6763</v>
      </c>
      <c r="B4355" s="344">
        <v>538464.0</v>
      </c>
      <c r="C4355" s="343" t="s">
        <v>504</v>
      </c>
      <c r="D4355" s="343" t="s">
        <v>521</v>
      </c>
    </row>
    <row r="4356" ht="15.0" customHeight="1">
      <c r="A4356" s="343" t="s">
        <v>6764</v>
      </c>
      <c r="B4356" s="344">
        <v>531652.0</v>
      </c>
      <c r="C4356" s="343" t="s">
        <v>504</v>
      </c>
      <c r="D4356" s="343" t="s">
        <v>521</v>
      </c>
    </row>
    <row r="4357" ht="15.0" customHeight="1">
      <c r="A4357" s="343" t="s">
        <v>6765</v>
      </c>
      <c r="B4357" s="344">
        <v>507450.0</v>
      </c>
      <c r="C4357" s="343" t="s">
        <v>6766</v>
      </c>
      <c r="D4357" s="343" t="s">
        <v>1203</v>
      </c>
    </row>
    <row r="4358" ht="15.0" customHeight="1">
      <c r="A4358" s="343" t="s">
        <v>6767</v>
      </c>
      <c r="B4358" s="344">
        <v>500412.0</v>
      </c>
      <c r="C4358" s="343" t="s">
        <v>6768</v>
      </c>
      <c r="D4358" s="343" t="s">
        <v>552</v>
      </c>
    </row>
    <row r="4359" ht="15.0" customHeight="1">
      <c r="A4359" s="343" t="s">
        <v>6769</v>
      </c>
      <c r="B4359" s="344">
        <v>500413.0</v>
      </c>
      <c r="C4359" s="343" t="s">
        <v>6770</v>
      </c>
      <c r="D4359" s="343" t="s">
        <v>1507</v>
      </c>
    </row>
    <row r="4360" ht="15.0" customHeight="1">
      <c r="A4360" s="343" t="s">
        <v>6771</v>
      </c>
      <c r="B4360" s="344">
        <v>500413.0</v>
      </c>
      <c r="C4360" s="343" t="s">
        <v>6770</v>
      </c>
      <c r="D4360" s="343" t="s">
        <v>1507</v>
      </c>
    </row>
    <row r="4361" ht="15.0" customHeight="1">
      <c r="A4361" s="343" t="s">
        <v>6772</v>
      </c>
      <c r="B4361" s="344">
        <v>533941.0</v>
      </c>
      <c r="C4361" s="343" t="s">
        <v>6773</v>
      </c>
      <c r="D4361" s="343" t="s">
        <v>618</v>
      </c>
    </row>
    <row r="4362" ht="15.0" customHeight="1">
      <c r="A4362" s="343" t="s">
        <v>6774</v>
      </c>
      <c r="B4362" s="344">
        <v>533941.0</v>
      </c>
      <c r="C4362" s="343" t="s">
        <v>6773</v>
      </c>
      <c r="D4362" s="343" t="s">
        <v>618</v>
      </c>
    </row>
    <row r="4363" ht="15.0" customHeight="1">
      <c r="A4363" s="343" t="s">
        <v>6775</v>
      </c>
      <c r="B4363" s="344">
        <v>539871.0</v>
      </c>
      <c r="C4363" s="343" t="s">
        <v>6776</v>
      </c>
      <c r="D4363" s="343" t="s">
        <v>693</v>
      </c>
    </row>
    <row r="4364" ht="15.0" customHeight="1">
      <c r="A4364" s="343" t="s">
        <v>6777</v>
      </c>
      <c r="B4364" s="344">
        <v>504973.0</v>
      </c>
      <c r="C4364" s="343" t="s">
        <v>6778</v>
      </c>
      <c r="D4364" s="343" t="s">
        <v>859</v>
      </c>
    </row>
    <row r="4365" ht="15.0" customHeight="1">
      <c r="A4365" s="343" t="s">
        <v>6779</v>
      </c>
      <c r="B4365" s="344">
        <v>540108.0</v>
      </c>
      <c r="C4365" s="343" t="s">
        <v>504</v>
      </c>
      <c r="D4365" s="343" t="s">
        <v>487</v>
      </c>
    </row>
    <row r="4366" ht="15.0" customHeight="1">
      <c r="A4366" s="343" t="s">
        <v>6780</v>
      </c>
      <c r="B4366" s="344">
        <v>590005.0</v>
      </c>
      <c r="C4366" s="343" t="s">
        <v>6781</v>
      </c>
      <c r="D4366" s="343" t="s">
        <v>714</v>
      </c>
    </row>
    <row r="4367" ht="15.0" customHeight="1">
      <c r="A4367" s="343" t="s">
        <v>6782</v>
      </c>
      <c r="B4367" s="344">
        <v>590005.0</v>
      </c>
      <c r="C4367" s="343" t="s">
        <v>6781</v>
      </c>
      <c r="D4367" s="343" t="s">
        <v>714</v>
      </c>
    </row>
    <row r="4368" ht="15.0" customHeight="1">
      <c r="A4368" s="343" t="s">
        <v>6783</v>
      </c>
      <c r="B4368" s="344">
        <v>536264.0</v>
      </c>
      <c r="C4368" s="343" t="s">
        <v>504</v>
      </c>
      <c r="D4368" s="343" t="s">
        <v>825</v>
      </c>
    </row>
    <row r="4369" ht="15.0" customHeight="1">
      <c r="A4369" s="343" t="s">
        <v>6784</v>
      </c>
      <c r="B4369" s="344">
        <v>536264.0</v>
      </c>
      <c r="C4369" s="343" t="s">
        <v>504</v>
      </c>
      <c r="D4369" s="343" t="s">
        <v>825</v>
      </c>
    </row>
    <row r="4370" ht="15.0" customHeight="1">
      <c r="A4370" s="343" t="s">
        <v>6785</v>
      </c>
      <c r="B4370" s="344">
        <v>533629.0</v>
      </c>
      <c r="C4370" s="343" t="s">
        <v>6786</v>
      </c>
      <c r="D4370" s="343" t="s">
        <v>624</v>
      </c>
    </row>
    <row r="4371" ht="15.0" customHeight="1">
      <c r="A4371" s="343" t="s">
        <v>6787</v>
      </c>
      <c r="B4371" s="344">
        <v>505196.0</v>
      </c>
      <c r="C4371" s="343" t="s">
        <v>6788</v>
      </c>
      <c r="D4371" s="343" t="s">
        <v>627</v>
      </c>
    </row>
    <row r="4372" ht="15.0" customHeight="1">
      <c r="A4372" s="343" t="s">
        <v>6789</v>
      </c>
      <c r="B4372" s="344">
        <v>503663.0</v>
      </c>
      <c r="C4372" s="343" t="s">
        <v>6790</v>
      </c>
      <c r="D4372" s="343" t="s">
        <v>524</v>
      </c>
    </row>
    <row r="4373" ht="15.0" customHeight="1">
      <c r="A4373" s="343" t="s">
        <v>6791</v>
      </c>
      <c r="B4373" s="344">
        <v>507205.0</v>
      </c>
      <c r="C4373" s="343" t="s">
        <v>6792</v>
      </c>
      <c r="D4373" s="343" t="s">
        <v>1136</v>
      </c>
    </row>
    <row r="4374" ht="15.0" customHeight="1">
      <c r="A4374" s="343" t="s">
        <v>6793</v>
      </c>
      <c r="B4374" s="344">
        <v>532856.0</v>
      </c>
      <c r="C4374" s="343" t="s">
        <v>6794</v>
      </c>
      <c r="D4374" s="343" t="s">
        <v>624</v>
      </c>
    </row>
    <row r="4375" ht="15.0" customHeight="1">
      <c r="A4375" s="343" t="s">
        <v>6795</v>
      </c>
      <c r="B4375" s="344">
        <v>511559.0</v>
      </c>
      <c r="C4375" s="343" t="s">
        <v>6796</v>
      </c>
      <c r="D4375" s="343" t="s">
        <v>521</v>
      </c>
    </row>
    <row r="4376" ht="15.0" customHeight="1">
      <c r="A4376" s="343" t="s">
        <v>6797</v>
      </c>
      <c r="B4376" s="344">
        <v>500414.0</v>
      </c>
      <c r="C4376" s="343" t="s">
        <v>504</v>
      </c>
      <c r="D4376" s="343" t="s">
        <v>618</v>
      </c>
    </row>
    <row r="4377" ht="15.0" customHeight="1">
      <c r="A4377" s="343" t="s">
        <v>6798</v>
      </c>
      <c r="B4377" s="344">
        <v>500414.0</v>
      </c>
      <c r="C4377" s="343" t="s">
        <v>504</v>
      </c>
      <c r="D4377" s="343" t="s">
        <v>618</v>
      </c>
    </row>
    <row r="4378" ht="15.0" customHeight="1">
      <c r="A4378" s="343" t="s">
        <v>6799</v>
      </c>
      <c r="B4378" s="344">
        <v>522113.0</v>
      </c>
      <c r="C4378" s="343" t="s">
        <v>6800</v>
      </c>
      <c r="D4378" s="343" t="s">
        <v>512</v>
      </c>
    </row>
    <row r="4379" ht="15.0" customHeight="1">
      <c r="A4379" s="343" t="s">
        <v>6801</v>
      </c>
      <c r="B4379" s="344">
        <v>522113.0</v>
      </c>
      <c r="C4379" s="343" t="s">
        <v>6800</v>
      </c>
      <c r="D4379" s="343" t="s">
        <v>512</v>
      </c>
    </row>
    <row r="4380" ht="15.0" customHeight="1">
      <c r="A4380" s="343" t="s">
        <v>6802</v>
      </c>
      <c r="B4380" s="344">
        <v>530475.0</v>
      </c>
      <c r="C4380" s="343" t="s">
        <v>504</v>
      </c>
      <c r="D4380" s="343" t="s">
        <v>664</v>
      </c>
    </row>
    <row r="4381" ht="15.0" customHeight="1">
      <c r="A4381" s="343" t="s">
        <v>6803</v>
      </c>
      <c r="B4381" s="344">
        <v>541741.0</v>
      </c>
      <c r="C4381" s="343" t="s">
        <v>504</v>
      </c>
      <c r="D4381" s="343" t="s">
        <v>526</v>
      </c>
    </row>
    <row r="4382" ht="15.0" customHeight="1">
      <c r="A4382" s="343" t="s">
        <v>6804</v>
      </c>
      <c r="B4382" s="344">
        <v>532375.0</v>
      </c>
      <c r="C4382" s="343" t="s">
        <v>6805</v>
      </c>
      <c r="D4382" s="343" t="s">
        <v>507</v>
      </c>
    </row>
    <row r="4383" ht="15.0" customHeight="1">
      <c r="A4383" s="343" t="s">
        <v>6806</v>
      </c>
      <c r="B4383" s="344">
        <v>539488.0</v>
      </c>
      <c r="C4383" s="343" t="s">
        <v>504</v>
      </c>
      <c r="D4383" s="343" t="s">
        <v>524</v>
      </c>
    </row>
    <row r="4384" ht="15.0" customHeight="1">
      <c r="A4384" s="343" t="s">
        <v>6807</v>
      </c>
      <c r="B4384" s="344">
        <v>540904.0</v>
      </c>
      <c r="C4384" s="343" t="s">
        <v>504</v>
      </c>
      <c r="D4384" s="343" t="s">
        <v>781</v>
      </c>
    </row>
    <row r="4385" ht="15.0" customHeight="1">
      <c r="A4385" s="343" t="s">
        <v>6808</v>
      </c>
      <c r="B4385" s="343" t="s">
        <v>504</v>
      </c>
      <c r="C4385" s="343" t="s">
        <v>6809</v>
      </c>
      <c r="D4385" s="343" t="s">
        <v>515</v>
      </c>
    </row>
    <row r="4386" ht="15.0" customHeight="1">
      <c r="A4386" s="343" t="s">
        <v>6810</v>
      </c>
      <c r="B4386" s="344">
        <v>531547.0</v>
      </c>
      <c r="C4386" s="343" t="s">
        <v>504</v>
      </c>
      <c r="D4386" s="343" t="s">
        <v>702</v>
      </c>
    </row>
    <row r="4387" ht="15.0" customHeight="1">
      <c r="A4387" s="343" t="s">
        <v>6811</v>
      </c>
      <c r="B4387" s="344">
        <v>531547.0</v>
      </c>
      <c r="C4387" s="343" t="s">
        <v>504</v>
      </c>
      <c r="D4387" s="343" t="s">
        <v>702</v>
      </c>
    </row>
    <row r="4388" ht="15.0" customHeight="1">
      <c r="A4388" s="343" t="s">
        <v>6812</v>
      </c>
      <c r="B4388" s="344">
        <v>531814.0</v>
      </c>
      <c r="C4388" s="343" t="s">
        <v>504</v>
      </c>
      <c r="D4388" s="343" t="s">
        <v>590</v>
      </c>
    </row>
    <row r="4389" ht="15.0" customHeight="1">
      <c r="A4389" s="343" t="s">
        <v>6813</v>
      </c>
      <c r="B4389" s="344">
        <v>524582.0</v>
      </c>
      <c r="C4389" s="343" t="s">
        <v>504</v>
      </c>
      <c r="D4389" s="343" t="s">
        <v>584</v>
      </c>
    </row>
    <row r="4390" ht="15.0" customHeight="1">
      <c r="A4390" s="343" t="s">
        <v>6814</v>
      </c>
      <c r="B4390" s="344">
        <v>539040.0</v>
      </c>
      <c r="C4390" s="343" t="s">
        <v>504</v>
      </c>
      <c r="D4390" s="343" t="s">
        <v>984</v>
      </c>
    </row>
    <row r="4391" ht="15.0" customHeight="1">
      <c r="A4391" s="343" t="s">
        <v>6815</v>
      </c>
      <c r="B4391" s="344">
        <v>539985.0</v>
      </c>
      <c r="C4391" s="343" t="s">
        <v>504</v>
      </c>
      <c r="D4391" s="343" t="s">
        <v>519</v>
      </c>
    </row>
    <row r="4392" ht="15.0" customHeight="1">
      <c r="A4392" s="343" t="s">
        <v>6816</v>
      </c>
      <c r="B4392" s="344">
        <v>532966.0</v>
      </c>
      <c r="C4392" s="343" t="s">
        <v>6817</v>
      </c>
      <c r="D4392" s="343" t="s">
        <v>582</v>
      </c>
    </row>
    <row r="4393" ht="15.0" customHeight="1">
      <c r="A4393" s="343" t="s">
        <v>6818</v>
      </c>
      <c r="B4393" s="344">
        <v>524717.0</v>
      </c>
      <c r="C4393" s="343" t="s">
        <v>504</v>
      </c>
      <c r="D4393" s="343" t="s">
        <v>664</v>
      </c>
    </row>
    <row r="4394" ht="15.0" customHeight="1">
      <c r="A4394" s="343" t="s">
        <v>6819</v>
      </c>
      <c r="B4394" s="344">
        <v>500114.0</v>
      </c>
      <c r="C4394" s="343" t="s">
        <v>6820</v>
      </c>
      <c r="D4394" s="343" t="s">
        <v>618</v>
      </c>
    </row>
    <row r="4395" ht="15.0" customHeight="1">
      <c r="A4395" s="343" t="s">
        <v>6821</v>
      </c>
      <c r="B4395" s="344">
        <v>530045.0</v>
      </c>
      <c r="C4395" s="343" t="s">
        <v>504</v>
      </c>
      <c r="D4395" s="343" t="s">
        <v>521</v>
      </c>
    </row>
    <row r="4396" ht="15.0" customHeight="1">
      <c r="A4396" s="343" t="s">
        <v>6822</v>
      </c>
      <c r="B4396" s="344">
        <v>511096.0</v>
      </c>
      <c r="C4396" s="343" t="s">
        <v>504</v>
      </c>
      <c r="D4396" s="343" t="s">
        <v>590</v>
      </c>
    </row>
    <row r="4397" ht="15.0" customHeight="1">
      <c r="A4397" s="343" t="s">
        <v>6823</v>
      </c>
      <c r="B4397" s="344">
        <v>531830.0</v>
      </c>
      <c r="C4397" s="343" t="s">
        <v>6824</v>
      </c>
      <c r="D4397" s="343" t="s">
        <v>1050</v>
      </c>
    </row>
    <row r="4398" ht="15.0" customHeight="1">
      <c r="A4398" s="343" t="s">
        <v>6825</v>
      </c>
      <c r="B4398" s="344">
        <v>531644.0</v>
      </c>
      <c r="C4398" s="343" t="s">
        <v>504</v>
      </c>
      <c r="D4398" s="343" t="s">
        <v>521</v>
      </c>
    </row>
    <row r="4399" ht="15.0" customHeight="1">
      <c r="A4399" s="343" t="s">
        <v>6826</v>
      </c>
      <c r="B4399" s="344">
        <v>500418.0</v>
      </c>
      <c r="C4399" s="343" t="s">
        <v>6827</v>
      </c>
      <c r="D4399" s="343" t="s">
        <v>624</v>
      </c>
    </row>
    <row r="4400" ht="15.0" customHeight="1">
      <c r="A4400" s="343" t="s">
        <v>6828</v>
      </c>
      <c r="B4400" s="344">
        <v>500420.0</v>
      </c>
      <c r="C4400" s="343" t="s">
        <v>6829</v>
      </c>
      <c r="D4400" s="343" t="s">
        <v>542</v>
      </c>
    </row>
    <row r="4401" ht="15.0" customHeight="1">
      <c r="A4401" s="343" t="s">
        <v>6830</v>
      </c>
      <c r="B4401" s="344">
        <v>532779.0</v>
      </c>
      <c r="C4401" s="343" t="s">
        <v>6831</v>
      </c>
      <c r="D4401" s="343" t="s">
        <v>643</v>
      </c>
    </row>
    <row r="4402" ht="15.0" customHeight="1">
      <c r="A4402" s="343" t="s">
        <v>6832</v>
      </c>
      <c r="B4402" s="344">
        <v>523878.0</v>
      </c>
      <c r="C4402" s="343" t="s">
        <v>504</v>
      </c>
      <c r="D4402" s="343" t="s">
        <v>829</v>
      </c>
    </row>
    <row r="4403" ht="15.0" customHeight="1">
      <c r="A4403" s="343" t="s">
        <v>6833</v>
      </c>
      <c r="B4403" s="343" t="s">
        <v>504</v>
      </c>
      <c r="C4403" s="343" t="s">
        <v>6834</v>
      </c>
      <c r="D4403" s="343" t="s">
        <v>515</v>
      </c>
    </row>
    <row r="4404" ht="15.0" customHeight="1">
      <c r="A4404" s="343" t="s">
        <v>6835</v>
      </c>
      <c r="B4404" s="343" t="s">
        <v>504</v>
      </c>
      <c r="C4404" s="343" t="s">
        <v>6836</v>
      </c>
      <c r="D4404" s="343" t="s">
        <v>515</v>
      </c>
    </row>
    <row r="4405" ht="15.0" customHeight="1">
      <c r="A4405" s="343" t="s">
        <v>6837</v>
      </c>
      <c r="B4405" s="344">
        <v>526650.0</v>
      </c>
      <c r="C4405" s="343" t="s">
        <v>6838</v>
      </c>
      <c r="D4405" s="343" t="s">
        <v>2837</v>
      </c>
    </row>
    <row r="4406" ht="15.0" customHeight="1">
      <c r="A4406" s="343" t="s">
        <v>6839</v>
      </c>
      <c r="B4406" s="344">
        <v>526650.0</v>
      </c>
      <c r="C4406" s="343" t="s">
        <v>6838</v>
      </c>
      <c r="D4406" s="343" t="s">
        <v>2837</v>
      </c>
    </row>
    <row r="4407" ht="15.0" customHeight="1">
      <c r="A4407" s="343" t="s">
        <v>6840</v>
      </c>
      <c r="B4407" s="344">
        <v>531771.0</v>
      </c>
      <c r="C4407" s="343" t="s">
        <v>504</v>
      </c>
      <c r="D4407" s="343" t="s">
        <v>802</v>
      </c>
    </row>
    <row r="4408" ht="15.0" customHeight="1">
      <c r="A4408" s="343" t="s">
        <v>6841</v>
      </c>
      <c r="B4408" s="344">
        <v>538607.0</v>
      </c>
      <c r="C4408" s="343" t="s">
        <v>504</v>
      </c>
      <c r="D4408" s="343" t="s">
        <v>487</v>
      </c>
    </row>
    <row r="4409" ht="15.0" customHeight="1">
      <c r="A4409" s="343" t="s">
        <v>6842</v>
      </c>
      <c r="B4409" s="344">
        <v>500421.0</v>
      </c>
      <c r="C4409" s="343" t="s">
        <v>504</v>
      </c>
      <c r="D4409" s="343" t="s">
        <v>699</v>
      </c>
    </row>
    <row r="4410" ht="15.0" customHeight="1">
      <c r="A4410" s="343" t="s">
        <v>6843</v>
      </c>
      <c r="B4410" s="344">
        <v>500421.0</v>
      </c>
      <c r="C4410" s="343" t="s">
        <v>504</v>
      </c>
      <c r="D4410" s="343" t="s">
        <v>699</v>
      </c>
    </row>
    <row r="4411" ht="15.0" customHeight="1">
      <c r="A4411" s="343" t="s">
        <v>6844</v>
      </c>
      <c r="B4411" s="344">
        <v>526582.0</v>
      </c>
      <c r="C4411" s="343" t="s">
        <v>6845</v>
      </c>
      <c r="D4411" s="343" t="s">
        <v>624</v>
      </c>
    </row>
    <row r="4412" ht="15.0" customHeight="1">
      <c r="A4412" s="343" t="s">
        <v>6846</v>
      </c>
      <c r="B4412" s="344">
        <v>509953.0</v>
      </c>
      <c r="C4412" s="343" t="s">
        <v>504</v>
      </c>
      <c r="D4412" s="343" t="s">
        <v>1507</v>
      </c>
    </row>
    <row r="4413" ht="15.0" customHeight="1">
      <c r="A4413" s="343" t="s">
        <v>6847</v>
      </c>
      <c r="B4413" s="344">
        <v>530783.0</v>
      </c>
      <c r="C4413" s="343" t="s">
        <v>504</v>
      </c>
      <c r="D4413" s="343" t="s">
        <v>542</v>
      </c>
    </row>
    <row r="4414" ht="15.0" customHeight="1">
      <c r="A4414" s="343" t="s">
        <v>6848</v>
      </c>
      <c r="B4414" s="344">
        <v>526961.0</v>
      </c>
      <c r="C4414" s="343" t="s">
        <v>6849</v>
      </c>
      <c r="D4414" s="343" t="s">
        <v>521</v>
      </c>
    </row>
    <row r="4415" ht="15.0" customHeight="1">
      <c r="A4415" s="343" t="s">
        <v>6850</v>
      </c>
      <c r="B4415" s="344">
        <v>500422.0</v>
      </c>
      <c r="C4415" s="343" t="s">
        <v>504</v>
      </c>
      <c r="D4415" s="343" t="s">
        <v>542</v>
      </c>
    </row>
    <row r="4416" ht="15.0" customHeight="1">
      <c r="A4416" s="343" t="s">
        <v>6851</v>
      </c>
      <c r="B4416" s="344">
        <v>532410.0</v>
      </c>
      <c r="C4416" s="343" t="s">
        <v>504</v>
      </c>
      <c r="D4416" s="343" t="s">
        <v>487</v>
      </c>
    </row>
    <row r="4417" ht="15.0" customHeight="1">
      <c r="A4417" s="343" t="s">
        <v>6852</v>
      </c>
      <c r="B4417" s="344">
        <v>532928.0</v>
      </c>
      <c r="C4417" s="343" t="s">
        <v>6853</v>
      </c>
      <c r="D4417" s="343" t="s">
        <v>547</v>
      </c>
    </row>
    <row r="4418" ht="15.0" customHeight="1">
      <c r="A4418" s="343" t="s">
        <v>6854</v>
      </c>
      <c r="B4418" s="344">
        <v>532928.0</v>
      </c>
      <c r="C4418" s="343" t="s">
        <v>6853</v>
      </c>
      <c r="D4418" s="343" t="s">
        <v>547</v>
      </c>
    </row>
    <row r="4419" ht="15.0" customHeight="1">
      <c r="A4419" s="343" t="s">
        <v>6855</v>
      </c>
      <c r="B4419" s="344">
        <v>513063.0</v>
      </c>
      <c r="C4419" s="343" t="s">
        <v>504</v>
      </c>
      <c r="D4419" s="343" t="s">
        <v>827</v>
      </c>
    </row>
    <row r="4420" ht="15.0" customHeight="1">
      <c r="A4420" s="343" t="s">
        <v>6856</v>
      </c>
      <c r="B4420" s="344">
        <v>526139.0</v>
      </c>
      <c r="C4420" s="343" t="s">
        <v>504</v>
      </c>
      <c r="D4420" s="343" t="s">
        <v>693</v>
      </c>
    </row>
    <row r="4421" ht="15.0" customHeight="1">
      <c r="A4421" s="343" t="s">
        <v>6857</v>
      </c>
      <c r="B4421" s="344">
        <v>519367.0</v>
      </c>
      <c r="C4421" s="343" t="s">
        <v>504</v>
      </c>
      <c r="D4421" s="343" t="s">
        <v>939</v>
      </c>
    </row>
    <row r="4422" ht="15.0" customHeight="1">
      <c r="A4422" s="343" t="s">
        <v>6858</v>
      </c>
      <c r="B4422" s="344">
        <v>509003.0</v>
      </c>
      <c r="C4422" s="343" t="s">
        <v>504</v>
      </c>
      <c r="D4422" s="343" t="s">
        <v>925</v>
      </c>
    </row>
    <row r="4423" ht="15.0" customHeight="1">
      <c r="A4423" s="343" t="s">
        <v>6859</v>
      </c>
      <c r="B4423" s="344">
        <v>506687.0</v>
      </c>
      <c r="C4423" s="343" t="s">
        <v>504</v>
      </c>
      <c r="D4423" s="343" t="s">
        <v>552</v>
      </c>
    </row>
    <row r="4424" ht="15.0" customHeight="1">
      <c r="A4424" s="343" t="s">
        <v>6860</v>
      </c>
      <c r="B4424" s="344">
        <v>532349.0</v>
      </c>
      <c r="C4424" s="343" t="s">
        <v>6861</v>
      </c>
      <c r="D4424" s="343" t="s">
        <v>576</v>
      </c>
    </row>
    <row r="4425" ht="15.0" customHeight="1">
      <c r="A4425" s="343" t="s">
        <v>6862</v>
      </c>
      <c r="B4425" s="344">
        <v>532349.0</v>
      </c>
      <c r="C4425" s="343" t="s">
        <v>6861</v>
      </c>
      <c r="D4425" s="343" t="s">
        <v>576</v>
      </c>
    </row>
    <row r="4426" ht="15.0" customHeight="1">
      <c r="A4426" s="343" t="s">
        <v>6863</v>
      </c>
      <c r="B4426" s="344">
        <v>532812.0</v>
      </c>
      <c r="C4426" s="343" t="s">
        <v>6864</v>
      </c>
      <c r="D4426" s="343" t="s">
        <v>521</v>
      </c>
    </row>
    <row r="4427" ht="15.0" customHeight="1">
      <c r="A4427" s="343" t="s">
        <v>6865</v>
      </c>
      <c r="B4427" s="343" t="s">
        <v>504</v>
      </c>
      <c r="C4427" s="343" t="s">
        <v>6866</v>
      </c>
      <c r="D4427" s="343" t="s">
        <v>515</v>
      </c>
    </row>
    <row r="4428" ht="15.0" customHeight="1">
      <c r="A4428" s="343" t="s">
        <v>6867</v>
      </c>
      <c r="B4428" s="344">
        <v>533540.0</v>
      </c>
      <c r="C4428" s="343" t="s">
        <v>6868</v>
      </c>
      <c r="D4428" s="343" t="s">
        <v>609</v>
      </c>
    </row>
    <row r="4429" ht="15.0" customHeight="1">
      <c r="A4429" s="343" t="s">
        <v>6869</v>
      </c>
      <c r="B4429" s="344">
        <v>542233.0</v>
      </c>
      <c r="C4429" s="343" t="s">
        <v>6870</v>
      </c>
      <c r="D4429" s="343" t="s">
        <v>1701</v>
      </c>
    </row>
    <row r="4430" ht="15.0" customHeight="1">
      <c r="A4430" s="343" t="s">
        <v>6871</v>
      </c>
      <c r="B4430" s="344">
        <v>500251.0</v>
      </c>
      <c r="C4430" s="343" t="s">
        <v>6872</v>
      </c>
      <c r="D4430" s="343" t="s">
        <v>505</v>
      </c>
    </row>
    <row r="4431" ht="15.0" customHeight="1">
      <c r="A4431" s="343" t="s">
        <v>6873</v>
      </c>
      <c r="B4431" s="344">
        <v>532159.0</v>
      </c>
      <c r="C4431" s="343" t="s">
        <v>504</v>
      </c>
      <c r="D4431" s="343" t="s">
        <v>487</v>
      </c>
    </row>
    <row r="4432" ht="15.0" customHeight="1">
      <c r="A4432" s="343" t="s">
        <v>6874</v>
      </c>
      <c r="B4432" s="344">
        <v>505854.0</v>
      </c>
      <c r="C4432" s="343" t="s">
        <v>6875</v>
      </c>
      <c r="D4432" s="343" t="s">
        <v>512</v>
      </c>
    </row>
    <row r="4433" ht="15.0" customHeight="1">
      <c r="A4433" s="343" t="s">
        <v>6876</v>
      </c>
      <c r="B4433" s="344">
        <v>534369.0</v>
      </c>
      <c r="C4433" s="343" t="s">
        <v>6877</v>
      </c>
      <c r="D4433" s="343" t="s">
        <v>618</v>
      </c>
    </row>
    <row r="4434" ht="15.0" customHeight="1">
      <c r="A4434" s="343" t="s">
        <v>6878</v>
      </c>
      <c r="B4434" s="344">
        <v>531716.0</v>
      </c>
      <c r="C4434" s="343" t="s">
        <v>504</v>
      </c>
      <c r="D4434" s="343" t="s">
        <v>584</v>
      </c>
    </row>
    <row r="4435" ht="15.0" customHeight="1">
      <c r="A4435" s="343" t="s">
        <v>6879</v>
      </c>
      <c r="B4435" s="344">
        <v>521064.0</v>
      </c>
      <c r="C4435" s="343" t="s">
        <v>6880</v>
      </c>
      <c r="D4435" s="343" t="s">
        <v>519</v>
      </c>
    </row>
    <row r="4436" ht="15.0" customHeight="1">
      <c r="A4436" s="343" t="s">
        <v>6881</v>
      </c>
      <c r="B4436" s="344">
        <v>540726.0</v>
      </c>
      <c r="C4436" s="343" t="s">
        <v>504</v>
      </c>
      <c r="D4436" s="343" t="s">
        <v>526</v>
      </c>
    </row>
    <row r="4437" ht="15.0" customHeight="1">
      <c r="A4437" s="343" t="s">
        <v>6882</v>
      </c>
      <c r="B4437" s="344">
        <v>531972.0</v>
      </c>
      <c r="C4437" s="343" t="s">
        <v>504</v>
      </c>
      <c r="D4437" s="343" t="s">
        <v>689</v>
      </c>
    </row>
    <row r="4438" ht="15.0" customHeight="1">
      <c r="A4438" s="343" t="s">
        <v>6883</v>
      </c>
      <c r="B4438" s="344">
        <v>517562.0</v>
      </c>
      <c r="C4438" s="343" t="s">
        <v>6884</v>
      </c>
      <c r="D4438" s="343" t="s">
        <v>490</v>
      </c>
    </row>
    <row r="4439" ht="15.0" customHeight="1">
      <c r="A4439" s="343" t="s">
        <v>6885</v>
      </c>
      <c r="B4439" s="344">
        <v>531658.0</v>
      </c>
      <c r="C4439" s="343" t="s">
        <v>504</v>
      </c>
      <c r="D4439" s="343" t="s">
        <v>521</v>
      </c>
    </row>
    <row r="4440" ht="15.0" customHeight="1">
      <c r="A4440" s="343" t="s">
        <v>6886</v>
      </c>
      <c r="B4440" s="344">
        <v>536565.0</v>
      </c>
      <c r="C4440" s="343" t="s">
        <v>504</v>
      </c>
      <c r="D4440" s="343" t="s">
        <v>6887</v>
      </c>
    </row>
    <row r="4441" ht="15.0" customHeight="1">
      <c r="A4441" s="343" t="s">
        <v>6888</v>
      </c>
      <c r="B4441" s="344">
        <v>531846.0</v>
      </c>
      <c r="C4441" s="343" t="s">
        <v>504</v>
      </c>
      <c r="D4441" s="343" t="s">
        <v>487</v>
      </c>
    </row>
    <row r="4442" ht="15.0" customHeight="1">
      <c r="A4442" s="343" t="s">
        <v>6889</v>
      </c>
      <c r="B4442" s="344">
        <v>531846.0</v>
      </c>
      <c r="C4442" s="343" t="s">
        <v>504</v>
      </c>
      <c r="D4442" s="343" t="s">
        <v>487</v>
      </c>
    </row>
    <row r="4443" ht="15.0" customHeight="1">
      <c r="A4443" s="343" t="s">
        <v>6890</v>
      </c>
      <c r="B4443" s="344">
        <v>534755.0</v>
      </c>
      <c r="C4443" s="343" t="s">
        <v>6891</v>
      </c>
      <c r="D4443" s="343" t="s">
        <v>487</v>
      </c>
    </row>
    <row r="4444" ht="15.0" customHeight="1">
      <c r="A4444" s="343" t="s">
        <v>6892</v>
      </c>
      <c r="B4444" s="344">
        <v>512101.0</v>
      </c>
      <c r="C4444" s="343" t="s">
        <v>504</v>
      </c>
      <c r="D4444" s="343" t="s">
        <v>542</v>
      </c>
    </row>
    <row r="4445" ht="15.0" customHeight="1">
      <c r="A4445" s="343" t="s">
        <v>6893</v>
      </c>
      <c r="B4445" s="344">
        <v>531279.0</v>
      </c>
      <c r="C4445" s="343" t="s">
        <v>504</v>
      </c>
      <c r="D4445" s="343" t="s">
        <v>521</v>
      </c>
    </row>
    <row r="4446" ht="15.0" customHeight="1">
      <c r="A4446" s="343" t="s">
        <v>6894</v>
      </c>
      <c r="B4446" s="344">
        <v>523387.0</v>
      </c>
      <c r="C4446" s="343" t="s">
        <v>504</v>
      </c>
      <c r="D4446" s="343" t="s">
        <v>618</v>
      </c>
    </row>
    <row r="4447" ht="15.0" customHeight="1">
      <c r="A4447" s="343" t="s">
        <v>6895</v>
      </c>
      <c r="B4447" s="344">
        <v>505978.0</v>
      </c>
      <c r="C4447" s="343" t="s">
        <v>504</v>
      </c>
      <c r="D4447" s="343" t="s">
        <v>859</v>
      </c>
    </row>
    <row r="4448" ht="15.0" customHeight="1">
      <c r="A4448" s="343" t="s">
        <v>6896</v>
      </c>
      <c r="B4448" s="344">
        <v>532356.0</v>
      </c>
      <c r="C4448" s="343" t="s">
        <v>6897</v>
      </c>
      <c r="D4448" s="343" t="s">
        <v>1203</v>
      </c>
    </row>
    <row r="4449" ht="15.0" customHeight="1">
      <c r="A4449" s="343" t="s">
        <v>6898</v>
      </c>
      <c r="B4449" s="344">
        <v>538569.0</v>
      </c>
      <c r="C4449" s="343" t="s">
        <v>6899</v>
      </c>
      <c r="D4449" s="345" t="s">
        <v>870</v>
      </c>
    </row>
    <row r="4450" ht="15.0" customHeight="1">
      <c r="A4450" s="343" t="s">
        <v>6900</v>
      </c>
      <c r="B4450" s="344">
        <v>502281.0</v>
      </c>
      <c r="C4450" s="343" t="s">
        <v>504</v>
      </c>
      <c r="D4450" s="343" t="s">
        <v>1032</v>
      </c>
    </row>
    <row r="4451" ht="15.0" customHeight="1">
      <c r="A4451" s="343" t="s">
        <v>6901</v>
      </c>
      <c r="B4451" s="344">
        <v>533655.0</v>
      </c>
      <c r="C4451" s="343" t="s">
        <v>6902</v>
      </c>
      <c r="D4451" s="343" t="s">
        <v>547</v>
      </c>
    </row>
    <row r="4452" ht="15.0" customHeight="1">
      <c r="A4452" s="343" t="s">
        <v>6903</v>
      </c>
      <c r="B4452" s="344">
        <v>538579.0</v>
      </c>
      <c r="C4452" s="343" t="s">
        <v>504</v>
      </c>
      <c r="D4452" s="343" t="s">
        <v>526</v>
      </c>
    </row>
    <row r="4453" ht="15.0" customHeight="1">
      <c r="A4453" s="343" t="s">
        <v>6904</v>
      </c>
      <c r="B4453" s="344">
        <v>519303.0</v>
      </c>
      <c r="C4453" s="343" t="s">
        <v>504</v>
      </c>
      <c r="D4453" s="343" t="s">
        <v>753</v>
      </c>
    </row>
    <row r="4454" ht="15.0" customHeight="1">
      <c r="A4454" s="343" t="s">
        <v>6905</v>
      </c>
      <c r="B4454" s="344">
        <v>538597.0</v>
      </c>
      <c r="C4454" s="343" t="s">
        <v>504</v>
      </c>
      <c r="D4454" s="343" t="s">
        <v>521</v>
      </c>
    </row>
    <row r="4455" ht="15.0" customHeight="1">
      <c r="A4455" s="343" t="s">
        <v>6906</v>
      </c>
      <c r="B4455" s="344">
        <v>507747.0</v>
      </c>
      <c r="C4455" s="343" t="s">
        <v>6907</v>
      </c>
      <c r="D4455" s="343" t="s">
        <v>542</v>
      </c>
    </row>
    <row r="4456" ht="15.0" customHeight="1">
      <c r="A4456" s="343" t="s">
        <v>6908</v>
      </c>
      <c r="B4456" s="344">
        <v>517506.0</v>
      </c>
      <c r="C4456" s="343" t="s">
        <v>6909</v>
      </c>
      <c r="D4456" s="343" t="s">
        <v>1550</v>
      </c>
    </row>
    <row r="4457" ht="15.0" customHeight="1">
      <c r="A4457" s="343" t="s">
        <v>6910</v>
      </c>
      <c r="B4457" s="344">
        <v>514236.0</v>
      </c>
      <c r="C4457" s="343" t="s">
        <v>6911</v>
      </c>
      <c r="D4457" s="345" t="s">
        <v>870</v>
      </c>
    </row>
    <row r="4458" ht="15.0" customHeight="1">
      <c r="A4458" s="343" t="s">
        <v>6912</v>
      </c>
      <c r="B4458" s="344">
        <v>540762.0</v>
      </c>
      <c r="C4458" s="343" t="s">
        <v>6913</v>
      </c>
      <c r="D4458" s="343" t="s">
        <v>859</v>
      </c>
    </row>
    <row r="4459" ht="15.0" customHeight="1">
      <c r="A4459" s="343" t="s">
        <v>6914</v>
      </c>
      <c r="B4459" s="344">
        <v>540762.0</v>
      </c>
      <c r="C4459" s="343" t="s">
        <v>6915</v>
      </c>
      <c r="D4459" s="343" t="s">
        <v>859</v>
      </c>
    </row>
    <row r="4460" ht="15.0" customHeight="1">
      <c r="A4460" s="343" t="s">
        <v>6916</v>
      </c>
      <c r="B4460" s="344">
        <v>524514.0</v>
      </c>
      <c r="C4460" s="343" t="s">
        <v>504</v>
      </c>
      <c r="D4460" s="343" t="s">
        <v>552</v>
      </c>
    </row>
    <row r="4461" ht="15.0" customHeight="1">
      <c r="A4461" s="343" t="s">
        <v>6917</v>
      </c>
      <c r="B4461" s="344">
        <v>531088.0</v>
      </c>
      <c r="C4461" s="343" t="s">
        <v>504</v>
      </c>
      <c r="D4461" s="343" t="s">
        <v>521</v>
      </c>
    </row>
    <row r="4462" ht="15.0" customHeight="1">
      <c r="A4462" s="343" t="s">
        <v>6918</v>
      </c>
      <c r="B4462" s="344">
        <v>505285.0</v>
      </c>
      <c r="C4462" s="343" t="s">
        <v>504</v>
      </c>
      <c r="D4462" s="343" t="s">
        <v>689</v>
      </c>
    </row>
    <row r="4463" ht="15.0" customHeight="1">
      <c r="A4463" s="343" t="s">
        <v>6919</v>
      </c>
      <c r="B4463" s="344">
        <v>532948.0</v>
      </c>
      <c r="C4463" s="343" t="s">
        <v>6920</v>
      </c>
      <c r="D4463" s="343" t="s">
        <v>624</v>
      </c>
    </row>
    <row r="4464" ht="15.0" customHeight="1">
      <c r="A4464" s="343" t="s">
        <v>6921</v>
      </c>
      <c r="B4464" s="344">
        <v>504273.0</v>
      </c>
      <c r="C4464" s="343" t="s">
        <v>504</v>
      </c>
      <c r="D4464" s="343" t="s">
        <v>802</v>
      </c>
    </row>
    <row r="4465" ht="15.0" customHeight="1">
      <c r="A4465" s="343" t="s">
        <v>6922</v>
      </c>
      <c r="B4465" s="344">
        <v>531411.0</v>
      </c>
      <c r="C4465" s="343" t="s">
        <v>504</v>
      </c>
      <c r="D4465" s="343" t="s">
        <v>519</v>
      </c>
    </row>
    <row r="4466" ht="15.0" customHeight="1">
      <c r="A4466" s="343" t="s">
        <v>6923</v>
      </c>
      <c r="B4466" s="344">
        <v>506808.0</v>
      </c>
      <c r="C4466" s="343" t="s">
        <v>504</v>
      </c>
      <c r="D4466" s="343" t="s">
        <v>552</v>
      </c>
    </row>
    <row r="4467" ht="15.0" customHeight="1">
      <c r="A4467" s="343" t="s">
        <v>6924</v>
      </c>
      <c r="B4467" s="344">
        <v>532515.0</v>
      </c>
      <c r="C4467" s="343" t="s">
        <v>6925</v>
      </c>
      <c r="D4467" s="343" t="s">
        <v>1243</v>
      </c>
    </row>
    <row r="4468" ht="15.0" customHeight="1">
      <c r="A4468" s="343" t="s">
        <v>6926</v>
      </c>
      <c r="B4468" s="344">
        <v>540083.0</v>
      </c>
      <c r="C4468" s="343" t="s">
        <v>6927</v>
      </c>
      <c r="D4468" s="343" t="s">
        <v>1243</v>
      </c>
    </row>
    <row r="4469" ht="15.0" customHeight="1">
      <c r="A4469" s="343" t="s">
        <v>6928</v>
      </c>
      <c r="B4469" s="344">
        <v>532800.0</v>
      </c>
      <c r="C4469" s="343" t="s">
        <v>6929</v>
      </c>
      <c r="D4469" s="343" t="s">
        <v>1243</v>
      </c>
    </row>
    <row r="4470" ht="15.0" customHeight="1">
      <c r="A4470" s="343" t="s">
        <v>6930</v>
      </c>
      <c r="B4470" s="344">
        <v>532513.0</v>
      </c>
      <c r="C4470" s="343" t="s">
        <v>6931</v>
      </c>
      <c r="D4470" s="343" t="s">
        <v>601</v>
      </c>
    </row>
    <row r="4471" ht="15.0" customHeight="1">
      <c r="A4471" s="343" t="s">
        <v>6932</v>
      </c>
      <c r="B4471" s="344">
        <v>532343.0</v>
      </c>
      <c r="C4471" s="343" t="s">
        <v>6933</v>
      </c>
      <c r="D4471" s="343" t="s">
        <v>1162</v>
      </c>
    </row>
    <row r="4472" ht="15.0" customHeight="1">
      <c r="A4472" s="343" t="s">
        <v>6934</v>
      </c>
      <c r="B4472" s="344">
        <v>509243.0</v>
      </c>
      <c r="C4472" s="343" t="s">
        <v>6935</v>
      </c>
      <c r="D4472" s="343" t="s">
        <v>984</v>
      </c>
    </row>
    <row r="4473" ht="15.0" customHeight="1">
      <c r="A4473" s="343" t="s">
        <v>6936</v>
      </c>
      <c r="B4473" s="344">
        <v>512117.0</v>
      </c>
      <c r="C4473" s="343" t="s">
        <v>504</v>
      </c>
      <c r="D4473" s="343" t="s">
        <v>925</v>
      </c>
    </row>
    <row r="4474" ht="15.0" customHeight="1">
      <c r="A4474" s="343" t="s">
        <v>6937</v>
      </c>
      <c r="B4474" s="344">
        <v>531917.0</v>
      </c>
      <c r="C4474" s="343" t="s">
        <v>504</v>
      </c>
      <c r="D4474" s="343" t="s">
        <v>597</v>
      </c>
    </row>
    <row r="4475" ht="15.0" customHeight="1">
      <c r="A4475" s="343" t="s">
        <v>6938</v>
      </c>
      <c r="B4475" s="344">
        <v>532384.0</v>
      </c>
      <c r="C4475" s="343" t="s">
        <v>504</v>
      </c>
      <c r="D4475" s="343" t="s">
        <v>542</v>
      </c>
    </row>
    <row r="4476" ht="15.0" customHeight="1">
      <c r="A4476" s="343" t="s">
        <v>6939</v>
      </c>
      <c r="B4476" s="344">
        <v>539468.0</v>
      </c>
      <c r="C4476" s="343" t="s">
        <v>504</v>
      </c>
      <c r="D4476" s="343" t="s">
        <v>521</v>
      </c>
    </row>
    <row r="4477" ht="15.0" customHeight="1">
      <c r="A4477" s="343" t="s">
        <v>6940</v>
      </c>
      <c r="B4477" s="344">
        <v>512307.0</v>
      </c>
      <c r="C4477" s="343" t="s">
        <v>504</v>
      </c>
      <c r="D4477" s="343" t="s">
        <v>519</v>
      </c>
    </row>
    <row r="4478" ht="15.0" customHeight="1">
      <c r="A4478" s="343" t="s">
        <v>6941</v>
      </c>
      <c r="B4478" s="344">
        <v>526945.0</v>
      </c>
      <c r="C4478" s="343" t="s">
        <v>504</v>
      </c>
      <c r="D4478" s="343" t="s">
        <v>911</v>
      </c>
    </row>
    <row r="4479" ht="15.0" customHeight="1">
      <c r="A4479" s="343" t="s">
        <v>6942</v>
      </c>
      <c r="B4479" s="344">
        <v>541338.0</v>
      </c>
      <c r="C4479" s="343" t="s">
        <v>504</v>
      </c>
      <c r="D4479" s="343" t="s">
        <v>618</v>
      </c>
    </row>
    <row r="4480" ht="15.0" customHeight="1">
      <c r="A4480" s="343" t="s">
        <v>6943</v>
      </c>
      <c r="B4480" s="344">
        <v>500464.0</v>
      </c>
      <c r="C4480" s="343" t="s">
        <v>6944</v>
      </c>
      <c r="D4480" s="343" t="s">
        <v>859</v>
      </c>
    </row>
    <row r="4481" ht="15.0" customHeight="1">
      <c r="A4481" s="343" t="s">
        <v>6945</v>
      </c>
      <c r="B4481" s="344">
        <v>532505.0</v>
      </c>
      <c r="C4481" s="343" t="s">
        <v>6946</v>
      </c>
      <c r="D4481" s="343" t="s">
        <v>822</v>
      </c>
    </row>
    <row r="4482" ht="15.0" customHeight="1">
      <c r="A4482" s="343" t="s">
        <v>6947</v>
      </c>
      <c r="B4482" s="344">
        <v>530131.0</v>
      </c>
      <c r="C4482" s="343" t="s">
        <v>504</v>
      </c>
      <c r="D4482" s="343" t="s">
        <v>517</v>
      </c>
    </row>
    <row r="4483" ht="15.0" customHeight="1">
      <c r="A4483" s="343" t="s">
        <v>6948</v>
      </c>
      <c r="B4483" s="344">
        <v>539518.0</v>
      </c>
      <c r="C4483" s="343" t="s">
        <v>504</v>
      </c>
      <c r="D4483" s="343" t="s">
        <v>538</v>
      </c>
    </row>
    <row r="4484" ht="15.0" customHeight="1">
      <c r="A4484" s="343" t="s">
        <v>6949</v>
      </c>
      <c r="B4484" s="344">
        <v>500148.0</v>
      </c>
      <c r="C4484" s="343" t="s">
        <v>6950</v>
      </c>
      <c r="D4484" s="343" t="s">
        <v>699</v>
      </c>
    </row>
    <row r="4485" ht="15.0" customHeight="1">
      <c r="A4485" s="343" t="s">
        <v>6951</v>
      </c>
      <c r="B4485" s="344">
        <v>539141.0</v>
      </c>
      <c r="C4485" s="343" t="s">
        <v>6952</v>
      </c>
      <c r="D4485" s="343" t="s">
        <v>1243</v>
      </c>
    </row>
    <row r="4486" ht="15.0" customHeight="1">
      <c r="A4486" s="343" t="s">
        <v>6953</v>
      </c>
      <c r="B4486" s="344">
        <v>539141.0</v>
      </c>
      <c r="C4486" s="343" t="s">
        <v>6952</v>
      </c>
      <c r="D4486" s="343" t="s">
        <v>1243</v>
      </c>
    </row>
    <row r="4487" ht="15.0" customHeight="1">
      <c r="A4487" s="343" t="s">
        <v>6954</v>
      </c>
      <c r="B4487" s="344">
        <v>511742.0</v>
      </c>
      <c r="C4487" s="343" t="s">
        <v>504</v>
      </c>
      <c r="D4487" s="343" t="s">
        <v>521</v>
      </c>
    </row>
    <row r="4488" ht="15.0" customHeight="1">
      <c r="A4488" s="343" t="s">
        <v>6955</v>
      </c>
      <c r="B4488" s="344">
        <v>533644.0</v>
      </c>
      <c r="C4488" s="343" t="s">
        <v>6956</v>
      </c>
      <c r="D4488" s="343" t="s">
        <v>547</v>
      </c>
    </row>
    <row r="4489" ht="15.0" customHeight="1">
      <c r="A4489" s="343" t="s">
        <v>6957</v>
      </c>
      <c r="B4489" s="344">
        <v>539874.0</v>
      </c>
      <c r="C4489" s="343" t="s">
        <v>6958</v>
      </c>
      <c r="D4489" s="343" t="s">
        <v>521</v>
      </c>
    </row>
    <row r="4490" ht="15.0" customHeight="1">
      <c r="A4490" s="343" t="s">
        <v>6959</v>
      </c>
      <c r="B4490" s="343" t="s">
        <v>504</v>
      </c>
      <c r="C4490" s="343" t="s">
        <v>6960</v>
      </c>
      <c r="D4490" s="343" t="s">
        <v>515</v>
      </c>
    </row>
    <row r="4491" ht="15.0" customHeight="1">
      <c r="A4491" s="343" t="s">
        <v>6961</v>
      </c>
      <c r="B4491" s="344">
        <v>538706.0</v>
      </c>
      <c r="C4491" s="343" t="s">
        <v>504</v>
      </c>
      <c r="D4491" s="343" t="s">
        <v>802</v>
      </c>
    </row>
    <row r="4492" ht="15.0" customHeight="1">
      <c r="A4492" s="343" t="s">
        <v>6962</v>
      </c>
      <c r="B4492" s="344">
        <v>538706.0</v>
      </c>
      <c r="C4492" s="343" t="s">
        <v>504</v>
      </c>
      <c r="D4492" s="343" t="s">
        <v>802</v>
      </c>
    </row>
    <row r="4493" ht="15.0" customHeight="1">
      <c r="A4493" s="343" t="s">
        <v>6963</v>
      </c>
      <c r="B4493" s="344">
        <v>506685.0</v>
      </c>
      <c r="C4493" s="343" t="s">
        <v>504</v>
      </c>
      <c r="D4493" s="343" t="s">
        <v>664</v>
      </c>
    </row>
    <row r="4494" ht="15.0" customHeight="1">
      <c r="A4494" s="343" t="s">
        <v>6964</v>
      </c>
      <c r="B4494" s="344">
        <v>532538.0</v>
      </c>
      <c r="C4494" s="343" t="s">
        <v>6965</v>
      </c>
      <c r="D4494" s="343" t="s">
        <v>517</v>
      </c>
    </row>
    <row r="4495" ht="15.0" customHeight="1">
      <c r="A4495" s="343" t="s">
        <v>6966</v>
      </c>
      <c r="B4495" s="344">
        <v>500231.0</v>
      </c>
      <c r="C4495" s="343" t="s">
        <v>6967</v>
      </c>
      <c r="D4495" s="343" t="s">
        <v>564</v>
      </c>
    </row>
    <row r="4496" ht="15.0" customHeight="1">
      <c r="A4496" s="343" t="s">
        <v>6968</v>
      </c>
      <c r="B4496" s="344">
        <v>539798.0</v>
      </c>
      <c r="C4496" s="343" t="s">
        <v>504</v>
      </c>
      <c r="D4496" s="343" t="s">
        <v>827</v>
      </c>
    </row>
    <row r="4497" ht="15.0" customHeight="1">
      <c r="A4497" s="343" t="s">
        <v>6969</v>
      </c>
      <c r="B4497" s="344">
        <v>504605.0</v>
      </c>
      <c r="C4497" s="343" t="s">
        <v>504</v>
      </c>
      <c r="D4497" s="343" t="s">
        <v>827</v>
      </c>
    </row>
    <row r="4498" ht="15.0" customHeight="1">
      <c r="A4498" s="343" t="s">
        <v>6970</v>
      </c>
      <c r="B4498" s="344">
        <v>506690.0</v>
      </c>
      <c r="C4498" s="343" t="s">
        <v>6971</v>
      </c>
      <c r="D4498" s="343" t="s">
        <v>542</v>
      </c>
    </row>
    <row r="4499" ht="15.0" customHeight="1">
      <c r="A4499" s="343" t="s">
        <v>6972</v>
      </c>
      <c r="B4499" s="344">
        <v>541503.0</v>
      </c>
      <c r="C4499" s="343" t="s">
        <v>504</v>
      </c>
      <c r="D4499" s="343" t="s">
        <v>2497</v>
      </c>
    </row>
    <row r="4500" ht="15.0" customHeight="1">
      <c r="A4500" s="343" t="s">
        <v>6973</v>
      </c>
      <c r="B4500" s="343" t="s">
        <v>504</v>
      </c>
      <c r="C4500" s="343" t="s">
        <v>6974</v>
      </c>
      <c r="D4500" s="343" t="s">
        <v>515</v>
      </c>
    </row>
    <row r="4501" ht="15.0" customHeight="1">
      <c r="A4501" s="343" t="s">
        <v>6975</v>
      </c>
      <c r="B4501" s="344">
        <v>503671.0</v>
      </c>
      <c r="C4501" s="343" t="s">
        <v>504</v>
      </c>
      <c r="D4501" s="343" t="s">
        <v>487</v>
      </c>
    </row>
    <row r="4502" ht="15.0" customHeight="1">
      <c r="A4502" s="343" t="s">
        <v>6976</v>
      </c>
      <c r="B4502" s="344">
        <v>512595.0</v>
      </c>
      <c r="C4502" s="343" t="s">
        <v>6977</v>
      </c>
      <c r="D4502" s="345" t="s">
        <v>1060</v>
      </c>
    </row>
    <row r="4503" ht="15.0" customHeight="1">
      <c r="A4503" s="343" t="s">
        <v>6978</v>
      </c>
      <c r="B4503" s="344">
        <v>532477.0</v>
      </c>
      <c r="C4503" s="343" t="s">
        <v>6979</v>
      </c>
      <c r="D4503" s="343" t="s">
        <v>822</v>
      </c>
    </row>
    <row r="4504" ht="15.0" customHeight="1">
      <c r="A4504" s="343" t="s">
        <v>6980</v>
      </c>
      <c r="B4504" s="344">
        <v>526799.0</v>
      </c>
      <c r="C4504" s="343" t="s">
        <v>504</v>
      </c>
      <c r="D4504" s="343" t="s">
        <v>699</v>
      </c>
    </row>
    <row r="4505" ht="15.0" customHeight="1">
      <c r="A4505" s="343" t="s">
        <v>6981</v>
      </c>
      <c r="B4505" s="344">
        <v>500429.0</v>
      </c>
      <c r="C4505" s="343" t="s">
        <v>6982</v>
      </c>
      <c r="D4505" s="343" t="s">
        <v>526</v>
      </c>
    </row>
    <row r="4506" ht="15.0" customHeight="1">
      <c r="A4506" s="343" t="s">
        <v>6983</v>
      </c>
      <c r="B4506" s="344">
        <v>526957.0</v>
      </c>
      <c r="C4506" s="343" t="s">
        <v>504</v>
      </c>
      <c r="D4506" s="343" t="s">
        <v>999</v>
      </c>
    </row>
    <row r="4507" ht="15.0" customHeight="1">
      <c r="A4507" s="343" t="s">
        <v>6984</v>
      </c>
      <c r="B4507" s="344">
        <v>532646.0</v>
      </c>
      <c r="C4507" s="343" t="s">
        <v>6985</v>
      </c>
      <c r="D4507" s="343" t="s">
        <v>999</v>
      </c>
    </row>
    <row r="4508" ht="15.0" customHeight="1">
      <c r="A4508" s="343" t="s">
        <v>6986</v>
      </c>
      <c r="B4508" s="344">
        <v>530997.0</v>
      </c>
      <c r="C4508" s="343" t="s">
        <v>504</v>
      </c>
      <c r="D4508" s="343" t="s">
        <v>702</v>
      </c>
    </row>
    <row r="4509" ht="15.0" customHeight="1">
      <c r="A4509" s="343" t="s">
        <v>6987</v>
      </c>
      <c r="B4509" s="344">
        <v>521226.0</v>
      </c>
      <c r="C4509" s="343" t="s">
        <v>504</v>
      </c>
      <c r="D4509" s="343" t="s">
        <v>519</v>
      </c>
    </row>
    <row r="4510" ht="15.0" customHeight="1">
      <c r="A4510" s="343" t="s">
        <v>6988</v>
      </c>
      <c r="B4510" s="344">
        <v>526113.0</v>
      </c>
      <c r="C4510" s="343" t="s">
        <v>504</v>
      </c>
      <c r="D4510" s="343" t="s">
        <v>564</v>
      </c>
    </row>
    <row r="4511" ht="15.0" customHeight="1">
      <c r="A4511" s="343" t="s">
        <v>6989</v>
      </c>
      <c r="B4511" s="344">
        <v>537582.0</v>
      </c>
      <c r="C4511" s="343" t="s">
        <v>504</v>
      </c>
      <c r="D4511" s="343" t="s">
        <v>590</v>
      </c>
    </row>
    <row r="4512" ht="15.0" customHeight="1">
      <c r="A4512" s="343" t="s">
        <v>6990</v>
      </c>
      <c r="B4512" s="344">
        <v>538610.0</v>
      </c>
      <c r="C4512" s="343" t="s">
        <v>504</v>
      </c>
      <c r="D4512" s="343" t="s">
        <v>827</v>
      </c>
    </row>
    <row r="4513" ht="15.0" customHeight="1">
      <c r="A4513" s="343" t="s">
        <v>6991</v>
      </c>
      <c r="B4513" s="344">
        <v>532035.0</v>
      </c>
      <c r="C4513" s="343" t="s">
        <v>504</v>
      </c>
      <c r="D4513" s="343" t="s">
        <v>521</v>
      </c>
    </row>
    <row r="4514" ht="15.0" customHeight="1">
      <c r="A4514" s="343" t="s">
        <v>6992</v>
      </c>
      <c r="B4514" s="344">
        <v>531831.0</v>
      </c>
      <c r="C4514" s="343" t="s">
        <v>504</v>
      </c>
      <c r="D4514" s="343" t="s">
        <v>562</v>
      </c>
    </row>
    <row r="4515" ht="15.0" customHeight="1">
      <c r="A4515" s="343" t="s">
        <v>6993</v>
      </c>
      <c r="B4515" s="344">
        <v>531867.0</v>
      </c>
      <c r="C4515" s="343" t="s">
        <v>504</v>
      </c>
      <c r="D4515" s="343" t="s">
        <v>526</v>
      </c>
    </row>
    <row r="4516" ht="15.0" customHeight="1">
      <c r="A4516" s="343" t="s">
        <v>6994</v>
      </c>
      <c r="B4516" s="344">
        <v>507878.0</v>
      </c>
      <c r="C4516" s="343" t="s">
        <v>6995</v>
      </c>
      <c r="D4516" s="343" t="s">
        <v>590</v>
      </c>
    </row>
    <row r="4517" ht="15.0" customHeight="1">
      <c r="A4517" s="343" t="s">
        <v>6996</v>
      </c>
      <c r="B4517" s="344">
        <v>533171.0</v>
      </c>
      <c r="C4517" s="343" t="s">
        <v>6997</v>
      </c>
      <c r="D4517" s="343" t="s">
        <v>822</v>
      </c>
    </row>
    <row r="4518" ht="15.0" customHeight="1">
      <c r="A4518" s="343" t="s">
        <v>6998</v>
      </c>
      <c r="B4518" s="344">
        <v>532478.0</v>
      </c>
      <c r="C4518" s="343" t="s">
        <v>6999</v>
      </c>
      <c r="D4518" s="343" t="s">
        <v>1136</v>
      </c>
    </row>
    <row r="4519" ht="15.0" customHeight="1">
      <c r="A4519" s="343" t="s">
        <v>7000</v>
      </c>
      <c r="B4519" s="344">
        <v>531091.0</v>
      </c>
      <c r="C4519" s="343" t="s">
        <v>504</v>
      </c>
      <c r="D4519" s="343" t="s">
        <v>521</v>
      </c>
    </row>
    <row r="4520" ht="15.0" customHeight="1">
      <c r="A4520" s="343" t="s">
        <v>7001</v>
      </c>
      <c r="B4520" s="344">
        <v>522014.0</v>
      </c>
      <c r="C4520" s="343" t="s">
        <v>504</v>
      </c>
      <c r="D4520" s="343" t="s">
        <v>689</v>
      </c>
    </row>
    <row r="4521" ht="15.0" customHeight="1">
      <c r="A4521" s="343" t="s">
        <v>7002</v>
      </c>
      <c r="B4521" s="344">
        <v>502893.0</v>
      </c>
      <c r="C4521" s="343" t="s">
        <v>504</v>
      </c>
      <c r="D4521" s="343" t="s">
        <v>510</v>
      </c>
    </row>
    <row r="4522" ht="15.0" customHeight="1">
      <c r="A4522" s="343" t="s">
        <v>7003</v>
      </c>
      <c r="B4522" s="344">
        <v>507808.0</v>
      </c>
      <c r="C4522" s="343" t="s">
        <v>504</v>
      </c>
      <c r="D4522" s="343" t="s">
        <v>521</v>
      </c>
    </row>
    <row r="4523" ht="15.0" customHeight="1">
      <c r="A4523" s="343" t="s">
        <v>7004</v>
      </c>
      <c r="B4523" s="343" t="s">
        <v>504</v>
      </c>
      <c r="C4523" s="343" t="s">
        <v>7005</v>
      </c>
      <c r="D4523" s="343" t="s">
        <v>515</v>
      </c>
    </row>
    <row r="4524" ht="15.0" customHeight="1">
      <c r="A4524" s="343" t="s">
        <v>7006</v>
      </c>
      <c r="B4524" s="344">
        <v>532432.0</v>
      </c>
      <c r="C4524" s="343" t="s">
        <v>7007</v>
      </c>
      <c r="D4524" s="343" t="s">
        <v>1136</v>
      </c>
    </row>
    <row r="4525" ht="15.0" customHeight="1">
      <c r="A4525" s="343" t="s">
        <v>7008</v>
      </c>
      <c r="B4525" s="344">
        <v>521188.0</v>
      </c>
      <c r="C4525" s="343" t="s">
        <v>504</v>
      </c>
      <c r="D4525" s="343" t="s">
        <v>519</v>
      </c>
    </row>
    <row r="4526" ht="15.0" customHeight="1">
      <c r="A4526" s="343" t="s">
        <v>7009</v>
      </c>
      <c r="B4526" s="344">
        <v>522091.0</v>
      </c>
      <c r="C4526" s="343" t="s">
        <v>504</v>
      </c>
      <c r="D4526" s="343" t="s">
        <v>547</v>
      </c>
    </row>
    <row r="4527" ht="15.0" customHeight="1">
      <c r="A4527" s="343" t="s">
        <v>7010</v>
      </c>
      <c r="B4527" s="344">
        <v>532746.0</v>
      </c>
      <c r="C4527" s="343" t="s">
        <v>7011</v>
      </c>
      <c r="D4527" s="343" t="s">
        <v>902</v>
      </c>
    </row>
    <row r="4528" ht="15.0" customHeight="1">
      <c r="A4528" s="343" t="s">
        <v>7012</v>
      </c>
      <c r="B4528" s="343" t="s">
        <v>504</v>
      </c>
      <c r="C4528" s="343" t="s">
        <v>7013</v>
      </c>
      <c r="D4528" s="343" t="s">
        <v>515</v>
      </c>
    </row>
    <row r="4529" ht="15.0" customHeight="1">
      <c r="A4529" s="343" t="s">
        <v>7014</v>
      </c>
      <c r="B4529" s="343" t="s">
        <v>504</v>
      </c>
      <c r="C4529" s="343" t="s">
        <v>7013</v>
      </c>
      <c r="D4529" s="343" t="s">
        <v>515</v>
      </c>
    </row>
    <row r="4530" ht="15.0" customHeight="1">
      <c r="A4530" s="343" t="s">
        <v>7015</v>
      </c>
      <c r="B4530" s="344">
        <v>532378.0</v>
      </c>
      <c r="C4530" s="343" t="s">
        <v>504</v>
      </c>
      <c r="D4530" s="343" t="s">
        <v>507</v>
      </c>
    </row>
    <row r="4531" ht="15.0" customHeight="1">
      <c r="A4531" s="343" t="s">
        <v>7016</v>
      </c>
      <c r="B4531" s="344">
        <v>539314.0</v>
      </c>
      <c r="C4531" s="343" t="s">
        <v>504</v>
      </c>
      <c r="D4531" s="343" t="s">
        <v>859</v>
      </c>
    </row>
    <row r="4532" ht="15.0" customHeight="1">
      <c r="A4532" s="343" t="s">
        <v>7017</v>
      </c>
      <c r="B4532" s="344">
        <v>504212.0</v>
      </c>
      <c r="C4532" s="343" t="s">
        <v>7018</v>
      </c>
      <c r="D4532" s="343" t="s">
        <v>802</v>
      </c>
    </row>
    <row r="4533" ht="15.0" customHeight="1">
      <c r="A4533" s="343" t="s">
        <v>7019</v>
      </c>
      <c r="B4533" s="344">
        <v>531963.0</v>
      </c>
      <c r="C4533" s="343" t="s">
        <v>504</v>
      </c>
      <c r="D4533" s="343" t="s">
        <v>925</v>
      </c>
    </row>
    <row r="4534" ht="15.0" customHeight="1">
      <c r="A4534" s="343" t="s">
        <v>7020</v>
      </c>
      <c r="B4534" s="344">
        <v>523519.0</v>
      </c>
      <c r="C4534" s="343" t="s">
        <v>504</v>
      </c>
      <c r="D4534" s="343" t="s">
        <v>526</v>
      </c>
    </row>
    <row r="4535" ht="15.0" customHeight="1">
      <c r="A4535" s="343" t="s">
        <v>7021</v>
      </c>
      <c r="B4535" s="344">
        <v>504673.0</v>
      </c>
      <c r="C4535" s="343" t="s">
        <v>504</v>
      </c>
      <c r="D4535" s="343" t="s">
        <v>809</v>
      </c>
    </row>
    <row r="4536" ht="15.0" customHeight="1">
      <c r="A4536" s="343" t="s">
        <v>7022</v>
      </c>
      <c r="B4536" s="344">
        <v>524408.0</v>
      </c>
      <c r="C4536" s="343" t="s">
        <v>504</v>
      </c>
      <c r="D4536" s="343" t="s">
        <v>552</v>
      </c>
    </row>
    <row r="4537" ht="15.0" customHeight="1">
      <c r="A4537" s="343" t="s">
        <v>7023</v>
      </c>
      <c r="B4537" s="344">
        <v>514144.0</v>
      </c>
      <c r="C4537" s="343" t="s">
        <v>504</v>
      </c>
      <c r="D4537" s="343" t="s">
        <v>519</v>
      </c>
    </row>
    <row r="4538" ht="15.0" customHeight="1">
      <c r="A4538" s="343" t="s">
        <v>7024</v>
      </c>
      <c r="B4538" s="344">
        <v>512408.0</v>
      </c>
      <c r="C4538" s="343" t="s">
        <v>504</v>
      </c>
      <c r="D4538" s="343" t="s">
        <v>519</v>
      </c>
    </row>
    <row r="4539" ht="15.0" customHeight="1">
      <c r="A4539" s="343" t="s">
        <v>7025</v>
      </c>
      <c r="B4539" s="344">
        <v>531762.0</v>
      </c>
      <c r="C4539" s="343" t="s">
        <v>504</v>
      </c>
      <c r="D4539" s="343" t="s">
        <v>542</v>
      </c>
    </row>
    <row r="4540" ht="15.0" customHeight="1">
      <c r="A4540" s="343" t="s">
        <v>7026</v>
      </c>
      <c r="B4540" s="344">
        <v>511764.0</v>
      </c>
      <c r="C4540" s="343" t="s">
        <v>504</v>
      </c>
      <c r="D4540" s="343" t="s">
        <v>521</v>
      </c>
    </row>
    <row r="4541" ht="15.0" customHeight="1">
      <c r="A4541" s="343" t="s">
        <v>7027</v>
      </c>
      <c r="B4541" s="344">
        <v>512070.0</v>
      </c>
      <c r="C4541" s="343" t="s">
        <v>7028</v>
      </c>
      <c r="D4541" s="343" t="s">
        <v>648</v>
      </c>
    </row>
    <row r="4542" ht="15.0" customHeight="1">
      <c r="A4542" s="343" t="s">
        <v>7029</v>
      </c>
      <c r="B4542" s="344">
        <v>531390.0</v>
      </c>
      <c r="C4542" s="343" t="s">
        <v>504</v>
      </c>
      <c r="D4542" s="343" t="s">
        <v>521</v>
      </c>
    </row>
    <row r="4543" ht="15.0" customHeight="1">
      <c r="A4543" s="343" t="s">
        <v>7030</v>
      </c>
      <c r="B4543" s="343" t="s">
        <v>504</v>
      </c>
      <c r="C4543" s="343" t="s">
        <v>7031</v>
      </c>
      <c r="D4543" s="343" t="s">
        <v>515</v>
      </c>
    </row>
    <row r="4544" ht="15.0" customHeight="1">
      <c r="A4544" s="343" t="s">
        <v>7032</v>
      </c>
      <c r="B4544" s="344">
        <v>526987.0</v>
      </c>
      <c r="C4544" s="343" t="s">
        <v>7033</v>
      </c>
      <c r="D4544" s="343" t="s">
        <v>526</v>
      </c>
    </row>
    <row r="4545" ht="15.0" customHeight="1">
      <c r="A4545" s="343" t="s">
        <v>7034</v>
      </c>
      <c r="B4545" s="344">
        <v>532402.0</v>
      </c>
      <c r="C4545" s="343" t="s">
        <v>504</v>
      </c>
      <c r="D4545" s="343" t="s">
        <v>597</v>
      </c>
    </row>
    <row r="4546" ht="15.0" customHeight="1">
      <c r="A4546" s="343" t="s">
        <v>7035</v>
      </c>
      <c r="B4546" s="344">
        <v>532398.0</v>
      </c>
      <c r="C4546" s="343" t="s">
        <v>7036</v>
      </c>
      <c r="D4546" s="343" t="s">
        <v>597</v>
      </c>
    </row>
    <row r="4547" ht="15.0" customHeight="1">
      <c r="A4547" s="343" t="s">
        <v>7037</v>
      </c>
      <c r="B4547" s="344">
        <v>517146.0</v>
      </c>
      <c r="C4547" s="343" t="s">
        <v>7038</v>
      </c>
      <c r="D4547" s="343" t="s">
        <v>827</v>
      </c>
    </row>
    <row r="4548" ht="15.0" customHeight="1">
      <c r="A4548" s="343" t="s">
        <v>7039</v>
      </c>
      <c r="B4548" s="344">
        <v>511507.0</v>
      </c>
      <c r="C4548" s="343" t="s">
        <v>504</v>
      </c>
      <c r="D4548" s="343" t="s">
        <v>521</v>
      </c>
    </row>
    <row r="4549" ht="15.0" customHeight="1">
      <c r="A4549" s="343" t="s">
        <v>7040</v>
      </c>
      <c r="B4549" s="343" t="s">
        <v>504</v>
      </c>
      <c r="C4549" s="343" t="s">
        <v>7041</v>
      </c>
      <c r="D4549" s="343" t="s">
        <v>515</v>
      </c>
    </row>
    <row r="4550" ht="15.0" customHeight="1">
      <c r="A4550" s="343" t="s">
        <v>7042</v>
      </c>
      <c r="B4550" s="344">
        <v>511736.0</v>
      </c>
      <c r="C4550" s="343" t="s">
        <v>504</v>
      </c>
      <c r="D4550" s="343" t="s">
        <v>526</v>
      </c>
    </row>
    <row r="4551" ht="15.0" customHeight="1">
      <c r="A4551" s="343" t="s">
        <v>7043</v>
      </c>
      <c r="B4551" s="344">
        <v>532765.0</v>
      </c>
      <c r="C4551" s="343" t="s">
        <v>7044</v>
      </c>
      <c r="D4551" s="343" t="s">
        <v>702</v>
      </c>
    </row>
    <row r="4552" ht="15.0" customHeight="1">
      <c r="A4552" s="343" t="s">
        <v>7045</v>
      </c>
      <c r="B4552" s="344">
        <v>590101.0</v>
      </c>
      <c r="C4552" s="343" t="s">
        <v>7046</v>
      </c>
      <c r="D4552" s="343" t="s">
        <v>487</v>
      </c>
    </row>
    <row r="4553" ht="15.0" customHeight="1">
      <c r="A4553" s="343" t="s">
        <v>7047</v>
      </c>
      <c r="B4553" s="344">
        <v>500426.0</v>
      </c>
      <c r="C4553" s="343" t="s">
        <v>504</v>
      </c>
      <c r="D4553" s="343" t="s">
        <v>590</v>
      </c>
    </row>
    <row r="4554" ht="15.0" customHeight="1">
      <c r="A4554" s="343" t="s">
        <v>7048</v>
      </c>
      <c r="B4554" s="344">
        <v>513216.0</v>
      </c>
      <c r="C4554" s="343" t="s">
        <v>7049</v>
      </c>
      <c r="D4554" s="343" t="s">
        <v>536</v>
      </c>
    </row>
    <row r="4555" ht="15.0" customHeight="1">
      <c r="A4555" s="343" t="s">
        <v>7050</v>
      </c>
      <c r="B4555" s="344">
        <v>532729.0</v>
      </c>
      <c r="C4555" s="343" t="s">
        <v>7051</v>
      </c>
      <c r="D4555" s="343" t="s">
        <v>1203</v>
      </c>
    </row>
    <row r="4556" ht="15.0" customHeight="1">
      <c r="A4556" s="343" t="s">
        <v>7052</v>
      </c>
      <c r="B4556" s="344">
        <v>500254.0</v>
      </c>
      <c r="C4556" s="343" t="s">
        <v>7053</v>
      </c>
      <c r="D4556" s="343" t="s">
        <v>536</v>
      </c>
    </row>
    <row r="4557" ht="15.0" customHeight="1">
      <c r="A4557" s="343" t="s">
        <v>7054</v>
      </c>
      <c r="B4557" s="344">
        <v>511110.0</v>
      </c>
      <c r="C4557" s="343" t="s">
        <v>504</v>
      </c>
      <c r="D4557" s="343" t="s">
        <v>487</v>
      </c>
    </row>
    <row r="4558" ht="15.0" customHeight="1">
      <c r="A4558" s="343" t="s">
        <v>7055</v>
      </c>
      <c r="B4558" s="344">
        <v>539123.0</v>
      </c>
      <c r="C4558" s="343" t="s">
        <v>504</v>
      </c>
      <c r="D4558" s="343" t="s">
        <v>524</v>
      </c>
    </row>
    <row r="4559" ht="15.0" customHeight="1">
      <c r="A4559" s="343" t="s">
        <v>7056</v>
      </c>
      <c r="B4559" s="344">
        <v>542654.0</v>
      </c>
      <c r="C4559" s="343" t="s">
        <v>7057</v>
      </c>
      <c r="D4559" s="343" t="s">
        <v>505</v>
      </c>
    </row>
    <row r="4560" ht="15.0" customHeight="1">
      <c r="A4560" s="343" t="s">
        <v>7058</v>
      </c>
      <c r="B4560" s="344">
        <v>523888.0</v>
      </c>
      <c r="C4560" s="343" t="s">
        <v>504</v>
      </c>
      <c r="D4560" s="343" t="s">
        <v>984</v>
      </c>
    </row>
    <row r="4561" ht="15.0" customHeight="1">
      <c r="A4561" s="343" t="s">
        <v>7059</v>
      </c>
      <c r="B4561" s="344">
        <v>531266.0</v>
      </c>
      <c r="C4561" s="343" t="s">
        <v>7060</v>
      </c>
      <c r="D4561" s="343" t="s">
        <v>582</v>
      </c>
    </row>
    <row r="4562" ht="15.0" customHeight="1">
      <c r="A4562" s="343" t="s">
        <v>7061</v>
      </c>
      <c r="B4562" s="344">
        <v>532867.0</v>
      </c>
      <c r="C4562" s="343" t="s">
        <v>7062</v>
      </c>
      <c r="D4562" s="343" t="s">
        <v>673</v>
      </c>
    </row>
    <row r="4563" ht="15.0" customHeight="1">
      <c r="A4563" s="343" t="s">
        <v>7063</v>
      </c>
      <c r="B4563" s="344">
        <v>533269.0</v>
      </c>
      <c r="C4563" s="343" t="s">
        <v>7064</v>
      </c>
      <c r="D4563" s="343" t="s">
        <v>529</v>
      </c>
    </row>
    <row r="4564" ht="15.0" customHeight="1">
      <c r="A4564" s="343" t="s">
        <v>7065</v>
      </c>
      <c r="B4564" s="344">
        <v>532320.0</v>
      </c>
      <c r="C4564" s="343" t="s">
        <v>504</v>
      </c>
      <c r="D4564" s="343" t="s">
        <v>521</v>
      </c>
    </row>
    <row r="4565" ht="15.0" customHeight="1">
      <c r="A4565" s="343" t="s">
        <v>7066</v>
      </c>
      <c r="B4565" s="344">
        <v>519152.0</v>
      </c>
      <c r="C4565" s="343" t="s">
        <v>504</v>
      </c>
      <c r="D4565" s="343" t="s">
        <v>526</v>
      </c>
    </row>
    <row r="4566" ht="15.0" customHeight="1">
      <c r="A4566" s="343" t="s">
        <v>7067</v>
      </c>
      <c r="B4566" s="344">
        <v>519156.0</v>
      </c>
      <c r="C4566" s="343" t="s">
        <v>7068</v>
      </c>
      <c r="D4566" s="343" t="s">
        <v>564</v>
      </c>
    </row>
    <row r="4567" ht="15.0" customHeight="1">
      <c r="A4567" s="343" t="s">
        <v>7069</v>
      </c>
      <c r="B4567" s="343" t="s">
        <v>504</v>
      </c>
      <c r="C4567" s="343" t="s">
        <v>7070</v>
      </c>
      <c r="D4567" s="343" t="s">
        <v>515</v>
      </c>
    </row>
    <row r="4568" ht="15.0" customHeight="1">
      <c r="A4568" s="343" t="s">
        <v>7071</v>
      </c>
      <c r="B4568" s="344">
        <v>531676.0</v>
      </c>
      <c r="C4568" s="343" t="s">
        <v>504</v>
      </c>
      <c r="D4568" s="343" t="s">
        <v>564</v>
      </c>
    </row>
    <row r="4569" ht="15.0" customHeight="1">
      <c r="A4569" s="343" t="s">
        <v>7072</v>
      </c>
      <c r="B4569" s="344">
        <v>532156.0</v>
      </c>
      <c r="C4569" s="343" t="s">
        <v>7073</v>
      </c>
      <c r="D4569" s="343" t="s">
        <v>618</v>
      </c>
    </row>
    <row r="4570" ht="15.0" customHeight="1">
      <c r="A4570" s="343" t="s">
        <v>7074</v>
      </c>
      <c r="B4570" s="343" t="s">
        <v>504</v>
      </c>
      <c r="C4570" s="343" t="s">
        <v>7075</v>
      </c>
      <c r="D4570" s="343" t="s">
        <v>515</v>
      </c>
    </row>
    <row r="4571" ht="15.0" customHeight="1">
      <c r="A4571" s="343" t="s">
        <v>7076</v>
      </c>
      <c r="B4571" s="344">
        <v>511431.0</v>
      </c>
      <c r="C4571" s="343" t="s">
        <v>7077</v>
      </c>
      <c r="D4571" s="343" t="s">
        <v>505</v>
      </c>
    </row>
    <row r="4572" ht="15.0" customHeight="1">
      <c r="A4572" s="343" t="s">
        <v>7078</v>
      </c>
      <c r="B4572" s="344">
        <v>539402.0</v>
      </c>
      <c r="C4572" s="343" t="s">
        <v>504</v>
      </c>
      <c r="D4572" s="343" t="s">
        <v>702</v>
      </c>
    </row>
    <row r="4573" ht="15.0" customHeight="1">
      <c r="A4573" s="343" t="s">
        <v>7079</v>
      </c>
      <c r="B4573" s="344">
        <v>526775.0</v>
      </c>
      <c r="C4573" s="343" t="s">
        <v>504</v>
      </c>
      <c r="D4573" s="343" t="s">
        <v>650</v>
      </c>
    </row>
    <row r="4574" ht="15.0" customHeight="1">
      <c r="A4574" s="343" t="s">
        <v>7080</v>
      </c>
      <c r="B4574" s="344">
        <v>540145.0</v>
      </c>
      <c r="C4574" s="343" t="s">
        <v>504</v>
      </c>
      <c r="D4574" s="343" t="s">
        <v>542</v>
      </c>
    </row>
    <row r="4575" ht="15.0" customHeight="1">
      <c r="A4575" s="343" t="s">
        <v>7081</v>
      </c>
      <c r="B4575" s="344">
        <v>530403.0</v>
      </c>
      <c r="C4575" s="343" t="s">
        <v>504</v>
      </c>
      <c r="D4575" s="343" t="s">
        <v>699</v>
      </c>
    </row>
    <row r="4576" ht="15.0" customHeight="1">
      <c r="A4576" s="343" t="s">
        <v>7082</v>
      </c>
      <c r="B4576" s="344">
        <v>513397.0</v>
      </c>
      <c r="C4576" s="343" t="s">
        <v>504</v>
      </c>
      <c r="D4576" s="343" t="s">
        <v>827</v>
      </c>
    </row>
    <row r="4577" ht="15.0" customHeight="1">
      <c r="A4577" s="343" t="s">
        <v>7083</v>
      </c>
      <c r="B4577" s="344">
        <v>539543.0</v>
      </c>
      <c r="C4577" s="343" t="s">
        <v>504</v>
      </c>
      <c r="D4577" s="343" t="s">
        <v>524</v>
      </c>
    </row>
    <row r="4578" ht="15.0" customHeight="1">
      <c r="A4578" s="343" t="s">
        <v>7084</v>
      </c>
      <c r="B4578" s="344">
        <v>530459.0</v>
      </c>
      <c r="C4578" s="343" t="s">
        <v>504</v>
      </c>
      <c r="D4578" s="343" t="s">
        <v>519</v>
      </c>
    </row>
    <row r="4579" ht="15.0" customHeight="1">
      <c r="A4579" s="343" t="s">
        <v>7085</v>
      </c>
      <c r="B4579" s="344">
        <v>512175.0</v>
      </c>
      <c r="C4579" s="343" t="s">
        <v>504</v>
      </c>
      <c r="D4579" s="343" t="s">
        <v>490</v>
      </c>
    </row>
    <row r="4580" ht="15.0" customHeight="1">
      <c r="A4580" s="343" t="s">
        <v>7086</v>
      </c>
      <c r="B4580" s="344">
        <v>530369.0</v>
      </c>
      <c r="C4580" s="343" t="s">
        <v>504</v>
      </c>
      <c r="D4580" s="343" t="s">
        <v>984</v>
      </c>
    </row>
    <row r="4581" ht="15.0" customHeight="1">
      <c r="A4581" s="343" t="s">
        <v>7087</v>
      </c>
      <c r="B4581" s="344">
        <v>532090.0</v>
      </c>
      <c r="C4581" s="343" t="s">
        <v>504</v>
      </c>
      <c r="D4581" s="343" t="s">
        <v>519</v>
      </c>
    </row>
    <row r="4582" ht="15.0" customHeight="1">
      <c r="A4582" s="343" t="s">
        <v>7088</v>
      </c>
      <c r="B4582" s="344">
        <v>538918.0</v>
      </c>
      <c r="C4582" s="343" t="s">
        <v>504</v>
      </c>
      <c r="D4582" s="343" t="s">
        <v>521</v>
      </c>
    </row>
    <row r="4583" ht="15.0" customHeight="1">
      <c r="A4583" s="343" t="s">
        <v>7089</v>
      </c>
      <c r="B4583" s="344">
        <v>540729.0</v>
      </c>
      <c r="C4583" s="343" t="s">
        <v>504</v>
      </c>
      <c r="D4583" s="343" t="s">
        <v>542</v>
      </c>
    </row>
    <row r="4584" ht="15.0" customHeight="1">
      <c r="A4584" s="343" t="s">
        <v>7090</v>
      </c>
      <c r="B4584" s="344">
        <v>539761.0</v>
      </c>
      <c r="C4584" s="343" t="s">
        <v>504</v>
      </c>
      <c r="D4584" s="343" t="s">
        <v>609</v>
      </c>
    </row>
    <row r="4585" ht="15.0" customHeight="1">
      <c r="A4585" s="343" t="s">
        <v>7091</v>
      </c>
      <c r="B4585" s="344">
        <v>502589.0</v>
      </c>
      <c r="C4585" s="343" t="s">
        <v>504</v>
      </c>
      <c r="D4585" s="343" t="s">
        <v>498</v>
      </c>
    </row>
    <row r="4586" ht="15.0" customHeight="1">
      <c r="A4586" s="343" t="s">
        <v>7092</v>
      </c>
      <c r="B4586" s="344">
        <v>524796.0</v>
      </c>
      <c r="C4586" s="343" t="s">
        <v>504</v>
      </c>
      <c r="D4586" s="343" t="s">
        <v>542</v>
      </c>
    </row>
    <row r="4587" ht="15.0" customHeight="1">
      <c r="A4587" s="343" t="s">
        <v>7093</v>
      </c>
      <c r="B4587" s="343" t="s">
        <v>504</v>
      </c>
      <c r="C4587" s="343" t="s">
        <v>7094</v>
      </c>
      <c r="D4587" s="343" t="s">
        <v>595</v>
      </c>
    </row>
    <row r="4588" ht="15.0" customHeight="1">
      <c r="A4588" s="343" t="s">
        <v>7095</v>
      </c>
      <c r="B4588" s="344">
        <v>531444.0</v>
      </c>
      <c r="C4588" s="343" t="s">
        <v>504</v>
      </c>
      <c r="D4588" s="343" t="s">
        <v>517</v>
      </c>
    </row>
    <row r="4589" ht="15.0" customHeight="1">
      <c r="A4589" s="343" t="s">
        <v>7096</v>
      </c>
      <c r="B4589" s="344">
        <v>500439.0</v>
      </c>
      <c r="C4589" s="343" t="s">
        <v>7097</v>
      </c>
      <c r="D4589" s="343" t="s">
        <v>521</v>
      </c>
    </row>
    <row r="4590" ht="15.0" customHeight="1">
      <c r="A4590" s="343" t="s">
        <v>7098</v>
      </c>
      <c r="B4590" s="344">
        <v>513534.0</v>
      </c>
      <c r="C4590" s="343" t="s">
        <v>504</v>
      </c>
      <c r="D4590" s="343" t="s">
        <v>536</v>
      </c>
    </row>
    <row r="4591" ht="15.0" customHeight="1">
      <c r="A4591" s="343" t="s">
        <v>7099</v>
      </c>
      <c r="B4591" s="344">
        <v>514175.0</v>
      </c>
      <c r="C4591" s="343" t="s">
        <v>7100</v>
      </c>
      <c r="D4591" s="343" t="s">
        <v>519</v>
      </c>
    </row>
    <row r="4592" ht="15.0" customHeight="1">
      <c r="A4592" s="343" t="s">
        <v>7101</v>
      </c>
      <c r="B4592" s="344">
        <v>534392.0</v>
      </c>
      <c r="C4592" s="343" t="s">
        <v>7102</v>
      </c>
      <c r="D4592" s="343" t="s">
        <v>827</v>
      </c>
    </row>
    <row r="4593" ht="15.0" customHeight="1">
      <c r="A4593" s="343" t="s">
        <v>7103</v>
      </c>
      <c r="B4593" s="344">
        <v>502986.0</v>
      </c>
      <c r="C4593" s="343" t="s">
        <v>7104</v>
      </c>
      <c r="D4593" s="343" t="s">
        <v>519</v>
      </c>
    </row>
    <row r="4594" ht="15.0" customHeight="1">
      <c r="A4594" s="343" t="s">
        <v>7105</v>
      </c>
      <c r="B4594" s="344">
        <v>541578.0</v>
      </c>
      <c r="C4594" s="343" t="s">
        <v>7106</v>
      </c>
      <c r="D4594" s="343" t="s">
        <v>859</v>
      </c>
    </row>
    <row r="4595" ht="15.0" customHeight="1">
      <c r="A4595" s="343" t="s">
        <v>7107</v>
      </c>
      <c r="B4595" s="344">
        <v>540180.0</v>
      </c>
      <c r="C4595" s="343" t="s">
        <v>7108</v>
      </c>
      <c r="D4595" s="343" t="s">
        <v>699</v>
      </c>
    </row>
    <row r="4596" ht="15.0" customHeight="1">
      <c r="A4596" s="343" t="s">
        <v>7109</v>
      </c>
      <c r="B4596" s="344">
        <v>512511.0</v>
      </c>
      <c r="C4596" s="343" t="s">
        <v>504</v>
      </c>
      <c r="D4596" s="343" t="s">
        <v>925</v>
      </c>
    </row>
    <row r="4597" ht="15.0" customHeight="1">
      <c r="A4597" s="343" t="s">
        <v>7110</v>
      </c>
      <c r="B4597" s="344">
        <v>531574.0</v>
      </c>
      <c r="C4597" s="343" t="s">
        <v>504</v>
      </c>
      <c r="D4597" s="343" t="s">
        <v>590</v>
      </c>
    </row>
    <row r="4598" ht="15.0" customHeight="1">
      <c r="A4598" s="343" t="s">
        <v>7111</v>
      </c>
      <c r="B4598" s="343" t="s">
        <v>504</v>
      </c>
      <c r="C4598" s="343" t="s">
        <v>7112</v>
      </c>
      <c r="D4598" s="343" t="s">
        <v>515</v>
      </c>
    </row>
    <row r="4599" ht="15.0" customHeight="1">
      <c r="A4599" s="343" t="s">
        <v>7113</v>
      </c>
      <c r="B4599" s="344">
        <v>533156.0</v>
      </c>
      <c r="C4599" s="343" t="s">
        <v>7114</v>
      </c>
      <c r="D4599" s="343" t="s">
        <v>590</v>
      </c>
    </row>
    <row r="4600" ht="15.0" customHeight="1">
      <c r="A4600" s="343" t="s">
        <v>7115</v>
      </c>
      <c r="B4600" s="344">
        <v>538634.0</v>
      </c>
      <c r="C4600" s="343" t="s">
        <v>504</v>
      </c>
      <c r="D4600" s="343" t="s">
        <v>542</v>
      </c>
    </row>
    <row r="4601" ht="15.0" customHeight="1">
      <c r="A4601" s="343" t="s">
        <v>7116</v>
      </c>
      <c r="B4601" s="344">
        <v>533576.0</v>
      </c>
      <c r="C4601" s="343" t="s">
        <v>7117</v>
      </c>
      <c r="D4601" s="343" t="s">
        <v>536</v>
      </c>
    </row>
    <row r="4602" ht="15.0" customHeight="1">
      <c r="A4602" s="343" t="s">
        <v>7118</v>
      </c>
      <c r="B4602" s="344">
        <v>531650.0</v>
      </c>
      <c r="C4602" s="343" t="s">
        <v>504</v>
      </c>
      <c r="D4602" s="343" t="s">
        <v>925</v>
      </c>
    </row>
    <row r="4603" ht="15.0" customHeight="1">
      <c r="A4603" s="343" t="s">
        <v>7119</v>
      </c>
      <c r="B4603" s="344">
        <v>513005.0</v>
      </c>
      <c r="C4603" s="343" t="s">
        <v>504</v>
      </c>
      <c r="D4603" s="343" t="s">
        <v>536</v>
      </c>
    </row>
    <row r="4604" ht="15.0" customHeight="1">
      <c r="A4604" s="343" t="s">
        <v>7120</v>
      </c>
      <c r="B4604" s="344">
        <v>511493.0</v>
      </c>
      <c r="C4604" s="343" t="s">
        <v>504</v>
      </c>
      <c r="D4604" s="343" t="s">
        <v>521</v>
      </c>
    </row>
    <row r="4605" ht="15.0" customHeight="1">
      <c r="A4605" s="343" t="s">
        <v>7121</v>
      </c>
      <c r="B4605" s="344">
        <v>536672.0</v>
      </c>
      <c r="C4605" s="343" t="s">
        <v>504</v>
      </c>
      <c r="D4605" s="343" t="s">
        <v>2131</v>
      </c>
    </row>
    <row r="4606" ht="15.0" customHeight="1">
      <c r="A4606" s="343" t="s">
        <v>7122</v>
      </c>
      <c r="B4606" s="344">
        <v>500295.0</v>
      </c>
      <c r="C4606" s="343" t="s">
        <v>7123</v>
      </c>
      <c r="D4606" s="343" t="s">
        <v>3019</v>
      </c>
    </row>
    <row r="4607" ht="15.0" customHeight="1">
      <c r="A4607" s="343" t="s">
        <v>7124</v>
      </c>
      <c r="B4607" s="344">
        <v>533056.0</v>
      </c>
      <c r="C4607" s="343" t="s">
        <v>504</v>
      </c>
      <c r="D4607" s="343" t="s">
        <v>510</v>
      </c>
    </row>
    <row r="4608" ht="15.0" customHeight="1">
      <c r="A4608" s="343" t="s">
        <v>7125</v>
      </c>
      <c r="B4608" s="344">
        <v>522267.0</v>
      </c>
      <c r="C4608" s="343" t="s">
        <v>504</v>
      </c>
      <c r="D4608" s="343" t="s">
        <v>512</v>
      </c>
    </row>
    <row r="4609" ht="15.0" customHeight="1">
      <c r="A4609" s="343" t="s">
        <v>7126</v>
      </c>
      <c r="B4609" s="344">
        <v>503657.0</v>
      </c>
      <c r="C4609" s="343" t="s">
        <v>504</v>
      </c>
      <c r="D4609" s="343" t="s">
        <v>643</v>
      </c>
    </row>
    <row r="4610" ht="15.0" customHeight="1">
      <c r="A4610" s="343" t="s">
        <v>7127</v>
      </c>
      <c r="B4610" s="344">
        <v>542046.0</v>
      </c>
      <c r="C4610" s="343" t="s">
        <v>504</v>
      </c>
      <c r="D4610" s="343" t="s">
        <v>590</v>
      </c>
    </row>
    <row r="4611" ht="15.0" customHeight="1">
      <c r="A4611" s="343" t="s">
        <v>7128</v>
      </c>
      <c r="B4611" s="344">
        <v>540252.0</v>
      </c>
      <c r="C4611" s="343" t="s">
        <v>504</v>
      </c>
      <c r="D4611" s="343" t="s">
        <v>618</v>
      </c>
    </row>
    <row r="4612" ht="15.0" customHeight="1">
      <c r="A4612" s="343" t="s">
        <v>7129</v>
      </c>
      <c r="B4612" s="344">
        <v>511523.0</v>
      </c>
      <c r="C4612" s="343" t="s">
        <v>504</v>
      </c>
      <c r="D4612" s="343" t="s">
        <v>542</v>
      </c>
    </row>
    <row r="4613" ht="15.0" customHeight="1">
      <c r="A4613" s="343" t="s">
        <v>7130</v>
      </c>
      <c r="B4613" s="344">
        <v>539132.0</v>
      </c>
      <c r="C4613" s="343" t="s">
        <v>504</v>
      </c>
      <c r="D4613" s="343" t="s">
        <v>753</v>
      </c>
    </row>
    <row r="4614" ht="15.0" customHeight="1">
      <c r="A4614" s="343" t="s">
        <v>7131</v>
      </c>
      <c r="B4614" s="344">
        <v>526755.0</v>
      </c>
      <c r="C4614" s="343" t="s">
        <v>504</v>
      </c>
      <c r="D4614" s="343" t="s">
        <v>705</v>
      </c>
    </row>
    <row r="4615" ht="15.0" customHeight="1">
      <c r="A4615" s="343" t="s">
        <v>7132</v>
      </c>
      <c r="B4615" s="344">
        <v>505232.0</v>
      </c>
      <c r="C4615" s="343" t="s">
        <v>504</v>
      </c>
      <c r="D4615" s="343" t="s">
        <v>859</v>
      </c>
    </row>
    <row r="4616" ht="15.0" customHeight="1">
      <c r="A4616" s="343" t="s">
        <v>7133</v>
      </c>
      <c r="B4616" s="344">
        <v>523261.0</v>
      </c>
      <c r="C4616" s="343" t="s">
        <v>7134</v>
      </c>
      <c r="D4616" s="343" t="s">
        <v>564</v>
      </c>
    </row>
    <row r="4617" ht="15.0" customHeight="1">
      <c r="A4617" s="343" t="s">
        <v>7135</v>
      </c>
      <c r="B4617" s="344">
        <v>523261.0</v>
      </c>
      <c r="C4617" s="343" t="s">
        <v>7134</v>
      </c>
      <c r="D4617" s="343" t="s">
        <v>564</v>
      </c>
    </row>
    <row r="4618" ht="15.0" customHeight="1">
      <c r="A4618" s="343" t="s">
        <v>7136</v>
      </c>
      <c r="B4618" s="344">
        <v>524038.0</v>
      </c>
      <c r="C4618" s="343" t="s">
        <v>504</v>
      </c>
      <c r="D4618" s="343" t="s">
        <v>552</v>
      </c>
    </row>
    <row r="4619" ht="15.0" customHeight="1">
      <c r="A4619" s="343" t="s">
        <v>7137</v>
      </c>
      <c r="B4619" s="344">
        <v>512060.0</v>
      </c>
      <c r="C4619" s="343" t="s">
        <v>7138</v>
      </c>
      <c r="D4619" s="343" t="s">
        <v>925</v>
      </c>
    </row>
    <row r="4620" ht="15.0" customHeight="1">
      <c r="A4620" s="343" t="s">
        <v>7139</v>
      </c>
      <c r="B4620" s="344">
        <v>516098.0</v>
      </c>
      <c r="C4620" s="343" t="s">
        <v>504</v>
      </c>
      <c r="D4620" s="343" t="s">
        <v>519</v>
      </c>
    </row>
    <row r="4621" ht="15.0" customHeight="1">
      <c r="A4621" s="343" t="s">
        <v>7140</v>
      </c>
      <c r="B4621" s="344">
        <v>526953.0</v>
      </c>
      <c r="C4621" s="343" t="s">
        <v>7141</v>
      </c>
      <c r="D4621" s="343" t="s">
        <v>542</v>
      </c>
    </row>
    <row r="4622" ht="15.0" customHeight="1">
      <c r="A4622" s="343" t="s">
        <v>7142</v>
      </c>
      <c r="B4622" s="343" t="s">
        <v>504</v>
      </c>
      <c r="C4622" s="343" t="s">
        <v>7143</v>
      </c>
      <c r="D4622" s="343" t="s">
        <v>515</v>
      </c>
    </row>
    <row r="4623" ht="15.0" customHeight="1">
      <c r="A4623" s="343" t="s">
        <v>7144</v>
      </c>
      <c r="B4623" s="344">
        <v>512229.0</v>
      </c>
      <c r="C4623" s="343" t="s">
        <v>504</v>
      </c>
      <c r="D4623" s="343" t="s">
        <v>526</v>
      </c>
    </row>
    <row r="4624" ht="15.0" customHeight="1">
      <c r="A4624" s="343" t="s">
        <v>7145</v>
      </c>
      <c r="B4624" s="344">
        <v>512229.0</v>
      </c>
      <c r="C4624" s="343" t="s">
        <v>504</v>
      </c>
      <c r="D4624" s="343" t="s">
        <v>526</v>
      </c>
    </row>
    <row r="4625" ht="15.0" customHeight="1">
      <c r="A4625" s="343" t="s">
        <v>7146</v>
      </c>
      <c r="B4625" s="344">
        <v>531695.0</v>
      </c>
      <c r="C4625" s="343" t="s">
        <v>504</v>
      </c>
      <c r="D4625" s="343" t="s">
        <v>507</v>
      </c>
    </row>
    <row r="4626" ht="15.0" customHeight="1">
      <c r="A4626" s="343" t="s">
        <v>7147</v>
      </c>
      <c r="B4626" s="344">
        <v>531950.0</v>
      </c>
      <c r="C4626" s="343" t="s">
        <v>504</v>
      </c>
      <c r="D4626" s="343" t="s">
        <v>487</v>
      </c>
    </row>
    <row r="4627" ht="15.0" customHeight="1">
      <c r="A4627" s="343" t="s">
        <v>7148</v>
      </c>
      <c r="B4627" s="344">
        <v>515099.0</v>
      </c>
      <c r="C4627" s="343" t="s">
        <v>504</v>
      </c>
      <c r="D4627" s="343" t="s">
        <v>1032</v>
      </c>
    </row>
    <row r="4628" ht="15.0" customHeight="1">
      <c r="A4628" s="343" t="s">
        <v>7149</v>
      </c>
      <c r="B4628" s="343" t="s">
        <v>504</v>
      </c>
      <c r="C4628" s="343" t="s">
        <v>7150</v>
      </c>
      <c r="D4628" s="343" t="s">
        <v>515</v>
      </c>
    </row>
    <row r="4629" ht="15.0" customHeight="1">
      <c r="A4629" s="343" t="s">
        <v>7151</v>
      </c>
      <c r="B4629" s="344">
        <v>520113.0</v>
      </c>
      <c r="C4629" s="343" t="s">
        <v>7152</v>
      </c>
      <c r="D4629" s="343" t="s">
        <v>689</v>
      </c>
    </row>
    <row r="4630" ht="15.0" customHeight="1">
      <c r="A4630" s="343" t="s">
        <v>7153</v>
      </c>
      <c r="B4630" s="344">
        <v>520113.0</v>
      </c>
      <c r="C4630" s="343" t="s">
        <v>7152</v>
      </c>
      <c r="D4630" s="343" t="s">
        <v>689</v>
      </c>
    </row>
    <row r="4631" ht="15.0" customHeight="1">
      <c r="A4631" s="343" t="s">
        <v>7154</v>
      </c>
      <c r="B4631" s="344">
        <v>539331.0</v>
      </c>
      <c r="C4631" s="343" t="s">
        <v>7155</v>
      </c>
      <c r="D4631" s="343" t="s">
        <v>802</v>
      </c>
    </row>
    <row r="4632" ht="15.0" customHeight="1">
      <c r="A4632" s="343" t="s">
        <v>7156</v>
      </c>
      <c r="B4632" s="344">
        <v>532953.0</v>
      </c>
      <c r="C4632" s="343" t="s">
        <v>7157</v>
      </c>
      <c r="D4632" s="343" t="s">
        <v>802</v>
      </c>
    </row>
    <row r="4633" ht="15.0" customHeight="1">
      <c r="A4633" s="343" t="s">
        <v>7158</v>
      </c>
      <c r="B4633" s="344">
        <v>537524.0</v>
      </c>
      <c r="C4633" s="343" t="s">
        <v>504</v>
      </c>
      <c r="D4633" s="343" t="s">
        <v>1550</v>
      </c>
    </row>
    <row r="4634" ht="15.0" customHeight="1">
      <c r="A4634" s="343" t="s">
        <v>7159</v>
      </c>
      <c r="B4634" s="344">
        <v>538732.0</v>
      </c>
      <c r="C4634" s="343" t="s">
        <v>504</v>
      </c>
      <c r="D4634" s="343" t="s">
        <v>521</v>
      </c>
    </row>
    <row r="4635" ht="15.0" customHeight="1">
      <c r="A4635" s="343" t="s">
        <v>7160</v>
      </c>
      <c r="B4635" s="344">
        <v>523796.0</v>
      </c>
      <c r="C4635" s="343" t="s">
        <v>7161</v>
      </c>
      <c r="D4635" s="343" t="s">
        <v>705</v>
      </c>
    </row>
    <row r="4636" ht="15.0" customHeight="1">
      <c r="A4636" s="343" t="s">
        <v>7162</v>
      </c>
      <c r="B4636" s="344">
        <v>503349.0</v>
      </c>
      <c r="C4636" s="343" t="s">
        <v>504</v>
      </c>
      <c r="D4636" s="343" t="s">
        <v>519</v>
      </c>
    </row>
    <row r="4637" ht="15.0" customHeight="1">
      <c r="A4637" s="343" t="s">
        <v>7163</v>
      </c>
      <c r="B4637" s="344">
        <v>531234.0</v>
      </c>
      <c r="C4637" s="343" t="s">
        <v>504</v>
      </c>
      <c r="D4637" s="343" t="s">
        <v>498</v>
      </c>
    </row>
    <row r="4638" ht="15.0" customHeight="1">
      <c r="A4638" s="343" t="s">
        <v>7164</v>
      </c>
      <c r="B4638" s="344">
        <v>531234.0</v>
      </c>
      <c r="C4638" s="343" t="s">
        <v>504</v>
      </c>
      <c r="D4638" s="343" t="s">
        <v>498</v>
      </c>
    </row>
    <row r="4639" ht="15.0" customHeight="1">
      <c r="A4639" s="343" t="s">
        <v>7165</v>
      </c>
      <c r="B4639" s="344">
        <v>511389.0</v>
      </c>
      <c r="C4639" s="343" t="s">
        <v>7166</v>
      </c>
      <c r="D4639" s="343" t="s">
        <v>873</v>
      </c>
    </row>
    <row r="4640" ht="15.0" customHeight="1">
      <c r="A4640" s="343" t="s">
        <v>7167</v>
      </c>
      <c r="B4640" s="344">
        <v>531717.0</v>
      </c>
      <c r="C4640" s="343" t="s">
        <v>7168</v>
      </c>
      <c r="D4640" s="343" t="s">
        <v>664</v>
      </c>
    </row>
    <row r="4641" ht="15.0" customHeight="1">
      <c r="A4641" s="343" t="s">
        <v>7169</v>
      </c>
      <c r="B4641" s="344">
        <v>539659.0</v>
      </c>
      <c r="C4641" s="343" t="s">
        <v>504</v>
      </c>
      <c r="D4641" s="343" t="s">
        <v>993</v>
      </c>
    </row>
    <row r="4642" ht="15.0" customHeight="1">
      <c r="A4642" s="343" t="s">
        <v>7170</v>
      </c>
      <c r="B4642" s="344">
        <v>523724.0</v>
      </c>
      <c r="C4642" s="343" t="s">
        <v>7171</v>
      </c>
      <c r="D4642" s="343" t="s">
        <v>590</v>
      </c>
    </row>
    <row r="4643" ht="15.0" customHeight="1">
      <c r="A4643" s="343" t="s">
        <v>7172</v>
      </c>
      <c r="B4643" s="344">
        <v>531069.0</v>
      </c>
      <c r="C4643" s="343" t="s">
        <v>504</v>
      </c>
      <c r="D4643" s="343" t="s">
        <v>753</v>
      </c>
    </row>
    <row r="4644" ht="15.0" customHeight="1">
      <c r="A4644" s="343" t="s">
        <v>7173</v>
      </c>
      <c r="B4644" s="344">
        <v>530151.0</v>
      </c>
      <c r="C4644" s="343" t="s">
        <v>504</v>
      </c>
      <c r="D4644" s="343" t="s">
        <v>526</v>
      </c>
    </row>
    <row r="4645" ht="15.0" customHeight="1">
      <c r="A4645" s="343" t="s">
        <v>7174</v>
      </c>
      <c r="B4645" s="344">
        <v>532401.0</v>
      </c>
      <c r="C4645" s="343" t="s">
        <v>7175</v>
      </c>
      <c r="D4645" s="343" t="s">
        <v>822</v>
      </c>
    </row>
    <row r="4646" ht="15.0" customHeight="1">
      <c r="A4646" s="343" t="s">
        <v>7176</v>
      </c>
      <c r="B4646" s="344">
        <v>537820.0</v>
      </c>
      <c r="C4646" s="343" t="s">
        <v>7177</v>
      </c>
      <c r="D4646" s="343" t="s">
        <v>521</v>
      </c>
    </row>
    <row r="4647" ht="15.0" customHeight="1">
      <c r="A4647" s="343" t="s">
        <v>7178</v>
      </c>
      <c r="B4647" s="344">
        <v>531334.0</v>
      </c>
      <c r="C4647" s="343" t="s">
        <v>504</v>
      </c>
      <c r="D4647" s="343" t="s">
        <v>925</v>
      </c>
    </row>
    <row r="4648" ht="15.0" customHeight="1">
      <c r="A4648" s="343" t="s">
        <v>7179</v>
      </c>
      <c r="B4648" s="344">
        <v>530961.0</v>
      </c>
      <c r="C4648" s="343" t="s">
        <v>7180</v>
      </c>
      <c r="D4648" s="343" t="s">
        <v>664</v>
      </c>
    </row>
    <row r="4649" ht="15.0" customHeight="1">
      <c r="A4649" s="343" t="s">
        <v>7181</v>
      </c>
      <c r="B4649" s="344">
        <v>542655.0</v>
      </c>
      <c r="C4649" s="343" t="s">
        <v>7182</v>
      </c>
      <c r="D4649" s="345" t="s">
        <v>870</v>
      </c>
    </row>
    <row r="4650" ht="15.0" customHeight="1">
      <c r="A4650" s="343" t="s">
        <v>7183</v>
      </c>
      <c r="B4650" s="344">
        <v>531518.0</v>
      </c>
      <c r="C4650" s="343" t="s">
        <v>504</v>
      </c>
      <c r="D4650" s="343" t="s">
        <v>702</v>
      </c>
    </row>
    <row r="4651" ht="15.0" customHeight="1">
      <c r="A4651" s="343" t="s">
        <v>7184</v>
      </c>
      <c r="B4651" s="344">
        <v>519307.0</v>
      </c>
      <c r="C4651" s="343" t="s">
        <v>504</v>
      </c>
      <c r="D4651" s="343" t="s">
        <v>664</v>
      </c>
    </row>
    <row r="4652" ht="15.0" customHeight="1">
      <c r="A4652" s="343" t="s">
        <v>7185</v>
      </c>
      <c r="B4652" s="344">
        <v>530477.0</v>
      </c>
      <c r="C4652" s="343" t="s">
        <v>504</v>
      </c>
      <c r="D4652" s="343" t="s">
        <v>542</v>
      </c>
    </row>
    <row r="4653" ht="15.0" customHeight="1">
      <c r="A4653" s="343" t="s">
        <v>7186</v>
      </c>
      <c r="B4653" s="344">
        <v>530477.0</v>
      </c>
      <c r="C4653" s="343" t="s">
        <v>504</v>
      </c>
      <c r="D4653" s="343" t="s">
        <v>542</v>
      </c>
    </row>
    <row r="4654" ht="15.0" customHeight="1">
      <c r="A4654" s="343" t="s">
        <v>7187</v>
      </c>
      <c r="B4654" s="344">
        <v>506196.0</v>
      </c>
      <c r="C4654" s="343" t="s">
        <v>504</v>
      </c>
      <c r="D4654" s="343" t="s">
        <v>526</v>
      </c>
    </row>
    <row r="4655" ht="15.0" customHeight="1">
      <c r="A4655" s="343" t="s">
        <v>7188</v>
      </c>
      <c r="B4655" s="344">
        <v>519373.0</v>
      </c>
      <c r="C4655" s="343" t="s">
        <v>7189</v>
      </c>
      <c r="D4655" s="343" t="s">
        <v>753</v>
      </c>
    </row>
    <row r="4656" ht="15.0" customHeight="1">
      <c r="A4656" s="343" t="s">
        <v>7190</v>
      </c>
      <c r="B4656" s="344">
        <v>524394.0</v>
      </c>
      <c r="C4656" s="343" t="s">
        <v>7191</v>
      </c>
      <c r="D4656" s="343" t="s">
        <v>693</v>
      </c>
    </row>
    <row r="4657" ht="15.0" customHeight="1">
      <c r="A4657" s="343" t="s">
        <v>7192</v>
      </c>
      <c r="B4657" s="344">
        <v>504380.0</v>
      </c>
      <c r="C4657" s="343" t="s">
        <v>504</v>
      </c>
      <c r="D4657" s="343" t="s">
        <v>526</v>
      </c>
    </row>
    <row r="4658" ht="15.0" customHeight="1">
      <c r="A4658" s="343" t="s">
        <v>7193</v>
      </c>
      <c r="B4658" s="344">
        <v>524200.0</v>
      </c>
      <c r="C4658" s="343" t="s">
        <v>7194</v>
      </c>
      <c r="D4658" s="343" t="s">
        <v>552</v>
      </c>
    </row>
    <row r="4659" ht="15.0" customHeight="1">
      <c r="A4659" s="343" t="s">
        <v>7195</v>
      </c>
      <c r="B4659" s="344">
        <v>534639.0</v>
      </c>
      <c r="C4659" s="343" t="s">
        <v>504</v>
      </c>
      <c r="D4659" s="343" t="s">
        <v>699</v>
      </c>
    </row>
    <row r="4660" ht="15.0" customHeight="1">
      <c r="A4660" s="343" t="s">
        <v>7196</v>
      </c>
      <c r="B4660" s="344">
        <v>517015.0</v>
      </c>
      <c r="C4660" s="343" t="s">
        <v>7197</v>
      </c>
      <c r="D4660" s="343" t="s">
        <v>774</v>
      </c>
    </row>
    <row r="4661" ht="15.0" customHeight="1">
      <c r="A4661" s="343" t="s">
        <v>7198</v>
      </c>
      <c r="B4661" s="343" t="s">
        <v>504</v>
      </c>
      <c r="C4661" s="343" t="s">
        <v>7199</v>
      </c>
      <c r="D4661" s="343" t="s">
        <v>515</v>
      </c>
    </row>
    <row r="4662" ht="15.0" customHeight="1">
      <c r="A4662" s="343" t="s">
        <v>7200</v>
      </c>
      <c r="B4662" s="344">
        <v>531051.0</v>
      </c>
      <c r="C4662" s="343" t="s">
        <v>504</v>
      </c>
      <c r="D4662" s="343" t="s">
        <v>521</v>
      </c>
    </row>
    <row r="4663" ht="15.0" customHeight="1">
      <c r="A4663" s="343" t="s">
        <v>7201</v>
      </c>
      <c r="B4663" s="344">
        <v>524129.0</v>
      </c>
      <c r="C4663" s="343" t="s">
        <v>7202</v>
      </c>
      <c r="D4663" s="343" t="s">
        <v>881</v>
      </c>
    </row>
    <row r="4664" ht="15.0" customHeight="1">
      <c r="A4664" s="343" t="s">
        <v>7203</v>
      </c>
      <c r="B4664" s="344">
        <v>524129.0</v>
      </c>
      <c r="C4664" s="343" t="s">
        <v>7204</v>
      </c>
      <c r="D4664" s="343" t="s">
        <v>881</v>
      </c>
    </row>
    <row r="4665" ht="15.0" customHeight="1">
      <c r="A4665" s="343" t="s">
        <v>7205</v>
      </c>
      <c r="B4665" s="344">
        <v>530401.0</v>
      </c>
      <c r="C4665" s="343" t="s">
        <v>504</v>
      </c>
      <c r="D4665" s="343" t="s">
        <v>552</v>
      </c>
    </row>
    <row r="4666" ht="15.0" customHeight="1">
      <c r="A4666" s="343" t="s">
        <v>7206</v>
      </c>
      <c r="B4666" s="344">
        <v>532613.0</v>
      </c>
      <c r="C4666" s="343" t="s">
        <v>7207</v>
      </c>
      <c r="D4666" s="343" t="s">
        <v>526</v>
      </c>
    </row>
    <row r="4667" ht="15.0" customHeight="1">
      <c r="A4667" s="343" t="s">
        <v>7208</v>
      </c>
      <c r="B4667" s="344">
        <v>507880.0</v>
      </c>
      <c r="C4667" s="343" t="s">
        <v>7209</v>
      </c>
      <c r="D4667" s="343" t="s">
        <v>618</v>
      </c>
    </row>
    <row r="4668" ht="15.0" customHeight="1">
      <c r="A4668" s="343" t="s">
        <v>7210</v>
      </c>
      <c r="B4668" s="344">
        <v>514302.0</v>
      </c>
      <c r="C4668" s="343" t="s">
        <v>504</v>
      </c>
      <c r="D4668" s="343" t="s">
        <v>519</v>
      </c>
    </row>
    <row r="4669" ht="15.0" customHeight="1">
      <c r="A4669" s="343" t="s">
        <v>7211</v>
      </c>
      <c r="B4669" s="344">
        <v>511726.0</v>
      </c>
      <c r="C4669" s="343" t="s">
        <v>7212</v>
      </c>
      <c r="D4669" s="343" t="s">
        <v>590</v>
      </c>
    </row>
    <row r="4670" ht="15.0" customHeight="1">
      <c r="A4670" s="343" t="s">
        <v>7213</v>
      </c>
      <c r="B4670" s="344">
        <v>530627.0</v>
      </c>
      <c r="C4670" s="343" t="s">
        <v>504</v>
      </c>
      <c r="D4670" s="343" t="s">
        <v>664</v>
      </c>
    </row>
    <row r="4671" ht="15.0" customHeight="1">
      <c r="A4671" s="343" t="s">
        <v>7214</v>
      </c>
      <c r="B4671" s="344">
        <v>519457.0</v>
      </c>
      <c r="C4671" s="343" t="s">
        <v>504</v>
      </c>
      <c r="D4671" s="343" t="s">
        <v>564</v>
      </c>
    </row>
    <row r="4672" ht="15.0" customHeight="1">
      <c r="A4672" s="343" t="s">
        <v>7215</v>
      </c>
      <c r="B4672" s="344">
        <v>530521.0</v>
      </c>
      <c r="C4672" s="343" t="s">
        <v>504</v>
      </c>
      <c r="D4672" s="343" t="s">
        <v>618</v>
      </c>
    </row>
    <row r="4673" ht="15.0" customHeight="1">
      <c r="A4673" s="343" t="s">
        <v>7216</v>
      </c>
      <c r="B4673" s="344">
        <v>539167.0</v>
      </c>
      <c r="C4673" s="343" t="s">
        <v>504</v>
      </c>
      <c r="D4673" s="343" t="s">
        <v>521</v>
      </c>
    </row>
    <row r="4674" ht="15.0" customHeight="1">
      <c r="A4674" s="343" t="s">
        <v>7217</v>
      </c>
      <c r="B4674" s="344">
        <v>532354.0</v>
      </c>
      <c r="C4674" s="343" t="s">
        <v>504</v>
      </c>
      <c r="D4674" s="343" t="s">
        <v>597</v>
      </c>
    </row>
    <row r="4675" ht="15.0" customHeight="1">
      <c r="A4675" s="343" t="s">
        <v>7218</v>
      </c>
      <c r="B4675" s="344">
        <v>532372.0</v>
      </c>
      <c r="C4675" s="343" t="s">
        <v>504</v>
      </c>
      <c r="D4675" s="343" t="s">
        <v>597</v>
      </c>
    </row>
    <row r="4676" ht="15.0" customHeight="1">
      <c r="A4676" s="343" t="s">
        <v>7219</v>
      </c>
      <c r="B4676" s="344">
        <v>534741.0</v>
      </c>
      <c r="C4676" s="343" t="s">
        <v>504</v>
      </c>
      <c r="D4676" s="343" t="s">
        <v>609</v>
      </c>
    </row>
    <row r="4677" ht="15.0" customHeight="1">
      <c r="A4677" s="343" t="s">
        <v>7220</v>
      </c>
      <c r="B4677" s="344">
        <v>531126.0</v>
      </c>
      <c r="C4677" s="343" t="s">
        <v>504</v>
      </c>
      <c r="D4677" s="343" t="s">
        <v>597</v>
      </c>
    </row>
    <row r="4678" ht="15.0" customHeight="1">
      <c r="A4678" s="343" t="s">
        <v>7221</v>
      </c>
      <c r="B4678" s="344">
        <v>532721.0</v>
      </c>
      <c r="C4678" s="343" t="s">
        <v>7222</v>
      </c>
      <c r="D4678" s="343" t="s">
        <v>536</v>
      </c>
    </row>
    <row r="4679" ht="15.0" customHeight="1">
      <c r="A4679" s="343" t="s">
        <v>7223</v>
      </c>
      <c r="B4679" s="344">
        <v>531025.0</v>
      </c>
      <c r="C4679" s="343" t="s">
        <v>504</v>
      </c>
      <c r="D4679" s="343" t="s">
        <v>487</v>
      </c>
    </row>
    <row r="4680" ht="15.0" customHeight="1">
      <c r="A4680" s="343" t="s">
        <v>7224</v>
      </c>
      <c r="B4680" s="344">
        <v>506146.0</v>
      </c>
      <c r="C4680" s="343" t="s">
        <v>7225</v>
      </c>
      <c r="D4680" s="343" t="s">
        <v>519</v>
      </c>
    </row>
    <row r="4681" ht="15.0" customHeight="1">
      <c r="A4681" s="343" t="s">
        <v>7226</v>
      </c>
      <c r="B4681" s="344">
        <v>509055.0</v>
      </c>
      <c r="C4681" s="343" t="s">
        <v>7227</v>
      </c>
      <c r="D4681" s="343" t="s">
        <v>517</v>
      </c>
    </row>
    <row r="4682" ht="15.0" customHeight="1">
      <c r="A4682" s="343" t="s">
        <v>7228</v>
      </c>
      <c r="B4682" s="344">
        <v>540097.0</v>
      </c>
      <c r="C4682" s="343" t="s">
        <v>504</v>
      </c>
      <c r="D4682" s="343" t="s">
        <v>487</v>
      </c>
    </row>
    <row r="4683" ht="15.0" customHeight="1">
      <c r="A4683" s="343" t="s">
        <v>7229</v>
      </c>
      <c r="B4683" s="344">
        <v>532411.0</v>
      </c>
      <c r="C4683" s="343" t="s">
        <v>7230</v>
      </c>
      <c r="D4683" s="343" t="s">
        <v>597</v>
      </c>
    </row>
    <row r="4684" ht="15.0" customHeight="1">
      <c r="A4684" s="343" t="s">
        <v>7231</v>
      </c>
      <c r="B4684" s="344">
        <v>539398.0</v>
      </c>
      <c r="C4684" s="343" t="s">
        <v>504</v>
      </c>
      <c r="D4684" s="343" t="s">
        <v>512</v>
      </c>
    </row>
    <row r="4685" ht="15.0" customHeight="1">
      <c r="A4685" s="343" t="s">
        <v>7232</v>
      </c>
      <c r="B4685" s="344">
        <v>538598.0</v>
      </c>
      <c r="C4685" s="343" t="s">
        <v>504</v>
      </c>
      <c r="D4685" s="343" t="s">
        <v>519</v>
      </c>
    </row>
    <row r="4686" ht="15.0" customHeight="1">
      <c r="A4686" s="343" t="s">
        <v>7233</v>
      </c>
      <c r="B4686" s="344">
        <v>516072.0</v>
      </c>
      <c r="C4686" s="343" t="s">
        <v>7234</v>
      </c>
      <c r="D4686" s="343" t="s">
        <v>552</v>
      </c>
    </row>
    <row r="4687" ht="15.0" customHeight="1">
      <c r="A4687" s="343" t="s">
        <v>7235</v>
      </c>
      <c r="B4687" s="344">
        <v>512064.0</v>
      </c>
      <c r="C4687" s="343" t="s">
        <v>7236</v>
      </c>
      <c r="D4687" s="343" t="s">
        <v>925</v>
      </c>
    </row>
    <row r="4688" ht="15.0" customHeight="1">
      <c r="A4688" s="343" t="s">
        <v>7237</v>
      </c>
      <c r="B4688" s="344">
        <v>526441.0</v>
      </c>
      <c r="C4688" s="343" t="s">
        <v>504</v>
      </c>
      <c r="D4688" s="343" t="s">
        <v>2107</v>
      </c>
    </row>
    <row r="4689" ht="15.0" customHeight="1">
      <c r="A4689" s="343" t="s">
        <v>7238</v>
      </c>
      <c r="B4689" s="344">
        <v>531668.0</v>
      </c>
      <c r="C4689" s="343" t="s">
        <v>504</v>
      </c>
      <c r="D4689" s="343" t="s">
        <v>507</v>
      </c>
    </row>
    <row r="4690" ht="15.0" customHeight="1">
      <c r="A4690" s="343" t="s">
        <v>7239</v>
      </c>
      <c r="B4690" s="344">
        <v>524711.0</v>
      </c>
      <c r="C4690" s="343" t="s">
        <v>504</v>
      </c>
      <c r="D4690" s="343" t="s">
        <v>542</v>
      </c>
    </row>
    <row r="4691" ht="15.0" customHeight="1">
      <c r="A4691" s="343" t="s">
        <v>7240</v>
      </c>
      <c r="B4691" s="344">
        <v>538565.0</v>
      </c>
      <c r="C4691" s="343" t="s">
        <v>504</v>
      </c>
      <c r="D4691" s="343" t="s">
        <v>521</v>
      </c>
    </row>
    <row r="4692" ht="15.0" customHeight="1">
      <c r="A4692" s="343" t="s">
        <v>7241</v>
      </c>
      <c r="B4692" s="344">
        <v>540823.0</v>
      </c>
      <c r="C4692" s="343" t="s">
        <v>504</v>
      </c>
      <c r="D4692" s="343" t="s">
        <v>526</v>
      </c>
    </row>
    <row r="4693" ht="15.0" customHeight="1">
      <c r="A4693" s="343" t="s">
        <v>7242</v>
      </c>
      <c r="B4693" s="344">
        <v>541735.0</v>
      </c>
      <c r="C4693" s="343" t="s">
        <v>504</v>
      </c>
      <c r="D4693" s="343" t="s">
        <v>902</v>
      </c>
    </row>
    <row r="4694" ht="15.0" customHeight="1">
      <c r="A4694" s="343" t="s">
        <v>7243</v>
      </c>
      <c r="B4694" s="344">
        <v>530057.0</v>
      </c>
      <c r="C4694" s="343" t="s">
        <v>504</v>
      </c>
      <c r="D4694" s="343" t="s">
        <v>542</v>
      </c>
    </row>
    <row r="4695" ht="15.0" customHeight="1">
      <c r="A4695" s="343" t="s">
        <v>7244</v>
      </c>
      <c r="B4695" s="344">
        <v>524576.0</v>
      </c>
      <c r="C4695" s="343" t="s">
        <v>504</v>
      </c>
      <c r="D4695" s="343" t="s">
        <v>552</v>
      </c>
    </row>
    <row r="4696" ht="15.0" customHeight="1">
      <c r="A4696" s="343" t="s">
        <v>7245</v>
      </c>
      <c r="B4696" s="344">
        <v>532660.0</v>
      </c>
      <c r="C4696" s="343" t="s">
        <v>7246</v>
      </c>
      <c r="D4696" s="343" t="s">
        <v>542</v>
      </c>
    </row>
    <row r="4697" ht="15.0" customHeight="1">
      <c r="A4697" s="343" t="s">
        <v>7247</v>
      </c>
      <c r="B4697" s="344">
        <v>511509.0</v>
      </c>
      <c r="C4697" s="343" t="s">
        <v>504</v>
      </c>
      <c r="D4697" s="343" t="s">
        <v>842</v>
      </c>
    </row>
    <row r="4698" ht="15.0" customHeight="1">
      <c r="A4698" s="343" t="s">
        <v>7248</v>
      </c>
      <c r="B4698" s="344">
        <v>509026.0</v>
      </c>
      <c r="C4698" s="343" t="s">
        <v>504</v>
      </c>
      <c r="D4698" s="343" t="s">
        <v>609</v>
      </c>
    </row>
    <row r="4699" ht="15.0" customHeight="1">
      <c r="A4699" s="343" t="s">
        <v>7249</v>
      </c>
      <c r="B4699" s="344">
        <v>536128.0</v>
      </c>
      <c r="C4699" s="343" t="s">
        <v>504</v>
      </c>
      <c r="D4699" s="343" t="s">
        <v>902</v>
      </c>
    </row>
    <row r="4700" ht="15.0" customHeight="1">
      <c r="A4700" s="343" t="s">
        <v>7250</v>
      </c>
      <c r="B4700" s="344">
        <v>511333.0</v>
      </c>
      <c r="C4700" s="343" t="s">
        <v>7251</v>
      </c>
      <c r="D4700" s="343" t="s">
        <v>487</v>
      </c>
    </row>
    <row r="4701" ht="15.0" customHeight="1">
      <c r="A4701" s="343" t="s">
        <v>7252</v>
      </c>
      <c r="B4701" s="344">
        <v>534976.0</v>
      </c>
      <c r="C4701" s="343" t="s">
        <v>7253</v>
      </c>
      <c r="D4701" s="343" t="s">
        <v>673</v>
      </c>
    </row>
    <row r="4702" ht="15.0" customHeight="1">
      <c r="A4702" s="343" t="s">
        <v>7254</v>
      </c>
      <c r="B4702" s="344">
        <v>533427.0</v>
      </c>
      <c r="C4702" s="343" t="s">
        <v>504</v>
      </c>
      <c r="D4702" s="343" t="s">
        <v>640</v>
      </c>
    </row>
    <row r="4703" ht="15.0" customHeight="1">
      <c r="A4703" s="343" t="s">
        <v>7255</v>
      </c>
      <c r="B4703" s="344">
        <v>539222.0</v>
      </c>
      <c r="C4703" s="343" t="s">
        <v>504</v>
      </c>
      <c r="D4703" s="343" t="s">
        <v>1507</v>
      </c>
    </row>
    <row r="4704" ht="15.0" customHeight="1">
      <c r="A4704" s="343" t="s">
        <v>7256</v>
      </c>
      <c r="B4704" s="344">
        <v>532822.0</v>
      </c>
      <c r="C4704" s="343" t="s">
        <v>7257</v>
      </c>
      <c r="D4704" s="343" t="s">
        <v>1448</v>
      </c>
    </row>
    <row r="4705" ht="15.0" customHeight="1">
      <c r="A4705" s="343" t="s">
        <v>7258</v>
      </c>
      <c r="B4705" s="344">
        <v>522122.0</v>
      </c>
      <c r="C4705" s="343" t="s">
        <v>504</v>
      </c>
      <c r="D4705" s="343" t="s">
        <v>519</v>
      </c>
    </row>
    <row r="4706" ht="15.0" customHeight="1">
      <c r="A4706" s="343" t="s">
        <v>7259</v>
      </c>
      <c r="B4706" s="344">
        <v>522122.0</v>
      </c>
      <c r="C4706" s="343" t="s">
        <v>504</v>
      </c>
      <c r="D4706" s="343" t="s">
        <v>519</v>
      </c>
    </row>
    <row r="4707" ht="15.0" customHeight="1">
      <c r="A4707" s="343" t="s">
        <v>7260</v>
      </c>
      <c r="B4707" s="344">
        <v>509038.0</v>
      </c>
      <c r="C4707" s="343" t="s">
        <v>504</v>
      </c>
      <c r="D4707" s="343" t="s">
        <v>521</v>
      </c>
    </row>
    <row r="4708" ht="15.0" customHeight="1">
      <c r="A4708" s="343" t="s">
        <v>7261</v>
      </c>
      <c r="B4708" s="344">
        <v>532757.0</v>
      </c>
      <c r="C4708" s="343" t="s">
        <v>7262</v>
      </c>
      <c r="D4708" s="343" t="s">
        <v>547</v>
      </c>
    </row>
    <row r="4709" ht="15.0" customHeight="1">
      <c r="A4709" s="343" t="s">
        <v>7263</v>
      </c>
      <c r="B4709" s="344">
        <v>500575.0</v>
      </c>
      <c r="C4709" s="343" t="s">
        <v>7264</v>
      </c>
      <c r="D4709" s="343" t="s">
        <v>873</v>
      </c>
    </row>
    <row r="4710" ht="15.0" customHeight="1">
      <c r="A4710" s="343" t="s">
        <v>7265</v>
      </c>
      <c r="B4710" s="344">
        <v>512215.0</v>
      </c>
      <c r="C4710" s="343" t="s">
        <v>504</v>
      </c>
      <c r="D4710" s="343" t="s">
        <v>487</v>
      </c>
    </row>
    <row r="4711" ht="15.0" customHeight="1">
      <c r="A4711" s="343" t="s">
        <v>7266</v>
      </c>
      <c r="B4711" s="344">
        <v>539118.0</v>
      </c>
      <c r="C4711" s="343" t="s">
        <v>7267</v>
      </c>
      <c r="D4711" s="343" t="s">
        <v>825</v>
      </c>
    </row>
    <row r="4712" ht="15.0" customHeight="1">
      <c r="A4712" s="343" t="s">
        <v>7268</v>
      </c>
      <c r="B4712" s="344">
        <v>519331.0</v>
      </c>
      <c r="C4712" s="343" t="s">
        <v>504</v>
      </c>
      <c r="D4712" s="343" t="s">
        <v>902</v>
      </c>
    </row>
    <row r="4713" ht="15.0" customHeight="1">
      <c r="A4713" s="343" t="s">
        <v>7269</v>
      </c>
      <c r="B4713" s="344">
        <v>509966.0</v>
      </c>
      <c r="C4713" s="343" t="s">
        <v>7270</v>
      </c>
      <c r="D4713" s="343" t="s">
        <v>2675</v>
      </c>
    </row>
    <row r="4714" ht="15.0" customHeight="1">
      <c r="A4714" s="343" t="s">
        <v>7271</v>
      </c>
      <c r="B4714" s="344">
        <v>532893.0</v>
      </c>
      <c r="C4714" s="343" t="s">
        <v>504</v>
      </c>
      <c r="D4714" s="343" t="s">
        <v>519</v>
      </c>
    </row>
    <row r="4715" ht="15.0" customHeight="1">
      <c r="A4715" s="343" t="s">
        <v>7272</v>
      </c>
      <c r="B4715" s="344">
        <v>517399.0</v>
      </c>
      <c r="C4715" s="343" t="s">
        <v>7273</v>
      </c>
      <c r="D4715" s="343" t="s">
        <v>873</v>
      </c>
    </row>
    <row r="4716" ht="15.0" customHeight="1">
      <c r="A4716" s="343" t="s">
        <v>7274</v>
      </c>
      <c r="B4716" s="344">
        <v>506142.0</v>
      </c>
      <c r="C4716" s="343" t="s">
        <v>504</v>
      </c>
      <c r="D4716" s="343" t="s">
        <v>487</v>
      </c>
    </row>
    <row r="4717" ht="15.0" customHeight="1">
      <c r="A4717" s="343" t="s">
        <v>7275</v>
      </c>
      <c r="B4717" s="344">
        <v>501391.0</v>
      </c>
      <c r="C4717" s="343" t="s">
        <v>504</v>
      </c>
      <c r="D4717" s="343" t="s">
        <v>526</v>
      </c>
    </row>
    <row r="4718" ht="15.0" customHeight="1">
      <c r="A4718" s="343" t="s">
        <v>7276</v>
      </c>
      <c r="B4718" s="344">
        <v>504220.0</v>
      </c>
      <c r="C4718" s="343" t="s">
        <v>504</v>
      </c>
      <c r="D4718" s="343" t="s">
        <v>512</v>
      </c>
    </row>
    <row r="4719" ht="15.0" customHeight="1">
      <c r="A4719" s="343" t="s">
        <v>7277</v>
      </c>
      <c r="B4719" s="343" t="s">
        <v>504</v>
      </c>
      <c r="C4719" s="343" t="s">
        <v>7278</v>
      </c>
      <c r="D4719" s="343" t="s">
        <v>595</v>
      </c>
    </row>
    <row r="4720" ht="15.0" customHeight="1">
      <c r="A4720" s="343" t="s">
        <v>7279</v>
      </c>
      <c r="B4720" s="344">
        <v>504220.0</v>
      </c>
      <c r="C4720" s="343" t="s">
        <v>504</v>
      </c>
      <c r="D4720" s="343" t="s">
        <v>512</v>
      </c>
    </row>
    <row r="4721" ht="15.0" customHeight="1">
      <c r="A4721" s="343" t="s">
        <v>7280</v>
      </c>
      <c r="B4721" s="344">
        <v>505583.0</v>
      </c>
      <c r="C4721" s="343" t="s">
        <v>504</v>
      </c>
      <c r="D4721" s="343" t="s">
        <v>590</v>
      </c>
    </row>
    <row r="4722" ht="15.0" customHeight="1">
      <c r="A4722" s="343" t="s">
        <v>7281</v>
      </c>
      <c r="B4722" s="344">
        <v>541445.0</v>
      </c>
      <c r="C4722" s="343" t="s">
        <v>504</v>
      </c>
      <c r="D4722" s="343" t="s">
        <v>802</v>
      </c>
    </row>
    <row r="4723" ht="15.0" customHeight="1">
      <c r="A4723" s="343" t="s">
        <v>7282</v>
      </c>
      <c r="B4723" s="344">
        <v>533023.0</v>
      </c>
      <c r="C4723" s="343" t="s">
        <v>7283</v>
      </c>
      <c r="D4723" s="343" t="s">
        <v>859</v>
      </c>
    </row>
    <row r="4724" ht="15.0" customHeight="1">
      <c r="A4724" s="343" t="s">
        <v>7284</v>
      </c>
      <c r="B4724" s="344">
        <v>533023.0</v>
      </c>
      <c r="C4724" s="343" t="s">
        <v>7285</v>
      </c>
      <c r="D4724" s="343" t="s">
        <v>859</v>
      </c>
    </row>
    <row r="4725" ht="15.0" customHeight="1">
      <c r="A4725" s="343" t="s">
        <v>7286</v>
      </c>
      <c r="B4725" s="344">
        <v>503675.0</v>
      </c>
      <c r="C4725" s="343" t="s">
        <v>504</v>
      </c>
      <c r="D4725" s="343" t="s">
        <v>925</v>
      </c>
    </row>
    <row r="4726" ht="15.0" customHeight="1">
      <c r="A4726" s="343" t="s">
        <v>7287</v>
      </c>
      <c r="B4726" s="344">
        <v>501370.0</v>
      </c>
      <c r="C4726" s="343" t="s">
        <v>504</v>
      </c>
      <c r="D4726" s="343" t="s">
        <v>588</v>
      </c>
    </row>
    <row r="4727" ht="15.0" customHeight="1">
      <c r="A4727" s="343" t="s">
        <v>7288</v>
      </c>
      <c r="B4727" s="344">
        <v>507410.0</v>
      </c>
      <c r="C4727" s="343" t="s">
        <v>7289</v>
      </c>
      <c r="D4727" s="343" t="s">
        <v>493</v>
      </c>
    </row>
    <row r="4728" ht="15.0" customHeight="1">
      <c r="A4728" s="343" t="s">
        <v>7290</v>
      </c>
      <c r="B4728" s="344">
        <v>511147.0</v>
      </c>
      <c r="C4728" s="343" t="s">
        <v>504</v>
      </c>
      <c r="D4728" s="343" t="s">
        <v>521</v>
      </c>
    </row>
    <row r="4729" ht="15.0" customHeight="1">
      <c r="A4729" s="343" t="s">
        <v>7291</v>
      </c>
      <c r="B4729" s="344">
        <v>532053.0</v>
      </c>
      <c r="C4729" s="343" t="s">
        <v>504</v>
      </c>
      <c r="D4729" s="343" t="s">
        <v>487</v>
      </c>
    </row>
    <row r="4730" ht="15.0" customHeight="1">
      <c r="A4730" s="343" t="s">
        <v>7292</v>
      </c>
      <c r="B4730" s="344">
        <v>524212.0</v>
      </c>
      <c r="C4730" s="343" t="s">
        <v>7293</v>
      </c>
      <c r="D4730" s="343" t="s">
        <v>542</v>
      </c>
    </row>
    <row r="4731" ht="15.0" customHeight="1">
      <c r="A4731" s="343" t="s">
        <v>7294</v>
      </c>
      <c r="B4731" s="344">
        <v>511690.0</v>
      </c>
      <c r="C4731" s="343" t="s">
        <v>504</v>
      </c>
      <c r="D4731" s="343" t="s">
        <v>521</v>
      </c>
    </row>
    <row r="4732" ht="15.0" customHeight="1">
      <c r="A4732" s="343" t="s">
        <v>7295</v>
      </c>
      <c r="B4732" s="344">
        <v>508494.0</v>
      </c>
      <c r="C4732" s="343" t="s">
        <v>504</v>
      </c>
      <c r="D4732" s="343" t="s">
        <v>911</v>
      </c>
    </row>
    <row r="4733" ht="15.0" customHeight="1">
      <c r="A4733" s="343" t="s">
        <v>7296</v>
      </c>
      <c r="B4733" s="344">
        <v>523660.0</v>
      </c>
      <c r="C4733" s="343" t="s">
        <v>504</v>
      </c>
      <c r="D4733" s="343" t="s">
        <v>584</v>
      </c>
    </row>
    <row r="4734" ht="15.0" customHeight="1">
      <c r="A4734" s="343" t="s">
        <v>7297</v>
      </c>
      <c r="B4734" s="343" t="s">
        <v>504</v>
      </c>
      <c r="C4734" s="343" t="s">
        <v>7298</v>
      </c>
      <c r="D4734" s="343" t="s">
        <v>515</v>
      </c>
    </row>
    <row r="4735" ht="15.0" customHeight="1">
      <c r="A4735" s="343" t="s">
        <v>7299</v>
      </c>
      <c r="B4735" s="344">
        <v>780016.0</v>
      </c>
      <c r="C4735" s="343" t="s">
        <v>504</v>
      </c>
      <c r="D4735" s="343" t="s">
        <v>595</v>
      </c>
    </row>
    <row r="4736" ht="15.0" customHeight="1">
      <c r="A4736" s="343" t="s">
        <v>7300</v>
      </c>
      <c r="B4736" s="344">
        <v>517498.0</v>
      </c>
      <c r="C4736" s="343" t="s">
        <v>7301</v>
      </c>
      <c r="D4736" s="343" t="s">
        <v>802</v>
      </c>
    </row>
    <row r="4737" ht="15.0" customHeight="1">
      <c r="A4737" s="343" t="s">
        <v>7302</v>
      </c>
      <c r="B4737" s="344">
        <v>511074.0</v>
      </c>
      <c r="C4737" s="343" t="s">
        <v>504</v>
      </c>
      <c r="D4737" s="343" t="s">
        <v>521</v>
      </c>
    </row>
    <row r="4738" ht="15.0" customHeight="1">
      <c r="A4738" s="343" t="s">
        <v>7303</v>
      </c>
      <c r="B4738" s="344">
        <v>533452.0</v>
      </c>
      <c r="C4738" s="343" t="s">
        <v>7304</v>
      </c>
      <c r="D4738" s="343" t="s">
        <v>487</v>
      </c>
    </row>
    <row r="4739" ht="15.0" customHeight="1">
      <c r="A4739" s="343" t="s">
        <v>7305</v>
      </c>
      <c r="B4739" s="344">
        <v>523011.0</v>
      </c>
      <c r="C4739" s="343" t="s">
        <v>7306</v>
      </c>
      <c r="D4739" s="343" t="s">
        <v>526</v>
      </c>
    </row>
    <row r="4740" ht="15.0" customHeight="1">
      <c r="A4740" s="343" t="s">
        <v>7307</v>
      </c>
      <c r="B4740" s="344">
        <v>504988.0</v>
      </c>
      <c r="C4740" s="343" t="s">
        <v>504</v>
      </c>
      <c r="D4740" s="343" t="s">
        <v>1424</v>
      </c>
    </row>
    <row r="4741" ht="15.0" customHeight="1">
      <c r="A4741" s="343" t="s">
        <v>7308</v>
      </c>
      <c r="B4741" s="344">
        <v>524661.0</v>
      </c>
      <c r="C4741" s="343" t="s">
        <v>504</v>
      </c>
      <c r="D4741" s="343" t="s">
        <v>542</v>
      </c>
    </row>
    <row r="4742" ht="15.0" customHeight="1">
      <c r="A4742" s="343" t="s">
        <v>7309</v>
      </c>
      <c r="B4742" s="344">
        <v>532016.0</v>
      </c>
      <c r="C4742" s="343" t="s">
        <v>504</v>
      </c>
      <c r="D4742" s="343" t="s">
        <v>590</v>
      </c>
    </row>
    <row r="4743" ht="15.0" customHeight="1">
      <c r="A4743" s="343" t="s">
        <v>7310</v>
      </c>
      <c r="B4743" s="344">
        <v>531211.0</v>
      </c>
      <c r="C4743" s="343" t="s">
        <v>504</v>
      </c>
      <c r="D4743" s="343" t="s">
        <v>487</v>
      </c>
    </row>
    <row r="4744" ht="15.0" customHeight="1">
      <c r="A4744" s="343" t="s">
        <v>7311</v>
      </c>
      <c r="B4744" s="344">
        <v>514162.0</v>
      </c>
      <c r="C4744" s="343" t="s">
        <v>7312</v>
      </c>
      <c r="D4744" s="343" t="s">
        <v>519</v>
      </c>
    </row>
    <row r="4745" ht="15.0" customHeight="1">
      <c r="A4745" s="343" t="s">
        <v>7313</v>
      </c>
      <c r="B4745" s="344">
        <v>532144.0</v>
      </c>
      <c r="C4745" s="343" t="s">
        <v>7314</v>
      </c>
      <c r="D4745" s="343" t="s">
        <v>902</v>
      </c>
    </row>
    <row r="4746" ht="15.0" customHeight="1">
      <c r="A4746" s="343" t="s">
        <v>7315</v>
      </c>
      <c r="B4746" s="344">
        <v>532553.0</v>
      </c>
      <c r="C4746" s="343" t="s">
        <v>7316</v>
      </c>
      <c r="D4746" s="343" t="s">
        <v>902</v>
      </c>
    </row>
    <row r="4747" ht="15.0" customHeight="1">
      <c r="A4747" s="343" t="s">
        <v>7317</v>
      </c>
      <c r="B4747" s="344">
        <v>514162.0</v>
      </c>
      <c r="C4747" s="343" t="s">
        <v>7312</v>
      </c>
      <c r="D4747" s="343" t="s">
        <v>519</v>
      </c>
    </row>
    <row r="4748" ht="15.0" customHeight="1">
      <c r="A4748" s="343" t="s">
        <v>7318</v>
      </c>
      <c r="B4748" s="344">
        <v>533252.0</v>
      </c>
      <c r="C4748" s="343" t="s">
        <v>7319</v>
      </c>
      <c r="D4748" s="343" t="s">
        <v>487</v>
      </c>
    </row>
    <row r="4749" ht="15.0" customHeight="1">
      <c r="A4749" s="343" t="s">
        <v>7320</v>
      </c>
      <c r="B4749" s="344">
        <v>526431.0</v>
      </c>
      <c r="C4749" s="343" t="s">
        <v>504</v>
      </c>
      <c r="D4749" s="343" t="s">
        <v>930</v>
      </c>
    </row>
    <row r="4750" ht="15.0" customHeight="1">
      <c r="A4750" s="343" t="s">
        <v>7321</v>
      </c>
      <c r="B4750" s="344">
        <v>505412.0</v>
      </c>
      <c r="C4750" s="343" t="s">
        <v>7322</v>
      </c>
      <c r="D4750" s="343" t="s">
        <v>512</v>
      </c>
    </row>
    <row r="4751" ht="15.0" customHeight="1">
      <c r="A4751" s="343" t="s">
        <v>7323</v>
      </c>
      <c r="B4751" s="344">
        <v>505412.0</v>
      </c>
      <c r="C4751" s="343" t="s">
        <v>7322</v>
      </c>
      <c r="D4751" s="343" t="s">
        <v>512</v>
      </c>
    </row>
    <row r="4752" ht="15.0" customHeight="1">
      <c r="A4752" s="343" t="s">
        <v>7324</v>
      </c>
      <c r="B4752" s="344">
        <v>532373.0</v>
      </c>
      <c r="C4752" s="343" t="s">
        <v>504</v>
      </c>
      <c r="D4752" s="343" t="s">
        <v>526</v>
      </c>
    </row>
    <row r="4753" ht="15.0" customHeight="1">
      <c r="A4753" s="343" t="s">
        <v>7325</v>
      </c>
      <c r="B4753" s="344">
        <v>500444.0</v>
      </c>
      <c r="C4753" s="343" t="s">
        <v>7326</v>
      </c>
      <c r="D4753" s="343" t="s">
        <v>498</v>
      </c>
    </row>
    <row r="4754" ht="15.0" customHeight="1">
      <c r="A4754" s="343" t="s">
        <v>7327</v>
      </c>
      <c r="B4754" s="344">
        <v>538382.0</v>
      </c>
      <c r="C4754" s="343" t="s">
        <v>504</v>
      </c>
      <c r="D4754" s="343" t="s">
        <v>526</v>
      </c>
    </row>
    <row r="4755" ht="15.0" customHeight="1">
      <c r="A4755" s="343" t="s">
        <v>7328</v>
      </c>
      <c r="B4755" s="344">
        <v>504998.0</v>
      </c>
      <c r="C4755" s="343" t="s">
        <v>504</v>
      </c>
      <c r="D4755" s="343" t="s">
        <v>536</v>
      </c>
    </row>
    <row r="4756" ht="15.0" customHeight="1">
      <c r="A4756" s="343" t="s">
        <v>7329</v>
      </c>
      <c r="B4756" s="344">
        <v>505533.0</v>
      </c>
      <c r="C4756" s="343" t="s">
        <v>504</v>
      </c>
      <c r="D4756" s="343" t="s">
        <v>993</v>
      </c>
    </row>
    <row r="4757" ht="15.0" customHeight="1">
      <c r="A4757" s="343" t="s">
        <v>7330</v>
      </c>
      <c r="B4757" s="344">
        <v>590073.0</v>
      </c>
      <c r="C4757" s="343" t="s">
        <v>7331</v>
      </c>
      <c r="D4757" s="343" t="s">
        <v>859</v>
      </c>
    </row>
    <row r="4758" ht="15.0" customHeight="1">
      <c r="A4758" s="343" t="s">
        <v>7332</v>
      </c>
      <c r="B4758" s="344">
        <v>590073.0</v>
      </c>
      <c r="C4758" s="343" t="s">
        <v>7331</v>
      </c>
      <c r="D4758" s="343" t="s">
        <v>859</v>
      </c>
    </row>
    <row r="4759" ht="15.0" customHeight="1">
      <c r="A4759" s="343" t="s">
        <v>7333</v>
      </c>
      <c r="B4759" s="344">
        <v>500238.0</v>
      </c>
      <c r="C4759" s="343" t="s">
        <v>7334</v>
      </c>
      <c r="D4759" s="343" t="s">
        <v>873</v>
      </c>
    </row>
    <row r="4760" ht="15.0" customHeight="1">
      <c r="A4760" s="343" t="s">
        <v>7335</v>
      </c>
      <c r="B4760" s="344">
        <v>500238.0</v>
      </c>
      <c r="C4760" s="343" t="s">
        <v>7334</v>
      </c>
      <c r="D4760" s="343" t="s">
        <v>873</v>
      </c>
    </row>
    <row r="4761" ht="15.0" customHeight="1">
      <c r="A4761" s="343" t="s">
        <v>7336</v>
      </c>
      <c r="B4761" s="344">
        <v>513713.0</v>
      </c>
      <c r="C4761" s="343" t="s">
        <v>504</v>
      </c>
      <c r="D4761" s="343" t="s">
        <v>618</v>
      </c>
    </row>
    <row r="4762" ht="15.0" customHeight="1">
      <c r="A4762" s="343" t="s">
        <v>7337</v>
      </c>
      <c r="B4762" s="344">
        <v>542667.0</v>
      </c>
      <c r="C4762" s="343" t="s">
        <v>7338</v>
      </c>
      <c r="D4762" s="345" t="s">
        <v>870</v>
      </c>
    </row>
    <row r="4763" ht="15.0" customHeight="1">
      <c r="A4763" s="343" t="s">
        <v>7339</v>
      </c>
      <c r="B4763" s="344">
        <v>519214.0</v>
      </c>
      <c r="C4763" s="343" t="s">
        <v>504</v>
      </c>
      <c r="D4763" s="343" t="s">
        <v>521</v>
      </c>
    </row>
    <row r="4764" ht="15.0" customHeight="1">
      <c r="A4764" s="343" t="s">
        <v>7340</v>
      </c>
      <c r="B4764" s="344">
        <v>519224.0</v>
      </c>
      <c r="C4764" s="343" t="s">
        <v>7341</v>
      </c>
      <c r="D4764" s="343" t="s">
        <v>526</v>
      </c>
    </row>
    <row r="4765" ht="15.0" customHeight="1">
      <c r="A4765" s="343" t="s">
        <v>7342</v>
      </c>
      <c r="B4765" s="344">
        <v>526586.0</v>
      </c>
      <c r="C4765" s="343" t="s">
        <v>504</v>
      </c>
      <c r="D4765" s="343" t="s">
        <v>624</v>
      </c>
    </row>
    <row r="4766" ht="15.0" customHeight="1">
      <c r="A4766" s="343" t="s">
        <v>7343</v>
      </c>
      <c r="B4766" s="344">
        <v>522029.0</v>
      </c>
      <c r="C4766" s="343" t="s">
        <v>7344</v>
      </c>
      <c r="D4766" s="343" t="s">
        <v>512</v>
      </c>
    </row>
    <row r="4767" ht="15.0" customHeight="1">
      <c r="A4767" s="343" t="s">
        <v>7345</v>
      </c>
      <c r="B4767" s="344">
        <v>512022.0</v>
      </c>
      <c r="C4767" s="343" t="s">
        <v>504</v>
      </c>
      <c r="D4767" s="343" t="s">
        <v>487</v>
      </c>
    </row>
    <row r="4768" ht="15.0" customHeight="1">
      <c r="A4768" s="343" t="s">
        <v>7346</v>
      </c>
      <c r="B4768" s="344">
        <v>512022.0</v>
      </c>
      <c r="C4768" s="343" t="s">
        <v>504</v>
      </c>
      <c r="D4768" s="343" t="s">
        <v>487</v>
      </c>
    </row>
    <row r="4769" ht="15.0" customHeight="1">
      <c r="A4769" s="343" t="s">
        <v>7347</v>
      </c>
      <c r="B4769" s="344">
        <v>526471.0</v>
      </c>
      <c r="C4769" s="343" t="s">
        <v>504</v>
      </c>
      <c r="D4769" s="343" t="s">
        <v>1136</v>
      </c>
    </row>
    <row r="4770" ht="15.0" customHeight="1">
      <c r="A4770" s="343" t="s">
        <v>7348</v>
      </c>
      <c r="B4770" s="344">
        <v>514470.0</v>
      </c>
      <c r="C4770" s="343" t="s">
        <v>504</v>
      </c>
      <c r="D4770" s="343" t="s">
        <v>519</v>
      </c>
    </row>
    <row r="4771" ht="15.0" customHeight="1">
      <c r="A4771" s="343" t="s">
        <v>7349</v>
      </c>
      <c r="B4771" s="344">
        <v>514348.0</v>
      </c>
      <c r="C4771" s="343" t="s">
        <v>7350</v>
      </c>
      <c r="D4771" s="343" t="s">
        <v>519</v>
      </c>
    </row>
    <row r="4772" ht="15.0" customHeight="1">
      <c r="A4772" s="343" t="s">
        <v>7351</v>
      </c>
      <c r="B4772" s="344">
        <v>524758.0</v>
      </c>
      <c r="C4772" s="343" t="s">
        <v>504</v>
      </c>
      <c r="D4772" s="343" t="s">
        <v>542</v>
      </c>
    </row>
    <row r="4773" ht="15.0" customHeight="1">
      <c r="A4773" s="343" t="s">
        <v>7352</v>
      </c>
      <c r="B4773" s="344">
        <v>538873.0</v>
      </c>
      <c r="C4773" s="343" t="s">
        <v>504</v>
      </c>
      <c r="D4773" s="343" t="s">
        <v>521</v>
      </c>
    </row>
    <row r="4774" ht="15.0" customHeight="1">
      <c r="A4774" s="343" t="s">
        <v>7353</v>
      </c>
      <c r="B4774" s="344">
        <v>507685.0</v>
      </c>
      <c r="C4774" s="343" t="s">
        <v>330</v>
      </c>
      <c r="D4774" s="343" t="s">
        <v>490</v>
      </c>
    </row>
    <row r="4775" ht="15.0" customHeight="1">
      <c r="A4775" s="343" t="s">
        <v>7354</v>
      </c>
      <c r="B4775" s="344">
        <v>507817.0</v>
      </c>
      <c r="C4775" s="343" t="s">
        <v>504</v>
      </c>
      <c r="D4775" s="343" t="s">
        <v>519</v>
      </c>
    </row>
    <row r="4776" ht="15.0" customHeight="1">
      <c r="A4776" s="343" t="s">
        <v>7355</v>
      </c>
      <c r="B4776" s="344">
        <v>511642.0</v>
      </c>
      <c r="C4776" s="343" t="s">
        <v>504</v>
      </c>
      <c r="D4776" s="343" t="s">
        <v>521</v>
      </c>
    </row>
    <row r="4777" ht="15.0" customHeight="1">
      <c r="A4777" s="343" t="s">
        <v>7356</v>
      </c>
      <c r="B4777" s="344">
        <v>532300.0</v>
      </c>
      <c r="C4777" s="343" t="s">
        <v>7357</v>
      </c>
      <c r="D4777" s="343" t="s">
        <v>542</v>
      </c>
    </row>
    <row r="4778" ht="15.0" customHeight="1">
      <c r="A4778" s="343" t="s">
        <v>7358</v>
      </c>
      <c r="B4778" s="344">
        <v>531396.0</v>
      </c>
      <c r="C4778" s="343" t="s">
        <v>504</v>
      </c>
      <c r="D4778" s="343" t="s">
        <v>597</v>
      </c>
    </row>
    <row r="4779" ht="15.0" customHeight="1">
      <c r="A4779" s="343" t="s">
        <v>7359</v>
      </c>
      <c r="B4779" s="344">
        <v>538128.0</v>
      </c>
      <c r="C4779" s="343" t="s">
        <v>504</v>
      </c>
      <c r="D4779" s="343" t="s">
        <v>618</v>
      </c>
    </row>
    <row r="4780" ht="15.0" customHeight="1">
      <c r="A4780" s="343" t="s">
        <v>7360</v>
      </c>
      <c r="B4780" s="344">
        <v>538268.0</v>
      </c>
      <c r="C4780" s="343" t="s">
        <v>7361</v>
      </c>
      <c r="D4780" s="343" t="s">
        <v>682</v>
      </c>
    </row>
    <row r="4781" ht="15.0" customHeight="1">
      <c r="A4781" s="343" t="s">
        <v>7362</v>
      </c>
      <c r="B4781" s="344">
        <v>526959.0</v>
      </c>
      <c r="C4781" s="343" t="s">
        <v>504</v>
      </c>
      <c r="D4781" s="343" t="s">
        <v>705</v>
      </c>
    </row>
    <row r="4782" ht="15.0" customHeight="1">
      <c r="A4782" s="343" t="s">
        <v>7363</v>
      </c>
      <c r="B4782" s="344">
        <v>526525.0</v>
      </c>
      <c r="C4782" s="343" t="s">
        <v>504</v>
      </c>
      <c r="D4782" s="343" t="s">
        <v>618</v>
      </c>
    </row>
    <row r="4783" ht="15.0" customHeight="1">
      <c r="A4783" s="343" t="s">
        <v>7364</v>
      </c>
      <c r="B4783" s="344">
        <v>538451.0</v>
      </c>
      <c r="C4783" s="343" t="s">
        <v>504</v>
      </c>
      <c r="D4783" s="343" t="s">
        <v>524</v>
      </c>
    </row>
    <row r="4784" ht="15.0" customHeight="1">
      <c r="A4784" s="343" t="s">
        <v>7365</v>
      </c>
      <c r="B4784" s="343" t="s">
        <v>504</v>
      </c>
      <c r="C4784" s="343" t="s">
        <v>7366</v>
      </c>
      <c r="D4784" s="343" t="s">
        <v>515</v>
      </c>
    </row>
    <row r="4785" ht="15.0" customHeight="1">
      <c r="A4785" s="343" t="s">
        <v>7367</v>
      </c>
      <c r="B4785" s="344">
        <v>505872.0</v>
      </c>
      <c r="C4785" s="343" t="s">
        <v>504</v>
      </c>
      <c r="D4785" s="343" t="s">
        <v>512</v>
      </c>
    </row>
    <row r="4786" ht="15.0" customHeight="1">
      <c r="A4786" s="343" t="s">
        <v>7368</v>
      </c>
      <c r="B4786" s="344">
        <v>532616.0</v>
      </c>
      <c r="C4786" s="343" t="s">
        <v>7369</v>
      </c>
      <c r="D4786" s="343" t="s">
        <v>834</v>
      </c>
    </row>
    <row r="4787" ht="15.0" customHeight="1">
      <c r="A4787" s="343" t="s">
        <v>7370</v>
      </c>
      <c r="B4787" s="344">
        <v>542367.0</v>
      </c>
      <c r="C4787" s="343" t="s">
        <v>7371</v>
      </c>
      <c r="D4787" s="345" t="s">
        <v>5625</v>
      </c>
    </row>
    <row r="4788" ht="15.0" customHeight="1">
      <c r="A4788" s="343" t="s">
        <v>7372</v>
      </c>
      <c r="B4788" s="344">
        <v>532788.0</v>
      </c>
      <c r="C4788" s="343" t="s">
        <v>7373</v>
      </c>
      <c r="D4788" s="343" t="s">
        <v>650</v>
      </c>
    </row>
    <row r="4789" ht="15.0" customHeight="1">
      <c r="A4789" s="343" t="s">
        <v>7374</v>
      </c>
      <c r="B4789" s="344">
        <v>590013.0</v>
      </c>
      <c r="C4789" s="343" t="s">
        <v>7375</v>
      </c>
      <c r="D4789" s="343" t="s">
        <v>552</v>
      </c>
    </row>
    <row r="4790" ht="15.0" customHeight="1">
      <c r="A4790" s="343" t="s">
        <v>7376</v>
      </c>
      <c r="B4790" s="344">
        <v>590013.0</v>
      </c>
      <c r="C4790" s="343" t="s">
        <v>7377</v>
      </c>
      <c r="D4790" s="343" t="s">
        <v>552</v>
      </c>
    </row>
    <row r="4791" ht="15.0" customHeight="1">
      <c r="A4791" s="343" t="s">
        <v>7378</v>
      </c>
      <c r="B4791" s="344">
        <v>511012.0</v>
      </c>
      <c r="C4791" s="343" t="s">
        <v>504</v>
      </c>
      <c r="D4791" s="343" t="s">
        <v>524</v>
      </c>
    </row>
    <row r="4792" ht="15.0" customHeight="1">
      <c r="A4792" s="343" t="s">
        <v>7379</v>
      </c>
      <c r="B4792" s="344">
        <v>514378.0</v>
      </c>
      <c r="C4792" s="343" t="s">
        <v>504</v>
      </c>
      <c r="D4792" s="343" t="s">
        <v>526</v>
      </c>
    </row>
    <row r="4793" ht="15.0" customHeight="1">
      <c r="A4793" s="343" t="s">
        <v>7380</v>
      </c>
      <c r="B4793" s="344">
        <v>539939.0</v>
      </c>
      <c r="C4793" s="343" t="s">
        <v>504</v>
      </c>
      <c r="D4793" s="343" t="s">
        <v>664</v>
      </c>
    </row>
    <row r="4794" ht="15.0" customHeight="1">
      <c r="A4794" s="343" t="s">
        <v>7381</v>
      </c>
      <c r="B4794" s="344">
        <v>511601.0</v>
      </c>
      <c r="C4794" s="343" t="s">
        <v>504</v>
      </c>
      <c r="D4794" s="343" t="s">
        <v>526</v>
      </c>
    </row>
    <row r="4795" ht="15.0" customHeight="1">
      <c r="A4795" s="343" t="s">
        <v>7382</v>
      </c>
      <c r="B4795" s="344">
        <v>516030.0</v>
      </c>
      <c r="C4795" s="343" t="s">
        <v>504</v>
      </c>
      <c r="D4795" s="343" t="s">
        <v>498</v>
      </c>
    </row>
    <row r="4796" ht="15.0" customHeight="1">
      <c r="A4796" s="343" t="s">
        <v>7383</v>
      </c>
      <c r="B4796" s="344">
        <v>541167.0</v>
      </c>
      <c r="C4796" s="343" t="s">
        <v>504</v>
      </c>
      <c r="D4796" s="343" t="s">
        <v>664</v>
      </c>
    </row>
    <row r="4797" ht="15.0" customHeight="1">
      <c r="A4797" s="343" t="s">
        <v>7384</v>
      </c>
      <c r="B4797" s="344">
        <v>530063.0</v>
      </c>
      <c r="C4797" s="343" t="s">
        <v>504</v>
      </c>
      <c r="D4797" s="343" t="s">
        <v>699</v>
      </c>
    </row>
    <row r="4798" ht="15.0" customHeight="1">
      <c r="A4798" s="343" t="s">
        <v>7385</v>
      </c>
      <c r="B4798" s="344">
        <v>532648.0</v>
      </c>
      <c r="C4798" s="343" t="s">
        <v>7386</v>
      </c>
      <c r="D4798" s="343" t="s">
        <v>822</v>
      </c>
    </row>
    <row r="4799" ht="15.0" customHeight="1">
      <c r="A4799" s="343" t="s">
        <v>7387</v>
      </c>
      <c r="B4799" s="344">
        <v>531260.0</v>
      </c>
      <c r="C4799" s="343" t="s">
        <v>504</v>
      </c>
      <c r="D4799" s="343" t="s">
        <v>564</v>
      </c>
    </row>
    <row r="4800" ht="15.0" customHeight="1">
      <c r="A4800" s="343" t="s">
        <v>7388</v>
      </c>
      <c r="B4800" s="344">
        <v>522209.0</v>
      </c>
      <c r="C4800" s="343" t="s">
        <v>504</v>
      </c>
      <c r="D4800" s="343" t="s">
        <v>487</v>
      </c>
    </row>
    <row r="4801" ht="15.0" customHeight="1">
      <c r="A4801" s="343" t="s">
        <v>7389</v>
      </c>
      <c r="B4801" s="344">
        <v>522209.0</v>
      </c>
      <c r="C4801" s="343" t="s">
        <v>504</v>
      </c>
      <c r="D4801" s="343" t="s">
        <v>487</v>
      </c>
    </row>
    <row r="4802" ht="15.0" customHeight="1">
      <c r="A4802" s="343" t="s">
        <v>7390</v>
      </c>
      <c r="B4802" s="344">
        <v>539097.0</v>
      </c>
      <c r="C4802" s="343" t="s">
        <v>504</v>
      </c>
      <c r="D4802" s="343" t="s">
        <v>526</v>
      </c>
    </row>
    <row r="4803" ht="15.0" customHeight="1">
      <c r="A4803" s="343" t="s">
        <v>7391</v>
      </c>
      <c r="B4803" s="344">
        <v>530675.0</v>
      </c>
      <c r="C4803" s="343" t="s">
        <v>504</v>
      </c>
      <c r="D4803" s="343" t="s">
        <v>618</v>
      </c>
    </row>
    <row r="4804" ht="15.0" customHeight="1">
      <c r="A4804" s="343" t="s">
        <v>7392</v>
      </c>
      <c r="B4804" s="344">
        <v>540550.0</v>
      </c>
      <c r="C4804" s="343" t="s">
        <v>504</v>
      </c>
      <c r="D4804" s="343" t="s">
        <v>664</v>
      </c>
    </row>
    <row r="4805" ht="15.0" customHeight="1">
      <c r="A4805" s="343" t="s">
        <v>7393</v>
      </c>
      <c r="B4805" s="344">
        <v>522108.0</v>
      </c>
      <c r="C4805" s="343" t="s">
        <v>504</v>
      </c>
      <c r="D4805" s="343" t="s">
        <v>859</v>
      </c>
    </row>
    <row r="4806" ht="15.0" customHeight="1">
      <c r="A4806" s="343" t="s">
        <v>7394</v>
      </c>
      <c r="B4806" s="344">
        <v>522108.0</v>
      </c>
      <c r="C4806" s="343" t="s">
        <v>504</v>
      </c>
      <c r="D4806" s="343" t="s">
        <v>859</v>
      </c>
    </row>
    <row r="4807" ht="15.0" customHeight="1">
      <c r="A4807" s="343" t="s">
        <v>7395</v>
      </c>
      <c r="B4807" s="344">
        <v>536846.0</v>
      </c>
      <c r="C4807" s="343" t="s">
        <v>504</v>
      </c>
      <c r="D4807" s="343" t="s">
        <v>902</v>
      </c>
    </row>
    <row r="4808" ht="15.0" customHeight="1">
      <c r="A4808" s="343" t="s">
        <v>7396</v>
      </c>
      <c r="B4808" s="344">
        <v>531663.0</v>
      </c>
      <c r="C4808" s="343" t="s">
        <v>7397</v>
      </c>
      <c r="D4808" s="343" t="s">
        <v>2323</v>
      </c>
    </row>
    <row r="4809" ht="15.0" customHeight="1">
      <c r="A4809" s="343" t="s">
        <v>7398</v>
      </c>
      <c r="B4809" s="344">
        <v>505163.0</v>
      </c>
      <c r="C4809" s="343" t="s">
        <v>504</v>
      </c>
      <c r="D4809" s="343" t="s">
        <v>859</v>
      </c>
    </row>
    <row r="4810" ht="15.0" customHeight="1">
      <c r="A4810" s="343" t="s">
        <v>7399</v>
      </c>
      <c r="B4810" s="344">
        <v>505163.0</v>
      </c>
      <c r="C4810" s="343" t="s">
        <v>504</v>
      </c>
      <c r="D4810" s="343" t="s">
        <v>859</v>
      </c>
    </row>
    <row r="4811" ht="15.0" customHeight="1">
      <c r="A4811" s="343" t="s">
        <v>7400</v>
      </c>
      <c r="B4811" s="344">
        <v>539963.0</v>
      </c>
      <c r="C4811" s="343" t="s">
        <v>504</v>
      </c>
      <c r="D4811" s="343" t="s">
        <v>584</v>
      </c>
    </row>
    <row r="4812" ht="15.0" customHeight="1">
      <c r="A4812" s="343" t="s">
        <v>7401</v>
      </c>
      <c r="B4812" s="344">
        <v>505537.0</v>
      </c>
      <c r="C4812" s="343" t="s">
        <v>7402</v>
      </c>
      <c r="D4812" s="343" t="s">
        <v>1243</v>
      </c>
    </row>
    <row r="4813" ht="15.0" customHeight="1">
      <c r="A4813" s="343" t="s">
        <v>7403</v>
      </c>
      <c r="B4813" s="344">
        <v>533287.0</v>
      </c>
      <c r="C4813" s="343" t="s">
        <v>7404</v>
      </c>
      <c r="D4813" s="343" t="s">
        <v>609</v>
      </c>
    </row>
    <row r="4814" ht="15.0" customHeight="1">
      <c r="A4814" s="343" t="s">
        <v>7405</v>
      </c>
      <c r="B4814" s="344">
        <v>532794.0</v>
      </c>
      <c r="C4814" s="343" t="s">
        <v>7406</v>
      </c>
      <c r="D4814" s="343" t="s">
        <v>1243</v>
      </c>
    </row>
    <row r="4815" ht="15.0" customHeight="1">
      <c r="A4815" s="343" t="s">
        <v>7407</v>
      </c>
      <c r="B4815" s="344">
        <v>533339.0</v>
      </c>
      <c r="C4815" s="343" t="s">
        <v>7408</v>
      </c>
      <c r="D4815" s="343" t="s">
        <v>597</v>
      </c>
    </row>
    <row r="4816" ht="15.0" customHeight="1">
      <c r="A4816" s="343" t="s">
        <v>7409</v>
      </c>
      <c r="B4816" s="344">
        <v>531845.0</v>
      </c>
      <c r="C4816" s="343" t="s">
        <v>7410</v>
      </c>
      <c r="D4816" s="343" t="s">
        <v>902</v>
      </c>
    </row>
    <row r="4817" ht="15.0" customHeight="1">
      <c r="A4817" s="343" t="s">
        <v>7411</v>
      </c>
      <c r="B4817" s="344">
        <v>531845.0</v>
      </c>
      <c r="C4817" s="343" t="s">
        <v>7410</v>
      </c>
      <c r="D4817" s="343" t="s">
        <v>902</v>
      </c>
    </row>
    <row r="4818" ht="15.0" customHeight="1">
      <c r="A4818" s="343" t="s">
        <v>7412</v>
      </c>
      <c r="B4818" s="344">
        <v>512553.0</v>
      </c>
      <c r="C4818" s="343" t="s">
        <v>7413</v>
      </c>
      <c r="D4818" s="343" t="s">
        <v>519</v>
      </c>
    </row>
    <row r="4819" ht="15.0" customHeight="1">
      <c r="A4819" s="343" t="s">
        <v>7414</v>
      </c>
      <c r="B4819" s="344">
        <v>514266.0</v>
      </c>
      <c r="C4819" s="343" t="s">
        <v>504</v>
      </c>
      <c r="D4819" s="343" t="s">
        <v>519</v>
      </c>
    </row>
    <row r="4820" ht="15.0" customHeight="1">
      <c r="A4820" s="343" t="s">
        <v>7415</v>
      </c>
      <c r="B4820" s="344">
        <v>530665.0</v>
      </c>
      <c r="C4820" s="343" t="s">
        <v>504</v>
      </c>
      <c r="D4820" s="343" t="s">
        <v>542</v>
      </c>
    </row>
    <row r="4821" ht="15.0" customHeight="1">
      <c r="A4821" s="343" t="s">
        <v>7416</v>
      </c>
      <c r="B4821" s="344">
        <v>530697.0</v>
      </c>
      <c r="C4821" s="343" t="s">
        <v>504</v>
      </c>
      <c r="D4821" s="343" t="s">
        <v>925</v>
      </c>
    </row>
    <row r="4822" ht="15.0" customHeight="1">
      <c r="A4822" s="343" t="s">
        <v>7417</v>
      </c>
      <c r="B4822" s="344">
        <v>532039.0</v>
      </c>
      <c r="C4822" s="343" t="s">
        <v>504</v>
      </c>
      <c r="D4822" s="343" t="s">
        <v>542</v>
      </c>
    </row>
    <row r="4823" ht="15.0" customHeight="1">
      <c r="A4823" s="343" t="s">
        <v>7418</v>
      </c>
      <c r="B4823" s="344">
        <v>504067.0</v>
      </c>
      <c r="C4823" s="343" t="s">
        <v>7419</v>
      </c>
      <c r="D4823" s="343" t="s">
        <v>490</v>
      </c>
    </row>
    <row r="4824" ht="15.0" customHeight="1">
      <c r="A4824" s="343" t="s">
        <v>7420</v>
      </c>
      <c r="B4824" s="344">
        <v>531404.0</v>
      </c>
      <c r="C4824" s="343" t="s">
        <v>7421</v>
      </c>
      <c r="D4824" s="343" t="s">
        <v>1046</v>
      </c>
    </row>
    <row r="4825" ht="15.0" customHeight="1">
      <c r="A4825" s="343" t="s">
        <v>7422</v>
      </c>
      <c r="B4825" s="344">
        <v>541400.0</v>
      </c>
      <c r="C4825" s="343" t="s">
        <v>504</v>
      </c>
      <c r="D4825" s="343" t="s">
        <v>542</v>
      </c>
    </row>
    <row r="4826" ht="15.0" customHeight="1">
      <c r="A4826" s="343" t="s">
        <v>7423</v>
      </c>
      <c r="B4826" s="344">
        <v>521163.0</v>
      </c>
      <c r="C4826" s="343" t="s">
        <v>7424</v>
      </c>
      <c r="D4826" s="343" t="s">
        <v>618</v>
      </c>
    </row>
    <row r="4827" ht="15.0" customHeight="1">
      <c r="A4827" s="343" t="s">
        <v>7425</v>
      </c>
      <c r="B4827" s="343" t="s">
        <v>504</v>
      </c>
      <c r="C4827" s="343" t="s">
        <v>7426</v>
      </c>
      <c r="D4827" s="343" t="s">
        <v>515</v>
      </c>
    </row>
    <row r="4828" ht="15.0" customHeight="1">
      <c r="A4828" s="343" t="s">
        <v>7427</v>
      </c>
      <c r="B4828" s="344">
        <v>512587.0</v>
      </c>
      <c r="C4828" s="343" t="s">
        <v>7428</v>
      </c>
      <c r="D4828" s="343" t="s">
        <v>618</v>
      </c>
    </row>
    <row r="4829" ht="15.0" customHeight="1">
      <c r="A4829" s="343" t="s">
        <v>7429</v>
      </c>
      <c r="B4829" s="344">
        <v>503641.0</v>
      </c>
      <c r="C4829" s="343" t="s">
        <v>7430</v>
      </c>
      <c r="D4829" s="343" t="s">
        <v>588</v>
      </c>
    </row>
    <row r="4830" ht="15.0" customHeight="1">
      <c r="A4830" s="343" t="s">
        <v>7431</v>
      </c>
      <c r="B4830" s="343" t="s">
        <v>504</v>
      </c>
      <c r="C4830" s="343" t="s">
        <v>7432</v>
      </c>
      <c r="D4830" s="343" t="s">
        <v>515</v>
      </c>
    </row>
    <row r="4831" ht="15.0" customHeight="1">
      <c r="A4831" s="343" t="s">
        <v>7433</v>
      </c>
      <c r="B4831" s="344">
        <v>534742.0</v>
      </c>
      <c r="C4831" s="343" t="s">
        <v>7434</v>
      </c>
      <c r="D4831" s="343" t="s">
        <v>1012</v>
      </c>
    </row>
    <row r="4832" ht="15.0" customHeight="1">
      <c r="A4832" s="343" t="s">
        <v>7435</v>
      </c>
      <c r="B4832" s="344">
        <v>500780.0</v>
      </c>
      <c r="C4832" s="343" t="s">
        <v>7436</v>
      </c>
      <c r="D4832" s="343" t="s">
        <v>1012</v>
      </c>
    </row>
    <row r="4833" ht="15.0" customHeight="1">
      <c r="A4833" s="343" t="s">
        <v>7437</v>
      </c>
      <c r="B4833" s="344">
        <v>531335.0</v>
      </c>
      <c r="C4833" s="343" t="s">
        <v>7438</v>
      </c>
      <c r="D4833" s="343" t="s">
        <v>564</v>
      </c>
    </row>
    <row r="4834" ht="15.0" customHeight="1">
      <c r="A4834" s="343" t="s">
        <v>7439</v>
      </c>
      <c r="B4834" s="344">
        <v>532883.0</v>
      </c>
      <c r="C4834" s="343" t="s">
        <v>7440</v>
      </c>
      <c r="D4834" s="343" t="s">
        <v>597</v>
      </c>
    </row>
    <row r="4835" ht="15.0" customHeight="1">
      <c r="A4835" s="343" t="s">
        <v>7441</v>
      </c>
      <c r="B4835" s="344">
        <v>500202.0</v>
      </c>
      <c r="C4835" s="343" t="s">
        <v>7442</v>
      </c>
      <c r="D4835" s="343" t="s">
        <v>521</v>
      </c>
    </row>
    <row r="4836" ht="15.0" customHeight="1">
      <c r="A4836" s="343" t="s">
        <v>7443</v>
      </c>
      <c r="B4836" s="344">
        <v>500458.0</v>
      </c>
      <c r="C4836" s="343" t="s">
        <v>7444</v>
      </c>
      <c r="D4836" s="343" t="s">
        <v>584</v>
      </c>
    </row>
    <row r="4837" ht="15.0" customHeight="1">
      <c r="A4837" s="343" t="s">
        <v>7445</v>
      </c>
      <c r="B4837" s="344">
        <v>501111.0</v>
      </c>
      <c r="C4837" s="343" t="s">
        <v>7446</v>
      </c>
      <c r="D4837" s="343" t="s">
        <v>526</v>
      </c>
    </row>
    <row r="4838" ht="15.0" customHeight="1">
      <c r="A4838" s="343" t="s">
        <v>7447</v>
      </c>
      <c r="B4838" s="344">
        <v>501151.0</v>
      </c>
      <c r="C4838" s="343" t="s">
        <v>7448</v>
      </c>
      <c r="D4838" s="343" t="s">
        <v>487</v>
      </c>
    </row>
    <row r="4839" ht="15.0" customHeight="1">
      <c r="A4839" s="343" t="s">
        <v>7449</v>
      </c>
      <c r="B4839" s="344">
        <v>501311.0</v>
      </c>
      <c r="C4839" s="343" t="s">
        <v>7450</v>
      </c>
      <c r="D4839" s="343" t="s">
        <v>521</v>
      </c>
    </row>
    <row r="4840" ht="15.0" customHeight="1">
      <c r="A4840" s="343" t="s">
        <v>7451</v>
      </c>
      <c r="B4840" s="344">
        <v>501622.0</v>
      </c>
      <c r="C4840" s="343" t="s">
        <v>7452</v>
      </c>
      <c r="D4840" s="343" t="s">
        <v>7453</v>
      </c>
    </row>
    <row r="4841" ht="15.0" customHeight="1">
      <c r="A4841" s="343" t="s">
        <v>7454</v>
      </c>
      <c r="B4841" s="344">
        <v>502850.0</v>
      </c>
      <c r="C4841" s="343" t="s">
        <v>7455</v>
      </c>
      <c r="D4841" s="343" t="s">
        <v>519</v>
      </c>
    </row>
    <row r="4842" ht="15.0" customHeight="1">
      <c r="A4842" s="343" t="s">
        <v>7456</v>
      </c>
      <c r="B4842" s="344">
        <v>503669.0</v>
      </c>
      <c r="C4842" s="343" t="s">
        <v>7457</v>
      </c>
      <c r="D4842" s="343" t="s">
        <v>7453</v>
      </c>
    </row>
    <row r="4843" ht="15.0" customHeight="1">
      <c r="A4843" s="343" t="s">
        <v>7458</v>
      </c>
      <c r="B4843" s="344">
        <v>506975.0</v>
      </c>
      <c r="C4843" s="343" t="s">
        <v>7459</v>
      </c>
      <c r="D4843" s="343" t="s">
        <v>519</v>
      </c>
    </row>
    <row r="4844" ht="15.0" customHeight="1">
      <c r="A4844" s="343" t="s">
        <v>7460</v>
      </c>
      <c r="B4844" s="344">
        <v>508924.0</v>
      </c>
      <c r="C4844" s="343" t="s">
        <v>7461</v>
      </c>
      <c r="D4844" s="343" t="s">
        <v>7453</v>
      </c>
    </row>
    <row r="4845" ht="15.0" customHeight="1">
      <c r="A4845" s="343" t="s">
        <v>7462</v>
      </c>
      <c r="B4845" s="344">
        <v>511260.0</v>
      </c>
      <c r="C4845" s="343" t="s">
        <v>7463</v>
      </c>
      <c r="D4845" s="343" t="s">
        <v>487</v>
      </c>
    </row>
    <row r="4846" ht="15.0" customHeight="1">
      <c r="A4846" s="343" t="s">
        <v>7464</v>
      </c>
      <c r="B4846" s="344">
        <v>511730.0</v>
      </c>
      <c r="C4846" s="343" t="s">
        <v>7465</v>
      </c>
      <c r="D4846" s="343" t="s">
        <v>521</v>
      </c>
    </row>
    <row r="4847" ht="15.0" customHeight="1">
      <c r="A4847" s="343" t="s">
        <v>7466</v>
      </c>
      <c r="B4847" s="344">
        <v>512221.0</v>
      </c>
      <c r="C4847" s="343" t="s">
        <v>7467</v>
      </c>
      <c r="D4847" s="343" t="s">
        <v>521</v>
      </c>
    </row>
    <row r="4848" ht="15.0" customHeight="1">
      <c r="A4848" s="343" t="s">
        <v>7468</v>
      </c>
      <c r="B4848" s="344">
        <v>512344.0</v>
      </c>
      <c r="C4848" s="343" t="s">
        <v>7469</v>
      </c>
      <c r="D4848" s="343" t="s">
        <v>526</v>
      </c>
    </row>
    <row r="4849" ht="15.0" customHeight="1">
      <c r="A4849" s="343" t="s">
        <v>7470</v>
      </c>
      <c r="B4849" s="344">
        <v>512345.0</v>
      </c>
      <c r="C4849" s="343" t="s">
        <v>7471</v>
      </c>
      <c r="D4849" s="343" t="s">
        <v>487</v>
      </c>
    </row>
    <row r="4850" ht="15.0" customHeight="1">
      <c r="A4850" s="343" t="s">
        <v>7472</v>
      </c>
      <c r="B4850" s="344">
        <v>512479.0</v>
      </c>
      <c r="C4850" s="343" t="s">
        <v>7473</v>
      </c>
      <c r="D4850" s="343" t="s">
        <v>590</v>
      </c>
    </row>
    <row r="4851" ht="15.0" customHeight="1">
      <c r="A4851" s="343" t="s">
        <v>7474</v>
      </c>
      <c r="B4851" s="344">
        <v>513343.0</v>
      </c>
      <c r="C4851" s="343" t="s">
        <v>7475</v>
      </c>
      <c r="D4851" s="343" t="s">
        <v>827</v>
      </c>
    </row>
    <row r="4852" ht="15.0" customHeight="1">
      <c r="A4852" s="343" t="s">
        <v>7476</v>
      </c>
      <c r="B4852" s="344">
        <v>513418.0</v>
      </c>
      <c r="C4852" s="343" t="s">
        <v>7477</v>
      </c>
      <c r="D4852" s="343" t="s">
        <v>1424</v>
      </c>
    </row>
    <row r="4853" ht="15.0" customHeight="1">
      <c r="A4853" s="343" t="s">
        <v>7478</v>
      </c>
      <c r="B4853" s="344">
        <v>515008.0</v>
      </c>
      <c r="C4853" s="343" t="s">
        <v>7479</v>
      </c>
      <c r="D4853" s="343" t="s">
        <v>802</v>
      </c>
    </row>
    <row r="4854" ht="15.0" customHeight="1">
      <c r="A4854" s="343" t="s">
        <v>7480</v>
      </c>
      <c r="B4854" s="344">
        <v>517273.0</v>
      </c>
      <c r="C4854" s="343" t="s">
        <v>7481</v>
      </c>
      <c r="D4854" s="343" t="s">
        <v>802</v>
      </c>
    </row>
    <row r="4855" ht="15.0" customHeight="1">
      <c r="A4855" s="343" t="s">
        <v>7482</v>
      </c>
      <c r="B4855" s="344">
        <v>517360.0</v>
      </c>
      <c r="C4855" s="343" t="s">
        <v>7483</v>
      </c>
      <c r="D4855" s="343" t="s">
        <v>526</v>
      </c>
    </row>
    <row r="4856" ht="15.0" customHeight="1">
      <c r="A4856" s="343" t="s">
        <v>7484</v>
      </c>
      <c r="B4856" s="344">
        <v>517393.0</v>
      </c>
      <c r="C4856" s="343" t="s">
        <v>7485</v>
      </c>
      <c r="D4856" s="343" t="s">
        <v>829</v>
      </c>
    </row>
    <row r="4857" ht="15.0" customHeight="1">
      <c r="A4857" s="343" t="s">
        <v>7486</v>
      </c>
      <c r="B4857" s="344">
        <v>519397.0</v>
      </c>
      <c r="C4857" s="343" t="s">
        <v>7487</v>
      </c>
      <c r="D4857" s="343" t="s">
        <v>564</v>
      </c>
    </row>
    <row r="4858" ht="15.0" customHeight="1">
      <c r="A4858" s="343" t="s">
        <v>7488</v>
      </c>
      <c r="B4858" s="344">
        <v>519500.0</v>
      </c>
      <c r="C4858" s="343" t="s">
        <v>7489</v>
      </c>
      <c r="D4858" s="343" t="s">
        <v>564</v>
      </c>
    </row>
    <row r="4859" ht="15.0" customHeight="1">
      <c r="A4859" s="343" t="s">
        <v>7490</v>
      </c>
      <c r="B4859" s="344">
        <v>522171.0</v>
      </c>
      <c r="C4859" s="343" t="s">
        <v>7491</v>
      </c>
      <c r="D4859" s="343" t="s">
        <v>512</v>
      </c>
    </row>
    <row r="4860" ht="15.0" customHeight="1">
      <c r="A4860" s="343" t="s">
        <v>7492</v>
      </c>
      <c r="B4860" s="344">
        <v>524572.0</v>
      </c>
      <c r="C4860" s="343" t="s">
        <v>7493</v>
      </c>
      <c r="D4860" s="343" t="s">
        <v>542</v>
      </c>
    </row>
    <row r="4861" ht="15.0" customHeight="1">
      <c r="A4861" s="343" t="s">
        <v>7494</v>
      </c>
      <c r="B4861" s="344">
        <v>526211.0</v>
      </c>
      <c r="C4861" s="343" t="s">
        <v>7495</v>
      </c>
      <c r="D4861" s="343" t="s">
        <v>753</v>
      </c>
    </row>
    <row r="4862" ht="15.0" customHeight="1">
      <c r="A4862" s="343" t="s">
        <v>7496</v>
      </c>
      <c r="B4862" s="344">
        <v>526638.0</v>
      </c>
      <c r="C4862" s="343" t="s">
        <v>7497</v>
      </c>
      <c r="D4862" s="343" t="s">
        <v>624</v>
      </c>
    </row>
    <row r="4863" ht="15.0" customHeight="1">
      <c r="A4863" s="343" t="s">
        <v>7498</v>
      </c>
      <c r="B4863" s="344">
        <v>530291.0</v>
      </c>
      <c r="C4863" s="343" t="s">
        <v>7499</v>
      </c>
      <c r="D4863" s="343" t="s">
        <v>753</v>
      </c>
    </row>
    <row r="4864" ht="15.0" customHeight="1">
      <c r="A4864" s="343" t="s">
        <v>7500</v>
      </c>
      <c r="B4864" s="344">
        <v>530439.0</v>
      </c>
      <c r="C4864" s="343" t="s">
        <v>7501</v>
      </c>
      <c r="D4864" s="343" t="s">
        <v>521</v>
      </c>
    </row>
    <row r="4865" ht="15.0" customHeight="1">
      <c r="A4865" s="343" t="s">
        <v>7502</v>
      </c>
      <c r="B4865" s="344">
        <v>530443.0</v>
      </c>
      <c r="C4865" s="343" t="s">
        <v>7503</v>
      </c>
      <c r="D4865" s="343" t="s">
        <v>519</v>
      </c>
    </row>
    <row r="4866" ht="15.0" customHeight="1">
      <c r="A4866" s="343" t="s">
        <v>7504</v>
      </c>
      <c r="B4866" s="344">
        <v>531205.0</v>
      </c>
      <c r="C4866" s="343" t="s">
        <v>7505</v>
      </c>
      <c r="D4866" s="343" t="s">
        <v>526</v>
      </c>
    </row>
    <row r="4867" ht="15.0" customHeight="1">
      <c r="A4867" s="343" t="s">
        <v>7506</v>
      </c>
      <c r="B4867" s="344">
        <v>531225.0</v>
      </c>
      <c r="C4867" s="343" t="s">
        <v>7507</v>
      </c>
      <c r="D4867" s="343" t="s">
        <v>597</v>
      </c>
    </row>
    <row r="4868" ht="15.0" customHeight="1">
      <c r="A4868" s="343" t="s">
        <v>7508</v>
      </c>
      <c r="B4868" s="344">
        <v>531436.0</v>
      </c>
      <c r="C4868" s="343" t="s">
        <v>7509</v>
      </c>
      <c r="D4868" s="343" t="s">
        <v>498</v>
      </c>
    </row>
    <row r="4869" ht="15.0" customHeight="1">
      <c r="A4869" s="343" t="s">
        <v>7510</v>
      </c>
      <c r="B4869" s="344">
        <v>531621.0</v>
      </c>
      <c r="C4869" s="343" t="s">
        <v>7511</v>
      </c>
      <c r="D4869" s="343" t="s">
        <v>510</v>
      </c>
    </row>
    <row r="4870" ht="15.0" customHeight="1">
      <c r="A4870" s="343" t="s">
        <v>7512</v>
      </c>
      <c r="B4870" s="344">
        <v>531944.0</v>
      </c>
      <c r="C4870" s="343" t="s">
        <v>7513</v>
      </c>
      <c r="D4870" s="343" t="s">
        <v>512</v>
      </c>
    </row>
    <row r="4871" ht="15.0" customHeight="1">
      <c r="A4871" s="343" t="s">
        <v>7514</v>
      </c>
      <c r="B4871" s="344">
        <v>532138.0</v>
      </c>
      <c r="C4871" s="343" t="s">
        <v>7515</v>
      </c>
      <c r="D4871" s="343" t="s">
        <v>521</v>
      </c>
    </row>
    <row r="4872" ht="15.0" customHeight="1">
      <c r="A4872" s="343" t="s">
        <v>7516</v>
      </c>
      <c r="B4872" s="344">
        <v>533093.0</v>
      </c>
      <c r="C4872" s="343" t="s">
        <v>7517</v>
      </c>
      <c r="D4872" s="343" t="s">
        <v>753</v>
      </c>
    </row>
    <row r="4873" ht="15.0" customHeight="1">
      <c r="A4873" s="343" t="s">
        <v>7518</v>
      </c>
      <c r="B4873" s="344">
        <v>533570.0</v>
      </c>
      <c r="C4873" s="343" t="s">
        <v>7519</v>
      </c>
      <c r="D4873" s="343"/>
    </row>
    <row r="4874" ht="15.0" customHeight="1">
      <c r="A4874" s="343" t="s">
        <v>7520</v>
      </c>
      <c r="B4874" s="344">
        <v>533719.0</v>
      </c>
      <c r="C4874" s="343" t="s">
        <v>7521</v>
      </c>
      <c r="D4874" s="343"/>
    </row>
    <row r="4875" ht="15.0" customHeight="1">
      <c r="A4875" s="343" t="s">
        <v>7522</v>
      </c>
      <c r="B4875" s="344">
        <v>535276.0</v>
      </c>
      <c r="C4875" s="343" t="s">
        <v>7523</v>
      </c>
      <c r="D4875" s="343"/>
    </row>
    <row r="4876" ht="15.0" customHeight="1">
      <c r="A4876" s="343" t="s">
        <v>7524</v>
      </c>
      <c r="B4876" s="344">
        <v>536960.0</v>
      </c>
      <c r="C4876" s="343" t="s">
        <v>7525</v>
      </c>
      <c r="D4876" s="343"/>
    </row>
    <row r="4877" ht="15.0" customHeight="1">
      <c r="A4877" s="343" t="s">
        <v>7526</v>
      </c>
      <c r="B4877" s="344">
        <v>537007.0</v>
      </c>
      <c r="C4877" s="343" t="s">
        <v>7527</v>
      </c>
      <c r="D4877" s="343"/>
    </row>
    <row r="4878" ht="15.0" customHeight="1">
      <c r="A4878" s="343" t="s">
        <v>7528</v>
      </c>
      <c r="B4878" s="344">
        <v>537008.0</v>
      </c>
      <c r="C4878" s="343" t="s">
        <v>7529</v>
      </c>
      <c r="D4878" s="343"/>
    </row>
    <row r="4879" ht="15.0" customHeight="1">
      <c r="A4879" s="343" t="s">
        <v>7530</v>
      </c>
      <c r="B4879" s="344">
        <v>537483.0</v>
      </c>
      <c r="C4879" s="343" t="s">
        <v>7531</v>
      </c>
      <c r="D4879" s="343"/>
    </row>
    <row r="4880" ht="15.0" customHeight="1">
      <c r="A4880" s="343" t="s">
        <v>7532</v>
      </c>
      <c r="B4880" s="344">
        <v>537708.0</v>
      </c>
      <c r="C4880" s="343" t="s">
        <v>7533</v>
      </c>
      <c r="D4880" s="343"/>
    </row>
    <row r="4881" ht="15.0" customHeight="1">
      <c r="A4881" s="343" t="s">
        <v>7534</v>
      </c>
      <c r="B4881" s="344">
        <v>538057.0</v>
      </c>
      <c r="C4881" s="343" t="s">
        <v>7535</v>
      </c>
      <c r="D4881" s="343"/>
    </row>
    <row r="4882" ht="15.0" customHeight="1">
      <c r="A4882" s="343" t="s">
        <v>7536</v>
      </c>
      <c r="B4882" s="344">
        <v>538273.0</v>
      </c>
      <c r="C4882" s="343" t="s">
        <v>7537</v>
      </c>
      <c r="D4882" s="343" t="s">
        <v>597</v>
      </c>
    </row>
    <row r="4883" ht="15.0" customHeight="1">
      <c r="A4883" s="343" t="s">
        <v>7538</v>
      </c>
      <c r="B4883" s="344">
        <v>538452.0</v>
      </c>
      <c r="C4883" s="343" t="s">
        <v>7539</v>
      </c>
      <c r="D4883" s="343" t="s">
        <v>526</v>
      </c>
    </row>
    <row r="4884" ht="15.0" customHeight="1">
      <c r="A4884" s="343" t="s">
        <v>7540</v>
      </c>
      <c r="B4884" s="344">
        <v>538501.0</v>
      </c>
      <c r="C4884" s="343" t="s">
        <v>7541</v>
      </c>
      <c r="D4884" s="343"/>
    </row>
    <row r="4885" ht="15.0" customHeight="1">
      <c r="A4885" s="343" t="s">
        <v>7542</v>
      </c>
      <c r="B4885" s="344">
        <v>538502.0</v>
      </c>
      <c r="C4885" s="343" t="s">
        <v>7543</v>
      </c>
      <c r="D4885" s="343"/>
    </row>
    <row r="4886" ht="15.0" customHeight="1">
      <c r="A4886" s="343" t="s">
        <v>7544</v>
      </c>
      <c r="B4886" s="344">
        <v>538577.0</v>
      </c>
      <c r="C4886" s="343" t="s">
        <v>7545</v>
      </c>
      <c r="D4886" s="343"/>
    </row>
    <row r="4887" ht="15.0" customHeight="1">
      <c r="A4887" s="343" t="s">
        <v>7546</v>
      </c>
      <c r="B4887" s="344">
        <v>538578.0</v>
      </c>
      <c r="C4887" s="343" t="s">
        <v>7547</v>
      </c>
      <c r="D4887" s="343"/>
    </row>
    <row r="4888" ht="15.0" customHeight="1">
      <c r="A4888" s="343" t="s">
        <v>7548</v>
      </c>
      <c r="B4888" s="344">
        <v>538646.0</v>
      </c>
      <c r="C4888" s="343" t="s">
        <v>7549</v>
      </c>
      <c r="D4888" s="343" t="s">
        <v>521</v>
      </c>
    </row>
    <row r="4889" ht="15.0" customHeight="1">
      <c r="A4889" s="343" t="s">
        <v>7550</v>
      </c>
      <c r="B4889" s="344">
        <v>538683.0</v>
      </c>
      <c r="C4889" s="343" t="s">
        <v>7551</v>
      </c>
      <c r="D4889" s="343"/>
    </row>
    <row r="4890" ht="15.0" customHeight="1">
      <c r="A4890" s="343" t="s">
        <v>7552</v>
      </c>
      <c r="B4890" s="344">
        <v>538728.0</v>
      </c>
      <c r="C4890" s="343" t="s">
        <v>7553</v>
      </c>
      <c r="D4890" s="343"/>
    </row>
    <row r="4891" ht="15.0" customHeight="1">
      <c r="A4891" s="343" t="s">
        <v>7554</v>
      </c>
      <c r="B4891" s="344">
        <v>538729.0</v>
      </c>
      <c r="C4891" s="343" t="s">
        <v>7555</v>
      </c>
      <c r="D4891" s="343"/>
    </row>
    <row r="4892" ht="15.0" customHeight="1">
      <c r="A4892" s="343" t="s">
        <v>7556</v>
      </c>
      <c r="B4892" s="344">
        <v>538808.0</v>
      </c>
      <c r="C4892" s="343" t="s">
        <v>7557</v>
      </c>
      <c r="D4892" s="343"/>
    </row>
    <row r="4893" ht="15.0" customHeight="1">
      <c r="A4893" s="343" t="s">
        <v>7558</v>
      </c>
      <c r="B4893" s="344">
        <v>538809.0</v>
      </c>
      <c r="C4893" s="343" t="s">
        <v>7559</v>
      </c>
      <c r="D4893" s="343"/>
    </row>
    <row r="4894" ht="15.0" customHeight="1">
      <c r="A4894" s="343" t="s">
        <v>7560</v>
      </c>
      <c r="B4894" s="344">
        <v>538810.0</v>
      </c>
      <c r="C4894" s="343" t="s">
        <v>7561</v>
      </c>
      <c r="D4894" s="343"/>
    </row>
    <row r="4895" ht="15.0" customHeight="1">
      <c r="A4895" s="343" t="s">
        <v>7562</v>
      </c>
      <c r="B4895" s="344">
        <v>538811.0</v>
      </c>
      <c r="C4895" s="343" t="s">
        <v>7563</v>
      </c>
      <c r="D4895" s="343"/>
    </row>
    <row r="4896" ht="15.0" customHeight="1">
      <c r="A4896" s="343" t="s">
        <v>7564</v>
      </c>
      <c r="B4896" s="344">
        <v>539031.0</v>
      </c>
      <c r="C4896" s="343" t="s">
        <v>7565</v>
      </c>
      <c r="D4896" s="343"/>
    </row>
    <row r="4897" ht="15.0" customHeight="1">
      <c r="A4897" s="343" t="s">
        <v>7566</v>
      </c>
      <c r="B4897" s="344">
        <v>539090.0</v>
      </c>
      <c r="C4897" s="343" t="s">
        <v>7567</v>
      </c>
      <c r="D4897" s="343" t="s">
        <v>521</v>
      </c>
    </row>
    <row r="4898" ht="15.0" customHeight="1">
      <c r="A4898" s="343" t="s">
        <v>7568</v>
      </c>
      <c r="B4898" s="344">
        <v>539142.0</v>
      </c>
      <c r="C4898" s="343" t="s">
        <v>7569</v>
      </c>
      <c r="D4898" s="343"/>
    </row>
    <row r="4899" ht="15.0" customHeight="1">
      <c r="A4899" s="343" t="s">
        <v>7570</v>
      </c>
      <c r="B4899" s="344">
        <v>539274.0</v>
      </c>
      <c r="C4899" s="343" t="s">
        <v>7571</v>
      </c>
      <c r="D4899" s="343" t="s">
        <v>521</v>
      </c>
    </row>
    <row r="4900" ht="15.0" customHeight="1">
      <c r="A4900" s="343" t="s">
        <v>7572</v>
      </c>
      <c r="B4900" s="344">
        <v>539312.0</v>
      </c>
      <c r="C4900" s="343" t="s">
        <v>7573</v>
      </c>
      <c r="D4900" s="343"/>
    </row>
    <row r="4901" ht="15.0" customHeight="1">
      <c r="A4901" s="343" t="s">
        <v>7574</v>
      </c>
      <c r="B4901" s="344">
        <v>539313.0</v>
      </c>
      <c r="C4901" s="343" t="s">
        <v>7575</v>
      </c>
      <c r="D4901" s="343"/>
    </row>
    <row r="4902" ht="15.0" customHeight="1">
      <c r="A4902" s="343" t="s">
        <v>7576</v>
      </c>
      <c r="B4902" s="344">
        <v>539480.0</v>
      </c>
      <c r="C4902" s="343" t="s">
        <v>7577</v>
      </c>
      <c r="D4902" s="343"/>
    </row>
    <row r="4903" ht="15.0" customHeight="1">
      <c r="A4903" s="343" t="s">
        <v>7578</v>
      </c>
      <c r="B4903" s="344">
        <v>539487.0</v>
      </c>
      <c r="C4903" s="343" t="s">
        <v>7579</v>
      </c>
      <c r="D4903" s="343"/>
    </row>
    <row r="4904" ht="15.0" customHeight="1">
      <c r="A4904" s="343" t="s">
        <v>7580</v>
      </c>
      <c r="B4904" s="344">
        <v>539516.0</v>
      </c>
      <c r="C4904" s="343" t="s">
        <v>7581</v>
      </c>
      <c r="D4904" s="343"/>
    </row>
    <row r="4905" ht="15.0" customHeight="1">
      <c r="A4905" s="343" t="s">
        <v>7582</v>
      </c>
      <c r="B4905" s="344">
        <v>539517.0</v>
      </c>
      <c r="C4905" s="343" t="s">
        <v>7583</v>
      </c>
      <c r="D4905" s="343"/>
    </row>
    <row r="4906" ht="15.0" customHeight="1">
      <c r="A4906" s="343" t="s">
        <v>7584</v>
      </c>
      <c r="B4906" s="344">
        <v>539561.0</v>
      </c>
      <c r="C4906" s="343" t="s">
        <v>7585</v>
      </c>
      <c r="D4906" s="343" t="s">
        <v>526</v>
      </c>
    </row>
    <row r="4907" ht="15.0" customHeight="1">
      <c r="A4907" s="343" t="s">
        <v>7586</v>
      </c>
      <c r="B4907" s="344">
        <v>539784.0</v>
      </c>
      <c r="C4907" s="343" t="s">
        <v>7587</v>
      </c>
      <c r="D4907" s="343"/>
    </row>
    <row r="4908" ht="15.0" customHeight="1">
      <c r="A4908" s="343" t="s">
        <v>7588</v>
      </c>
      <c r="B4908" s="344">
        <v>539945.0</v>
      </c>
      <c r="C4908" s="343" t="s">
        <v>7589</v>
      </c>
      <c r="D4908" s="343"/>
    </row>
    <row r="4909" ht="15.0" customHeight="1">
      <c r="A4909" s="343" t="s">
        <v>7590</v>
      </c>
      <c r="B4909" s="344">
        <v>539980.0</v>
      </c>
      <c r="C4909" s="343" t="s">
        <v>7591</v>
      </c>
      <c r="D4909" s="343"/>
    </row>
    <row r="4910" ht="15.0" customHeight="1">
      <c r="A4910" s="343" t="s">
        <v>7592</v>
      </c>
      <c r="B4910" s="344">
        <v>540008.0</v>
      </c>
      <c r="C4910" s="343" t="s">
        <v>7593</v>
      </c>
      <c r="D4910" s="343"/>
    </row>
    <row r="4911" ht="15.0" customHeight="1">
      <c r="A4911" s="343" t="s">
        <v>7594</v>
      </c>
      <c r="B4911" s="344">
        <v>540154.0</v>
      </c>
      <c r="C4911" s="343" t="s">
        <v>7595</v>
      </c>
      <c r="D4911" s="343"/>
    </row>
    <row r="4912" ht="15.0" customHeight="1">
      <c r="A4912" s="343" t="s">
        <v>7596</v>
      </c>
      <c r="B4912" s="344">
        <v>540333.0</v>
      </c>
      <c r="C4912" s="343" t="s">
        <v>7597</v>
      </c>
      <c r="D4912" s="343"/>
    </row>
    <row r="4913" ht="15.0" customHeight="1">
      <c r="A4913" s="343" t="s">
        <v>7598</v>
      </c>
      <c r="B4913" s="344">
        <v>540334.0</v>
      </c>
      <c r="C4913" s="343" t="s">
        <v>7599</v>
      </c>
      <c r="D4913" s="343"/>
    </row>
    <row r="4914" ht="15.0" customHeight="1">
      <c r="A4914" s="343" t="s">
        <v>7600</v>
      </c>
      <c r="B4914" s="344">
        <v>540335.0</v>
      </c>
      <c r="C4914" s="343" t="s">
        <v>7601</v>
      </c>
      <c r="D4914" s="343"/>
    </row>
    <row r="4915" ht="15.0" customHeight="1">
      <c r="A4915" s="343" t="s">
        <v>7602</v>
      </c>
      <c r="B4915" s="344">
        <v>540336.0</v>
      </c>
      <c r="C4915" s="343" t="s">
        <v>7603</v>
      </c>
      <c r="D4915" s="343"/>
    </row>
    <row r="4916" ht="15.0" customHeight="1">
      <c r="A4916" s="343" t="s">
        <v>7604</v>
      </c>
      <c r="B4916" s="344">
        <v>540469.0</v>
      </c>
      <c r="C4916" s="343" t="s">
        <v>7605</v>
      </c>
      <c r="D4916" s="343"/>
    </row>
    <row r="4917" ht="15.0" customHeight="1">
      <c r="A4917" s="343" t="s">
        <v>7606</v>
      </c>
      <c r="B4917" s="344">
        <v>540470.0</v>
      </c>
      <c r="C4917" s="343" t="s">
        <v>7607</v>
      </c>
      <c r="D4917" s="343"/>
    </row>
    <row r="4918" ht="15.0" customHeight="1">
      <c r="A4918" s="343" t="s">
        <v>7608</v>
      </c>
      <c r="B4918" s="344">
        <v>540538.0</v>
      </c>
      <c r="C4918" s="343" t="s">
        <v>7609</v>
      </c>
      <c r="D4918" s="343"/>
    </row>
    <row r="4919" ht="15.0" customHeight="1">
      <c r="A4919" s="343" t="s">
        <v>7610</v>
      </c>
      <c r="B4919" s="344">
        <v>540539.0</v>
      </c>
      <c r="C4919" s="343" t="s">
        <v>7611</v>
      </c>
      <c r="D4919" s="343"/>
    </row>
    <row r="4920" ht="15.0" customHeight="1">
      <c r="A4920" s="343" t="s">
        <v>7612</v>
      </c>
      <c r="B4920" s="344">
        <v>540551.0</v>
      </c>
      <c r="C4920" s="343" t="s">
        <v>7613</v>
      </c>
      <c r="D4920" s="343"/>
    </row>
    <row r="4921" ht="15.0" customHeight="1">
      <c r="A4921" s="343" t="s">
        <v>7614</v>
      </c>
      <c r="B4921" s="344">
        <v>540552.0</v>
      </c>
      <c r="C4921" s="343" t="s">
        <v>7615</v>
      </c>
      <c r="D4921" s="343"/>
    </row>
    <row r="4922" ht="15.0" customHeight="1">
      <c r="A4922" s="343" t="s">
        <v>7616</v>
      </c>
      <c r="B4922" s="344">
        <v>540586.0</v>
      </c>
      <c r="C4922" s="343" t="s">
        <v>7617</v>
      </c>
      <c r="D4922" s="343"/>
    </row>
    <row r="4923" ht="15.0" customHeight="1">
      <c r="A4923" s="343" t="s">
        <v>7618</v>
      </c>
      <c r="B4923" s="344">
        <v>540587.0</v>
      </c>
      <c r="C4923" s="343" t="s">
        <v>7619</v>
      </c>
      <c r="D4923" s="343"/>
    </row>
    <row r="4924" ht="15.0" customHeight="1">
      <c r="A4924" s="343" t="s">
        <v>7620</v>
      </c>
      <c r="B4924" s="344">
        <v>540588.0</v>
      </c>
      <c r="C4924" s="343" t="s">
        <v>7621</v>
      </c>
      <c r="D4924" s="343"/>
    </row>
    <row r="4925" ht="15.0" customHeight="1">
      <c r="A4925" s="343" t="s">
        <v>7622</v>
      </c>
      <c r="B4925" s="344">
        <v>540589.0</v>
      </c>
      <c r="C4925" s="343" t="s">
        <v>7623</v>
      </c>
      <c r="D4925" s="343"/>
    </row>
    <row r="4926" ht="15.0" customHeight="1">
      <c r="A4926" s="343" t="s">
        <v>7624</v>
      </c>
      <c r="B4926" s="344">
        <v>540591.0</v>
      </c>
      <c r="C4926" s="343" t="s">
        <v>7625</v>
      </c>
      <c r="D4926" s="343"/>
    </row>
    <row r="4927" ht="15.0" customHeight="1">
      <c r="A4927" s="343" t="s">
        <v>7626</v>
      </c>
      <c r="B4927" s="344">
        <v>540592.0</v>
      </c>
      <c r="C4927" s="343" t="s">
        <v>7627</v>
      </c>
      <c r="D4927" s="343"/>
    </row>
    <row r="4928" ht="15.0" customHeight="1">
      <c r="A4928" s="343" t="s">
        <v>7628</v>
      </c>
      <c r="B4928" s="344">
        <v>540593.0</v>
      </c>
      <c r="C4928" s="343" t="s">
        <v>7629</v>
      </c>
      <c r="D4928" s="343"/>
    </row>
    <row r="4929" ht="15.0" customHeight="1">
      <c r="A4929" s="343" t="s">
        <v>7630</v>
      </c>
      <c r="B4929" s="344">
        <v>540594.0</v>
      </c>
      <c r="C4929" s="343" t="s">
        <v>7631</v>
      </c>
      <c r="D4929" s="343"/>
    </row>
    <row r="4930" ht="15.0" customHeight="1">
      <c r="A4930" s="343" t="s">
        <v>7632</v>
      </c>
      <c r="B4930" s="344">
        <v>540612.0</v>
      </c>
      <c r="C4930" s="343" t="s">
        <v>7633</v>
      </c>
      <c r="D4930" s="343"/>
    </row>
    <row r="4931" ht="15.0" customHeight="1">
      <c r="A4931" s="343" t="s">
        <v>7634</v>
      </c>
      <c r="B4931" s="344">
        <v>540617.0</v>
      </c>
      <c r="C4931" s="343" t="s">
        <v>7635</v>
      </c>
      <c r="D4931" s="343"/>
    </row>
    <row r="4932" ht="15.0" customHeight="1">
      <c r="A4932" s="343" t="s">
        <v>7636</v>
      </c>
      <c r="B4932" s="344">
        <v>540618.0</v>
      </c>
      <c r="C4932" s="343" t="s">
        <v>7637</v>
      </c>
      <c r="D4932" s="343"/>
    </row>
    <row r="4933" ht="15.0" customHeight="1">
      <c r="A4933" s="343" t="s">
        <v>7638</v>
      </c>
      <c r="B4933" s="344">
        <v>540619.0</v>
      </c>
      <c r="C4933" s="343" t="s">
        <v>7639</v>
      </c>
      <c r="D4933" s="343"/>
    </row>
    <row r="4934" ht="15.0" customHeight="1">
      <c r="A4934" s="343" t="s">
        <v>7640</v>
      </c>
      <c r="B4934" s="344">
        <v>540620.0</v>
      </c>
      <c r="C4934" s="343" t="s">
        <v>7641</v>
      </c>
      <c r="D4934" s="343"/>
    </row>
    <row r="4935" ht="15.0" customHeight="1">
      <c r="A4935" s="343" t="s">
        <v>7642</v>
      </c>
      <c r="B4935" s="344">
        <v>540626.0</v>
      </c>
      <c r="C4935" s="343" t="s">
        <v>7643</v>
      </c>
      <c r="D4935" s="343"/>
    </row>
    <row r="4936" ht="15.0" customHeight="1">
      <c r="A4936" s="343" t="s">
        <v>7644</v>
      </c>
      <c r="B4936" s="344">
        <v>540627.0</v>
      </c>
      <c r="C4936" s="343" t="s">
        <v>7645</v>
      </c>
      <c r="D4936" s="343"/>
    </row>
    <row r="4937" ht="15.0" customHeight="1">
      <c r="A4937" s="343" t="s">
        <v>7646</v>
      </c>
      <c r="B4937" s="344">
        <v>540629.0</v>
      </c>
      <c r="C4937" s="343" t="s">
        <v>7647</v>
      </c>
      <c r="D4937" s="343"/>
    </row>
    <row r="4938" ht="15.0" customHeight="1">
      <c r="A4938" s="343" t="s">
        <v>7648</v>
      </c>
      <c r="B4938" s="344">
        <v>540631.0</v>
      </c>
      <c r="C4938" s="343" t="s">
        <v>7649</v>
      </c>
      <c r="D4938" s="343"/>
    </row>
    <row r="4939" ht="15.0" customHeight="1">
      <c r="A4939" s="343" t="s">
        <v>7650</v>
      </c>
      <c r="B4939" s="344">
        <v>540634.0</v>
      </c>
      <c r="C4939" s="343" t="s">
        <v>7651</v>
      </c>
      <c r="D4939" s="343"/>
    </row>
    <row r="4940" ht="15.0" customHeight="1">
      <c r="A4940" s="343" t="s">
        <v>7652</v>
      </c>
      <c r="B4940" s="344">
        <v>540635.0</v>
      </c>
      <c r="C4940" s="343" t="s">
        <v>7653</v>
      </c>
      <c r="D4940" s="343"/>
    </row>
    <row r="4941" ht="15.0" customHeight="1">
      <c r="A4941" s="343" t="s">
        <v>7654</v>
      </c>
      <c r="B4941" s="344">
        <v>540636.0</v>
      </c>
      <c r="C4941" s="343" t="s">
        <v>7655</v>
      </c>
      <c r="D4941" s="343"/>
    </row>
    <row r="4942" ht="15.0" customHeight="1">
      <c r="A4942" s="343" t="s">
        <v>7656</v>
      </c>
      <c r="B4942" s="344">
        <v>540637.0</v>
      </c>
      <c r="C4942" s="343" t="s">
        <v>7657</v>
      </c>
      <c r="D4942" s="343"/>
    </row>
    <row r="4943" ht="15.0" customHeight="1">
      <c r="A4943" s="343" t="s">
        <v>7658</v>
      </c>
      <c r="B4943" s="344">
        <v>540669.0</v>
      </c>
      <c r="C4943" s="343" t="s">
        <v>7659</v>
      </c>
      <c r="D4943" s="343"/>
    </row>
    <row r="4944" ht="15.0" customHeight="1">
      <c r="A4944" s="343" t="s">
        <v>7660</v>
      </c>
      <c r="B4944" s="344">
        <v>540671.0</v>
      </c>
      <c r="C4944" s="343" t="s">
        <v>7661</v>
      </c>
      <c r="D4944" s="343"/>
    </row>
    <row r="4945" ht="15.0" customHeight="1">
      <c r="A4945" s="343" t="s">
        <v>7662</v>
      </c>
      <c r="B4945" s="344">
        <v>540672.0</v>
      </c>
      <c r="C4945" s="343" t="s">
        <v>7663</v>
      </c>
      <c r="D4945" s="343"/>
    </row>
    <row r="4946" ht="15.0" customHeight="1">
      <c r="A4946" s="343" t="s">
        <v>7664</v>
      </c>
      <c r="B4946" s="344">
        <v>540682.0</v>
      </c>
      <c r="C4946" s="343" t="s">
        <v>7665</v>
      </c>
      <c r="D4946" s="343"/>
    </row>
    <row r="4947" ht="15.0" customHeight="1">
      <c r="A4947" s="343" t="s">
        <v>7666</v>
      </c>
      <c r="B4947" s="344">
        <v>540683.0</v>
      </c>
      <c r="C4947" s="343" t="s">
        <v>7667</v>
      </c>
      <c r="D4947" s="343"/>
    </row>
    <row r="4948" ht="15.0" customHeight="1">
      <c r="A4948" s="343" t="s">
        <v>7668</v>
      </c>
      <c r="B4948" s="344">
        <v>540684.0</v>
      </c>
      <c r="C4948" s="343" t="s">
        <v>7669</v>
      </c>
      <c r="D4948" s="343"/>
    </row>
    <row r="4949" ht="15.0" customHeight="1">
      <c r="A4949" s="343" t="s">
        <v>7670</v>
      </c>
      <c r="B4949" s="344">
        <v>540685.0</v>
      </c>
      <c r="C4949" s="343" t="s">
        <v>7671</v>
      </c>
      <c r="D4949" s="343"/>
    </row>
    <row r="4950" ht="15.0" customHeight="1">
      <c r="A4950" s="343" t="s">
        <v>7672</v>
      </c>
      <c r="B4950" s="344">
        <v>540711.0</v>
      </c>
      <c r="C4950" s="343" t="s">
        <v>7673</v>
      </c>
      <c r="D4950" s="343"/>
    </row>
    <row r="4951" ht="15.0" customHeight="1">
      <c r="A4951" s="343" t="s">
        <v>7674</v>
      </c>
      <c r="B4951" s="344">
        <v>540712.0</v>
      </c>
      <c r="C4951" s="343" t="s">
        <v>7675</v>
      </c>
      <c r="D4951" s="343"/>
    </row>
    <row r="4952" ht="15.0" customHeight="1">
      <c r="A4952" s="343" t="s">
        <v>7676</v>
      </c>
      <c r="B4952" s="344">
        <v>540713.0</v>
      </c>
      <c r="C4952" s="343" t="s">
        <v>7677</v>
      </c>
      <c r="D4952" s="343"/>
    </row>
    <row r="4953" ht="15.0" customHeight="1">
      <c r="A4953" s="343" t="s">
        <v>7678</v>
      </c>
      <c r="B4953" s="344">
        <v>540714.0</v>
      </c>
      <c r="C4953" s="343" t="s">
        <v>7679</v>
      </c>
      <c r="D4953" s="343"/>
    </row>
    <row r="4954" ht="15.0" customHeight="1">
      <c r="A4954" s="343" t="s">
        <v>7680</v>
      </c>
      <c r="B4954" s="344">
        <v>540739.0</v>
      </c>
      <c r="C4954" s="343" t="s">
        <v>7681</v>
      </c>
      <c r="D4954" s="343"/>
    </row>
    <row r="4955" ht="15.0" customHeight="1">
      <c r="A4955" s="343" t="s">
        <v>7682</v>
      </c>
      <c r="B4955" s="344">
        <v>540740.0</v>
      </c>
      <c r="C4955" s="343" t="s">
        <v>7683</v>
      </c>
      <c r="D4955" s="343"/>
    </row>
    <row r="4956" ht="15.0" customHeight="1">
      <c r="A4956" s="343" t="s">
        <v>7684</v>
      </c>
      <c r="B4956" s="344">
        <v>540741.0</v>
      </c>
      <c r="C4956" s="343" t="s">
        <v>7685</v>
      </c>
      <c r="D4956" s="343"/>
    </row>
    <row r="4957" ht="15.0" customHeight="1">
      <c r="A4957" s="343" t="s">
        <v>7686</v>
      </c>
      <c r="B4957" s="344">
        <v>540742.0</v>
      </c>
      <c r="C4957" s="343" t="s">
        <v>7687</v>
      </c>
      <c r="D4957" s="343"/>
    </row>
    <row r="4958" ht="15.0" customHeight="1">
      <c r="A4958" s="343" t="s">
        <v>7688</v>
      </c>
      <c r="B4958" s="344">
        <v>540763.0</v>
      </c>
      <c r="C4958" s="343" t="s">
        <v>7689</v>
      </c>
      <c r="D4958" s="343"/>
    </row>
    <row r="4959" ht="15.0" customHeight="1">
      <c r="A4959" s="343" t="s">
        <v>7690</v>
      </c>
      <c r="B4959" s="344">
        <v>540764.0</v>
      </c>
      <c r="C4959" s="343" t="s">
        <v>7691</v>
      </c>
      <c r="D4959" s="343"/>
    </row>
    <row r="4960" ht="15.0" customHeight="1">
      <c r="A4960" s="343" t="s">
        <v>7692</v>
      </c>
      <c r="B4960" s="344">
        <v>540765.0</v>
      </c>
      <c r="C4960" s="343" t="s">
        <v>7693</v>
      </c>
      <c r="D4960" s="343"/>
    </row>
    <row r="4961" ht="15.0" customHeight="1">
      <c r="A4961" s="343" t="s">
        <v>7694</v>
      </c>
      <c r="B4961" s="344">
        <v>540766.0</v>
      </c>
      <c r="C4961" s="343" t="s">
        <v>7695</v>
      </c>
      <c r="D4961" s="343"/>
    </row>
    <row r="4962" ht="15.0" customHeight="1">
      <c r="A4962" s="343" t="s">
        <v>7696</v>
      </c>
      <c r="B4962" s="344">
        <v>540778.0</v>
      </c>
      <c r="C4962" s="343" t="s">
        <v>7697</v>
      </c>
      <c r="D4962" s="343"/>
    </row>
    <row r="4963" ht="15.0" customHeight="1">
      <c r="A4963" s="343" t="s">
        <v>7698</v>
      </c>
      <c r="B4963" s="344">
        <v>540779.0</v>
      </c>
      <c r="C4963" s="343" t="s">
        <v>7699</v>
      </c>
      <c r="D4963" s="343"/>
    </row>
    <row r="4964" ht="15.0" customHeight="1">
      <c r="A4964" s="343" t="s">
        <v>7700</v>
      </c>
      <c r="B4964" s="344">
        <v>540780.0</v>
      </c>
      <c r="C4964" s="343" t="s">
        <v>7701</v>
      </c>
      <c r="D4964" s="343"/>
    </row>
    <row r="4965" ht="15.0" customHeight="1">
      <c r="A4965" s="343" t="s">
        <v>7702</v>
      </c>
      <c r="B4965" s="344">
        <v>540781.0</v>
      </c>
      <c r="C4965" s="343" t="s">
        <v>7703</v>
      </c>
      <c r="D4965" s="343"/>
    </row>
    <row r="4966" ht="15.0" customHeight="1">
      <c r="A4966" s="343" t="s">
        <v>7704</v>
      </c>
      <c r="B4966" s="344">
        <v>540787.0</v>
      </c>
      <c r="C4966" s="343" t="s">
        <v>7705</v>
      </c>
      <c r="D4966" s="343"/>
    </row>
    <row r="4967" ht="15.0" customHeight="1">
      <c r="A4967" s="343" t="s">
        <v>7706</v>
      </c>
      <c r="B4967" s="344">
        <v>540791.0</v>
      </c>
      <c r="C4967" s="343" t="s">
        <v>7707</v>
      </c>
      <c r="D4967" s="343"/>
    </row>
    <row r="4968" ht="15.0" customHeight="1">
      <c r="A4968" s="343" t="s">
        <v>7708</v>
      </c>
      <c r="B4968" s="344">
        <v>540792.0</v>
      </c>
      <c r="C4968" s="343" t="s">
        <v>7709</v>
      </c>
      <c r="D4968" s="343"/>
    </row>
    <row r="4969" ht="15.0" customHeight="1">
      <c r="A4969" s="343" t="s">
        <v>7710</v>
      </c>
      <c r="B4969" s="344">
        <v>540793.0</v>
      </c>
      <c r="C4969" s="343" t="s">
        <v>7711</v>
      </c>
      <c r="D4969" s="343"/>
    </row>
    <row r="4970" ht="15.0" customHeight="1">
      <c r="A4970" s="343" t="s">
        <v>7712</v>
      </c>
      <c r="B4970" s="344">
        <v>540794.0</v>
      </c>
      <c r="C4970" s="343" t="s">
        <v>7713</v>
      </c>
      <c r="D4970" s="343"/>
    </row>
    <row r="4971" ht="15.0" customHeight="1">
      <c r="A4971" s="343" t="s">
        <v>7714</v>
      </c>
      <c r="B4971" s="344">
        <v>540799.0</v>
      </c>
      <c r="C4971" s="343" t="s">
        <v>7715</v>
      </c>
      <c r="D4971" s="343"/>
    </row>
    <row r="4972" ht="15.0" customHeight="1">
      <c r="A4972" s="343" t="s">
        <v>7716</v>
      </c>
      <c r="B4972" s="344">
        <v>540800.0</v>
      </c>
      <c r="C4972" s="343" t="s">
        <v>7717</v>
      </c>
      <c r="D4972" s="343"/>
    </row>
    <row r="4973" ht="15.0" customHeight="1">
      <c r="A4973" s="343" t="s">
        <v>7718</v>
      </c>
      <c r="B4973" s="344">
        <v>540801.0</v>
      </c>
      <c r="C4973" s="343" t="s">
        <v>7719</v>
      </c>
      <c r="D4973" s="343"/>
    </row>
    <row r="4974" ht="15.0" customHeight="1">
      <c r="A4974" s="343" t="s">
        <v>7720</v>
      </c>
      <c r="B4974" s="344">
        <v>540802.0</v>
      </c>
      <c r="C4974" s="343" t="s">
        <v>7721</v>
      </c>
      <c r="D4974" s="343"/>
    </row>
    <row r="4975" ht="15.0" customHeight="1">
      <c r="A4975" s="343" t="s">
        <v>7722</v>
      </c>
      <c r="B4975" s="344">
        <v>540825.0</v>
      </c>
      <c r="C4975" s="343" t="s">
        <v>7723</v>
      </c>
      <c r="D4975" s="343"/>
    </row>
    <row r="4976" ht="15.0" customHeight="1">
      <c r="A4976" s="343" t="s">
        <v>7724</v>
      </c>
      <c r="B4976" s="344">
        <v>540826.0</v>
      </c>
      <c r="C4976" s="343" t="s">
        <v>7725</v>
      </c>
      <c r="D4976" s="343"/>
    </row>
    <row r="4977" ht="15.0" customHeight="1">
      <c r="A4977" s="343" t="s">
        <v>7726</v>
      </c>
      <c r="B4977" s="344">
        <v>540827.0</v>
      </c>
      <c r="C4977" s="343" t="s">
        <v>7727</v>
      </c>
      <c r="D4977" s="343"/>
    </row>
    <row r="4978" ht="15.0" customHeight="1">
      <c r="A4978" s="343" t="s">
        <v>7728</v>
      </c>
      <c r="B4978" s="344">
        <v>540828.0</v>
      </c>
      <c r="C4978" s="343" t="s">
        <v>7729</v>
      </c>
      <c r="D4978" s="343"/>
    </row>
    <row r="4979" ht="15.0" customHeight="1">
      <c r="A4979" s="343" t="s">
        <v>7730</v>
      </c>
      <c r="B4979" s="344">
        <v>540861.0</v>
      </c>
      <c r="C4979" s="343" t="s">
        <v>7731</v>
      </c>
      <c r="D4979" s="343"/>
    </row>
    <row r="4980" ht="15.0" customHeight="1">
      <c r="A4980" s="343" t="s">
        <v>7732</v>
      </c>
      <c r="B4980" s="344">
        <v>540862.0</v>
      </c>
      <c r="C4980" s="343" t="s">
        <v>7733</v>
      </c>
      <c r="D4980" s="343"/>
    </row>
    <row r="4981" ht="15.0" customHeight="1">
      <c r="A4981" s="343" t="s">
        <v>7734</v>
      </c>
      <c r="B4981" s="344">
        <v>540863.0</v>
      </c>
      <c r="C4981" s="343" t="s">
        <v>7735</v>
      </c>
      <c r="D4981" s="343"/>
    </row>
    <row r="4982" ht="15.0" customHeight="1">
      <c r="A4982" s="343" t="s">
        <v>7736</v>
      </c>
      <c r="B4982" s="344">
        <v>540864.0</v>
      </c>
      <c r="C4982" s="343" t="s">
        <v>7737</v>
      </c>
      <c r="D4982" s="343"/>
    </row>
    <row r="4983" ht="15.0" customHeight="1">
      <c r="A4983" s="343" t="s">
        <v>7738</v>
      </c>
      <c r="B4983" s="344">
        <v>540896.0</v>
      </c>
      <c r="C4983" s="343" t="s">
        <v>7739</v>
      </c>
      <c r="D4983" s="343"/>
    </row>
    <row r="4984" ht="15.0" customHeight="1">
      <c r="A4984" s="343" t="s">
        <v>7740</v>
      </c>
      <c r="B4984" s="344">
        <v>540897.0</v>
      </c>
      <c r="C4984" s="343" t="s">
        <v>7741</v>
      </c>
      <c r="D4984" s="343"/>
    </row>
    <row r="4985" ht="15.0" customHeight="1">
      <c r="A4985" s="343" t="s">
        <v>7742</v>
      </c>
      <c r="B4985" s="344">
        <v>540898.0</v>
      </c>
      <c r="C4985" s="343" t="s">
        <v>7743</v>
      </c>
      <c r="D4985" s="343"/>
    </row>
    <row r="4986" ht="15.0" customHeight="1">
      <c r="A4986" s="343" t="s">
        <v>7744</v>
      </c>
      <c r="B4986" s="344">
        <v>540899.0</v>
      </c>
      <c r="C4986" s="343" t="s">
        <v>7745</v>
      </c>
      <c r="D4986" s="343"/>
    </row>
    <row r="4987" ht="15.0" customHeight="1">
      <c r="A4987" s="343" t="s">
        <v>7746</v>
      </c>
      <c r="B4987" s="344">
        <v>540947.0</v>
      </c>
      <c r="C4987" s="343" t="s">
        <v>7747</v>
      </c>
      <c r="D4987" s="343"/>
    </row>
    <row r="4988" ht="15.0" customHeight="1">
      <c r="A4988" s="343" t="s">
        <v>7748</v>
      </c>
      <c r="B4988" s="344">
        <v>540949.0</v>
      </c>
      <c r="C4988" s="343" t="s">
        <v>7749</v>
      </c>
      <c r="D4988" s="343"/>
    </row>
    <row r="4989" ht="15.0" customHeight="1">
      <c r="A4989" s="343" t="s">
        <v>7750</v>
      </c>
      <c r="B4989" s="344">
        <v>540950.0</v>
      </c>
      <c r="C4989" s="343" t="s">
        <v>7751</v>
      </c>
      <c r="D4989" s="343"/>
    </row>
    <row r="4990" ht="15.0" customHeight="1">
      <c r="A4990" s="343" t="s">
        <v>7752</v>
      </c>
      <c r="B4990" s="344">
        <v>540951.0</v>
      </c>
      <c r="C4990" s="343" t="s">
        <v>7753</v>
      </c>
      <c r="D4990" s="343"/>
    </row>
    <row r="4991" ht="15.0" customHeight="1">
      <c r="A4991" s="343" t="s">
        <v>7754</v>
      </c>
      <c r="B4991" s="344">
        <v>540981.0</v>
      </c>
      <c r="C4991" s="343" t="s">
        <v>7755</v>
      </c>
      <c r="D4991" s="343"/>
    </row>
    <row r="4992" ht="15.0" customHeight="1">
      <c r="A4992" s="343" t="s">
        <v>7756</v>
      </c>
      <c r="B4992" s="344">
        <v>540982.0</v>
      </c>
      <c r="C4992" s="343" t="s">
        <v>7757</v>
      </c>
      <c r="D4992" s="343"/>
    </row>
    <row r="4993" ht="15.0" customHeight="1">
      <c r="A4993" s="343" t="s">
        <v>7758</v>
      </c>
      <c r="B4993" s="344">
        <v>540983.0</v>
      </c>
      <c r="C4993" s="343" t="s">
        <v>7759</v>
      </c>
      <c r="D4993" s="343"/>
    </row>
    <row r="4994" ht="15.0" customHeight="1">
      <c r="A4994" s="343" t="s">
        <v>7760</v>
      </c>
      <c r="B4994" s="344">
        <v>540984.0</v>
      </c>
      <c r="C4994" s="343" t="s">
        <v>7761</v>
      </c>
      <c r="D4994" s="343"/>
    </row>
    <row r="4995" ht="15.0" customHeight="1">
      <c r="A4995" s="343" t="s">
        <v>7762</v>
      </c>
      <c r="B4995" s="344">
        <v>541068.0</v>
      </c>
      <c r="C4995" s="343" t="s">
        <v>7763</v>
      </c>
      <c r="D4995" s="343"/>
    </row>
    <row r="4996" ht="15.0" customHeight="1">
      <c r="A4996" s="343" t="s">
        <v>7764</v>
      </c>
      <c r="B4996" s="344">
        <v>541069.0</v>
      </c>
      <c r="C4996" s="343" t="s">
        <v>7765</v>
      </c>
      <c r="D4996" s="343"/>
    </row>
    <row r="4997" ht="15.0" customHeight="1">
      <c r="A4997" s="343" t="s">
        <v>7766</v>
      </c>
      <c r="B4997" s="344">
        <v>541070.0</v>
      </c>
      <c r="C4997" s="343" t="s">
        <v>7767</v>
      </c>
      <c r="D4997" s="343"/>
    </row>
    <row r="4998" ht="15.0" customHeight="1">
      <c r="A4998" s="343" t="s">
        <v>7768</v>
      </c>
      <c r="B4998" s="344">
        <v>541071.0</v>
      </c>
      <c r="C4998" s="343" t="s">
        <v>7769</v>
      </c>
      <c r="D4998" s="343"/>
    </row>
    <row r="4999" ht="15.0" customHeight="1">
      <c r="A4999" s="343" t="s">
        <v>7770</v>
      </c>
      <c r="B4999" s="344">
        <v>541084.0</v>
      </c>
      <c r="C4999" s="343" t="s">
        <v>7771</v>
      </c>
      <c r="D4999" s="343"/>
    </row>
    <row r="5000" ht="15.0" customHeight="1">
      <c r="A5000" s="343" t="s">
        <v>7772</v>
      </c>
      <c r="B5000" s="344">
        <v>541085.0</v>
      </c>
      <c r="C5000" s="343" t="s">
        <v>7773</v>
      </c>
      <c r="D5000" s="343"/>
    </row>
    <row r="5001" ht="15.0" customHeight="1">
      <c r="A5001" s="343" t="s">
        <v>7774</v>
      </c>
      <c r="B5001" s="344">
        <v>541086.0</v>
      </c>
      <c r="C5001" s="343" t="s">
        <v>7775</v>
      </c>
      <c r="D5001" s="343"/>
    </row>
    <row r="5002" ht="15.0" customHeight="1">
      <c r="A5002" s="343" t="s">
        <v>7776</v>
      </c>
      <c r="B5002" s="344">
        <v>541087.0</v>
      </c>
      <c r="C5002" s="343" t="s">
        <v>7777</v>
      </c>
      <c r="D5002" s="343"/>
    </row>
    <row r="5003" ht="15.0" customHeight="1">
      <c r="A5003" s="343" t="s">
        <v>7778</v>
      </c>
      <c r="B5003" s="344">
        <v>541092.0</v>
      </c>
      <c r="C5003" s="343" t="s">
        <v>7779</v>
      </c>
      <c r="D5003" s="343"/>
    </row>
    <row r="5004" ht="15.0" customHeight="1">
      <c r="A5004" s="343" t="s">
        <v>7780</v>
      </c>
      <c r="B5004" s="344">
        <v>541093.0</v>
      </c>
      <c r="C5004" s="343" t="s">
        <v>7781</v>
      </c>
      <c r="D5004" s="343"/>
    </row>
    <row r="5005" ht="15.0" customHeight="1">
      <c r="A5005" s="343" t="s">
        <v>7782</v>
      </c>
      <c r="B5005" s="344">
        <v>541094.0</v>
      </c>
      <c r="C5005" s="343" t="s">
        <v>7783</v>
      </c>
      <c r="D5005" s="343"/>
    </row>
    <row r="5006" ht="15.0" customHeight="1">
      <c r="A5006" s="343" t="s">
        <v>7784</v>
      </c>
      <c r="B5006" s="344">
        <v>541095.0</v>
      </c>
      <c r="C5006" s="343" t="s">
        <v>7785</v>
      </c>
      <c r="D5006" s="343"/>
    </row>
    <row r="5007" ht="15.0" customHeight="1">
      <c r="A5007" s="343" t="s">
        <v>7786</v>
      </c>
      <c r="B5007" s="344">
        <v>541252.0</v>
      </c>
      <c r="C5007" s="343" t="s">
        <v>7787</v>
      </c>
      <c r="D5007" s="343"/>
    </row>
    <row r="5008" ht="15.0" customHeight="1">
      <c r="A5008" s="343" t="s">
        <v>7788</v>
      </c>
      <c r="B5008" s="344">
        <v>541253.0</v>
      </c>
      <c r="C5008" s="343" t="s">
        <v>7789</v>
      </c>
      <c r="D5008" s="343"/>
    </row>
    <row r="5009" ht="15.0" customHeight="1">
      <c r="A5009" s="343" t="s">
        <v>7790</v>
      </c>
      <c r="B5009" s="344">
        <v>541254.0</v>
      </c>
      <c r="C5009" s="343" t="s">
        <v>7791</v>
      </c>
      <c r="D5009" s="343"/>
    </row>
    <row r="5010" ht="15.0" customHeight="1">
      <c r="A5010" s="343" t="s">
        <v>7792</v>
      </c>
      <c r="B5010" s="344">
        <v>541255.0</v>
      </c>
      <c r="C5010" s="343" t="s">
        <v>7793</v>
      </c>
      <c r="D5010" s="343"/>
    </row>
    <row r="5011" ht="15.0" customHeight="1">
      <c r="A5011" s="343" t="s">
        <v>7794</v>
      </c>
      <c r="B5011" s="344">
        <v>541300.0</v>
      </c>
      <c r="C5011" s="343" t="s">
        <v>7795</v>
      </c>
      <c r="D5011" s="343"/>
    </row>
    <row r="5012" ht="15.0" customHeight="1">
      <c r="A5012" s="343" t="s">
        <v>7796</v>
      </c>
      <c r="B5012" s="344">
        <v>541309.0</v>
      </c>
      <c r="C5012" s="343" t="s">
        <v>7797</v>
      </c>
      <c r="D5012" s="343"/>
    </row>
    <row r="5013" ht="15.0" customHeight="1">
      <c r="A5013" s="343" t="s">
        <v>7798</v>
      </c>
      <c r="B5013" s="344">
        <v>541310.0</v>
      </c>
      <c r="C5013" s="343" t="s">
        <v>7799</v>
      </c>
      <c r="D5013" s="343"/>
    </row>
    <row r="5014" ht="15.0" customHeight="1">
      <c r="A5014" s="343" t="s">
        <v>7800</v>
      </c>
      <c r="B5014" s="344">
        <v>541311.0</v>
      </c>
      <c r="C5014" s="343" t="s">
        <v>7801</v>
      </c>
      <c r="D5014" s="343"/>
    </row>
    <row r="5015" ht="15.0" customHeight="1">
      <c r="A5015" s="343" t="s">
        <v>7802</v>
      </c>
      <c r="B5015" s="344">
        <v>541312.0</v>
      </c>
      <c r="C5015" s="343" t="s">
        <v>7803</v>
      </c>
      <c r="D5015" s="343"/>
    </row>
    <row r="5016" ht="15.0" customHeight="1">
      <c r="A5016" s="343" t="s">
        <v>7804</v>
      </c>
      <c r="B5016" s="344">
        <v>541313.0</v>
      </c>
      <c r="C5016" s="343" t="s">
        <v>7805</v>
      </c>
      <c r="D5016" s="343"/>
    </row>
    <row r="5017" ht="15.0" customHeight="1">
      <c r="A5017" s="343" t="s">
        <v>7806</v>
      </c>
      <c r="B5017" s="344">
        <v>541341.0</v>
      </c>
      <c r="C5017" s="343" t="s">
        <v>7807</v>
      </c>
      <c r="D5017" s="343"/>
    </row>
    <row r="5018" ht="15.0" customHeight="1">
      <c r="A5018" s="343" t="s">
        <v>7808</v>
      </c>
      <c r="B5018" s="344">
        <v>541343.0</v>
      </c>
      <c r="C5018" s="343" t="s">
        <v>7809</v>
      </c>
      <c r="D5018" s="343"/>
    </row>
    <row r="5019" ht="15.0" customHeight="1">
      <c r="A5019" s="343" t="s">
        <v>7810</v>
      </c>
      <c r="B5019" s="344">
        <v>541345.0</v>
      </c>
      <c r="C5019" s="343" t="s">
        <v>7811</v>
      </c>
      <c r="D5019" s="343"/>
    </row>
    <row r="5020" ht="15.0" customHeight="1">
      <c r="A5020" s="343" t="s">
        <v>7812</v>
      </c>
      <c r="B5020" s="344">
        <v>541346.0</v>
      </c>
      <c r="C5020" s="343" t="s">
        <v>7813</v>
      </c>
      <c r="D5020" s="343"/>
    </row>
    <row r="5021" ht="15.0" customHeight="1">
      <c r="A5021" s="343" t="s">
        <v>7814</v>
      </c>
      <c r="B5021" s="344">
        <v>541672.0</v>
      </c>
      <c r="C5021" s="343" t="s">
        <v>7815</v>
      </c>
      <c r="D5021" s="343"/>
    </row>
    <row r="5022" ht="15.0" customHeight="1">
      <c r="A5022" s="343" t="s">
        <v>7816</v>
      </c>
      <c r="B5022" s="344">
        <v>541673.0</v>
      </c>
      <c r="C5022" s="343" t="s">
        <v>7817</v>
      </c>
      <c r="D5022" s="343"/>
    </row>
    <row r="5023" ht="15.0" customHeight="1">
      <c r="A5023" s="343" t="s">
        <v>7818</v>
      </c>
      <c r="B5023" s="344">
        <v>541674.0</v>
      </c>
      <c r="C5023" s="343" t="s">
        <v>7819</v>
      </c>
      <c r="D5023" s="343"/>
    </row>
    <row r="5024" ht="15.0" customHeight="1">
      <c r="A5024" s="343" t="s">
        <v>7820</v>
      </c>
      <c r="B5024" s="344">
        <v>541675.0</v>
      </c>
      <c r="C5024" s="343" t="s">
        <v>7821</v>
      </c>
      <c r="D5024" s="343"/>
    </row>
    <row r="5025" ht="15.0" customHeight="1">
      <c r="A5025" s="343" t="s">
        <v>7822</v>
      </c>
      <c r="B5025" s="344">
        <v>541676.0</v>
      </c>
      <c r="C5025" s="343" t="s">
        <v>7823</v>
      </c>
      <c r="D5025" s="343"/>
    </row>
    <row r="5026" ht="15.0" customHeight="1">
      <c r="A5026" s="343" t="s">
        <v>7824</v>
      </c>
      <c r="B5026" s="344">
        <v>541677.0</v>
      </c>
      <c r="C5026" s="343" t="s">
        <v>7825</v>
      </c>
      <c r="D5026" s="343"/>
    </row>
    <row r="5027" ht="15.0" customHeight="1">
      <c r="A5027" s="343" t="s">
        <v>7826</v>
      </c>
      <c r="B5027" s="344">
        <v>541678.0</v>
      </c>
      <c r="C5027" s="343" t="s">
        <v>7827</v>
      </c>
      <c r="D5027" s="343"/>
    </row>
    <row r="5028" ht="15.0" customHeight="1">
      <c r="A5028" s="343" t="s">
        <v>7828</v>
      </c>
      <c r="B5028" s="344">
        <v>541679.0</v>
      </c>
      <c r="C5028" s="343" t="s">
        <v>7829</v>
      </c>
      <c r="D5028" s="343"/>
    </row>
    <row r="5029" ht="15.0" customHeight="1">
      <c r="A5029" s="343" t="s">
        <v>7830</v>
      </c>
      <c r="B5029" s="344">
        <v>541725.0</v>
      </c>
      <c r="C5029" s="343" t="s">
        <v>7831</v>
      </c>
      <c r="D5029" s="343"/>
    </row>
    <row r="5030" ht="15.0" customHeight="1">
      <c r="A5030" s="343" t="s">
        <v>7832</v>
      </c>
      <c r="B5030" s="344">
        <v>541726.0</v>
      </c>
      <c r="C5030" s="343" t="s">
        <v>7833</v>
      </c>
      <c r="D5030" s="343"/>
    </row>
    <row r="5031" ht="15.0" customHeight="1">
      <c r="A5031" s="343" t="s">
        <v>7834</v>
      </c>
      <c r="B5031" s="344">
        <v>541727.0</v>
      </c>
      <c r="C5031" s="343" t="s">
        <v>7835</v>
      </c>
      <c r="D5031" s="343"/>
    </row>
    <row r="5032" ht="15.0" customHeight="1">
      <c r="A5032" s="343" t="s">
        <v>7836</v>
      </c>
      <c r="B5032" s="344">
        <v>541728.0</v>
      </c>
      <c r="C5032" s="343" t="s">
        <v>7837</v>
      </c>
      <c r="D5032" s="343"/>
    </row>
    <row r="5033" ht="15.0" customHeight="1">
      <c r="A5033" s="343" t="s">
        <v>7838</v>
      </c>
      <c r="B5033" s="344">
        <v>541742.0</v>
      </c>
      <c r="C5033" s="343" t="s">
        <v>7839</v>
      </c>
      <c r="D5033" s="343"/>
    </row>
    <row r="5034" ht="15.0" customHeight="1">
      <c r="A5034" s="343" t="s">
        <v>7840</v>
      </c>
      <c r="B5034" s="344">
        <v>541743.0</v>
      </c>
      <c r="C5034" s="343" t="s">
        <v>7841</v>
      </c>
      <c r="D5034" s="343"/>
    </row>
    <row r="5035" ht="15.0" customHeight="1">
      <c r="A5035" s="343" t="s">
        <v>7842</v>
      </c>
      <c r="B5035" s="344">
        <v>541744.0</v>
      </c>
      <c r="C5035" s="343" t="s">
        <v>7843</v>
      </c>
      <c r="D5035" s="343"/>
    </row>
    <row r="5036" ht="15.0" customHeight="1">
      <c r="A5036" s="343" t="s">
        <v>7844</v>
      </c>
      <c r="B5036" s="344">
        <v>541745.0</v>
      </c>
      <c r="C5036" s="343" t="s">
        <v>7845</v>
      </c>
      <c r="D5036" s="343"/>
    </row>
    <row r="5037" ht="15.0" customHeight="1">
      <c r="A5037" s="343" t="s">
        <v>7846</v>
      </c>
      <c r="B5037" s="344">
        <v>541804.0</v>
      </c>
      <c r="C5037" s="343" t="s">
        <v>7847</v>
      </c>
      <c r="D5037" s="343"/>
    </row>
    <row r="5038" ht="15.0" customHeight="1">
      <c r="A5038" s="343" t="s">
        <v>7848</v>
      </c>
      <c r="B5038" s="344">
        <v>541805.0</v>
      </c>
      <c r="C5038" s="343" t="s">
        <v>7849</v>
      </c>
      <c r="D5038" s="343"/>
    </row>
    <row r="5039" ht="15.0" customHeight="1">
      <c r="A5039" s="343" t="s">
        <v>7850</v>
      </c>
      <c r="B5039" s="344">
        <v>541806.0</v>
      </c>
      <c r="C5039" s="343" t="s">
        <v>7851</v>
      </c>
      <c r="D5039" s="343"/>
    </row>
    <row r="5040" ht="15.0" customHeight="1">
      <c r="A5040" s="343" t="s">
        <v>7852</v>
      </c>
      <c r="B5040" s="344">
        <v>541807.0</v>
      </c>
      <c r="C5040" s="343" t="s">
        <v>7853</v>
      </c>
      <c r="D5040" s="343"/>
    </row>
    <row r="5041" ht="15.0" customHeight="1">
      <c r="A5041" s="343" t="s">
        <v>7854</v>
      </c>
      <c r="B5041" s="344">
        <v>541809.0</v>
      </c>
      <c r="C5041" s="343" t="s">
        <v>7855</v>
      </c>
      <c r="D5041" s="343"/>
    </row>
    <row r="5042" ht="15.0" customHeight="1">
      <c r="A5042" s="343" t="s">
        <v>7856</v>
      </c>
      <c r="B5042" s="344">
        <v>541879.0</v>
      </c>
      <c r="C5042" s="343" t="s">
        <v>7857</v>
      </c>
      <c r="D5042" s="343"/>
    </row>
    <row r="5043" ht="15.0" customHeight="1">
      <c r="A5043" s="343" t="s">
        <v>7858</v>
      </c>
      <c r="B5043" s="344">
        <v>541881.0</v>
      </c>
      <c r="C5043" s="343" t="s">
        <v>7859</v>
      </c>
      <c r="D5043" s="343"/>
    </row>
    <row r="5044" ht="15.0" customHeight="1">
      <c r="A5044" s="343" t="s">
        <v>7860</v>
      </c>
      <c r="B5044" s="344">
        <v>541882.0</v>
      </c>
      <c r="C5044" s="343" t="s">
        <v>7861</v>
      </c>
      <c r="D5044" s="343"/>
    </row>
    <row r="5045" ht="15.0" customHeight="1">
      <c r="A5045" s="343" t="s">
        <v>7862</v>
      </c>
      <c r="B5045" s="344">
        <v>541884.0</v>
      </c>
      <c r="C5045" s="343" t="s">
        <v>7863</v>
      </c>
      <c r="D5045" s="343"/>
    </row>
    <row r="5046" ht="15.0" customHeight="1">
      <c r="A5046" s="343" t="s">
        <v>7864</v>
      </c>
      <c r="B5046" s="344">
        <v>541972.0</v>
      </c>
      <c r="C5046" s="343" t="s">
        <v>7865</v>
      </c>
      <c r="D5046" s="343"/>
    </row>
    <row r="5047" ht="15.0" customHeight="1">
      <c r="A5047" s="343" t="s">
        <v>7866</v>
      </c>
      <c r="B5047" s="344">
        <v>541984.0</v>
      </c>
      <c r="C5047" s="343" t="s">
        <v>7867</v>
      </c>
      <c r="D5047" s="343"/>
    </row>
    <row r="5048" ht="15.0" customHeight="1">
      <c r="A5048" s="343" t="s">
        <v>7868</v>
      </c>
      <c r="B5048" s="344">
        <v>541985.0</v>
      </c>
      <c r="C5048" s="343" t="s">
        <v>7869</v>
      </c>
      <c r="D5048" s="343"/>
    </row>
    <row r="5049" ht="15.0" customHeight="1">
      <c r="A5049" s="343" t="s">
        <v>7870</v>
      </c>
      <c r="B5049" s="344">
        <v>541986.0</v>
      </c>
      <c r="C5049" s="343" t="s">
        <v>7871</v>
      </c>
      <c r="D5049" s="343"/>
    </row>
    <row r="5050" ht="15.0" customHeight="1">
      <c r="A5050" s="343" t="s">
        <v>7872</v>
      </c>
      <c r="B5050" s="344">
        <v>541987.0</v>
      </c>
      <c r="C5050" s="343" t="s">
        <v>7873</v>
      </c>
      <c r="D5050" s="343"/>
    </row>
    <row r="5051" ht="15.0" customHeight="1">
      <c r="A5051" s="343" t="s">
        <v>7874</v>
      </c>
      <c r="B5051" s="344">
        <v>542131.0</v>
      </c>
      <c r="C5051" s="343" t="s">
        <v>7875</v>
      </c>
      <c r="D5051" s="343"/>
    </row>
    <row r="5052" ht="15.0" customHeight="1">
      <c r="A5052" s="343" t="s">
        <v>7876</v>
      </c>
      <c r="B5052" s="344">
        <v>542156.0</v>
      </c>
      <c r="C5052" s="343" t="s">
        <v>7877</v>
      </c>
      <c r="D5052" s="343"/>
    </row>
    <row r="5053" ht="15.0" customHeight="1">
      <c r="A5053" s="343" t="s">
        <v>7878</v>
      </c>
      <c r="B5053" s="344">
        <v>542158.0</v>
      </c>
      <c r="C5053" s="343" t="s">
        <v>7879</v>
      </c>
      <c r="D5053" s="343"/>
    </row>
    <row r="5054" ht="15.0" customHeight="1">
      <c r="A5054" s="343" t="s">
        <v>7880</v>
      </c>
      <c r="B5054" s="344">
        <v>542160.0</v>
      </c>
      <c r="C5054" s="343" t="s">
        <v>7881</v>
      </c>
      <c r="D5054" s="343"/>
    </row>
    <row r="5055" ht="15.0" customHeight="1">
      <c r="A5055" s="343" t="s">
        <v>7882</v>
      </c>
      <c r="B5055" s="344">
        <v>542163.0</v>
      </c>
      <c r="C5055" s="343" t="s">
        <v>7883</v>
      </c>
      <c r="D5055" s="343"/>
    </row>
    <row r="5056" ht="15.0" customHeight="1">
      <c r="A5056" s="343" t="s">
        <v>7884</v>
      </c>
      <c r="B5056" s="344">
        <v>542230.0</v>
      </c>
      <c r="C5056" s="343" t="s">
        <v>7885</v>
      </c>
      <c r="D5056" s="343"/>
    </row>
    <row r="5057" ht="15.0" customHeight="1">
      <c r="A5057" s="343" t="s">
        <v>7886</v>
      </c>
      <c r="B5057" s="344">
        <v>542244.0</v>
      </c>
      <c r="C5057" s="343" t="s">
        <v>7887</v>
      </c>
      <c r="D5057" s="343"/>
    </row>
    <row r="5058" ht="15.0" customHeight="1">
      <c r="A5058" s="343" t="s">
        <v>7888</v>
      </c>
      <c r="B5058" s="344">
        <v>542245.0</v>
      </c>
      <c r="C5058" s="343" t="s">
        <v>7889</v>
      </c>
      <c r="D5058" s="343"/>
    </row>
    <row r="5059" ht="15.0" customHeight="1">
      <c r="A5059" s="343" t="s">
        <v>7890</v>
      </c>
      <c r="B5059" s="344">
        <v>542246.0</v>
      </c>
      <c r="C5059" s="343" t="s">
        <v>7891</v>
      </c>
      <c r="D5059" s="343"/>
    </row>
    <row r="5060" ht="15.0" customHeight="1">
      <c r="A5060" s="343" t="s">
        <v>7892</v>
      </c>
      <c r="B5060" s="344">
        <v>542247.0</v>
      </c>
      <c r="C5060" s="343" t="s">
        <v>7893</v>
      </c>
      <c r="D5060" s="343"/>
    </row>
    <row r="5061" ht="15.0" customHeight="1">
      <c r="A5061" s="343" t="s">
        <v>7894</v>
      </c>
      <c r="B5061" s="344">
        <v>542513.0</v>
      </c>
      <c r="C5061" s="343" t="s">
        <v>7895</v>
      </c>
      <c r="D5061" s="343"/>
    </row>
    <row r="5062" ht="15.0" customHeight="1">
      <c r="A5062" s="343" t="s">
        <v>7896</v>
      </c>
      <c r="B5062" s="344">
        <v>542543.0</v>
      </c>
      <c r="C5062" s="343" t="s">
        <v>7897</v>
      </c>
      <c r="D5062" s="343"/>
    </row>
    <row r="5063" ht="15.0" customHeight="1">
      <c r="A5063" s="343" t="s">
        <v>7898</v>
      </c>
      <c r="B5063" s="344">
        <v>542694.0</v>
      </c>
      <c r="C5063" s="343" t="s">
        <v>7899</v>
      </c>
      <c r="D5063" s="343" t="s">
        <v>526</v>
      </c>
    </row>
    <row r="5064" ht="15.0" customHeight="1">
      <c r="A5064" s="343" t="s">
        <v>7900</v>
      </c>
      <c r="B5064" s="344">
        <v>542721.0</v>
      </c>
      <c r="C5064" s="343" t="s">
        <v>7901</v>
      </c>
      <c r="D5064" s="343" t="s">
        <v>526</v>
      </c>
    </row>
    <row r="5065" ht="15.0" customHeight="1">
      <c r="A5065" s="343" t="s">
        <v>7902</v>
      </c>
      <c r="B5065" s="344">
        <v>542724.0</v>
      </c>
      <c r="C5065" s="343" t="s">
        <v>7903</v>
      </c>
      <c r="D5065" s="343" t="s">
        <v>542</v>
      </c>
    </row>
    <row r="5066" ht="15.0" customHeight="1">
      <c r="A5066" s="343" t="s">
        <v>7904</v>
      </c>
      <c r="B5066" s="344">
        <v>542725.0</v>
      </c>
      <c r="C5066" s="343" t="s">
        <v>7905</v>
      </c>
      <c r="D5066" s="343" t="s">
        <v>618</v>
      </c>
    </row>
    <row r="5067" ht="15.0" customHeight="1">
      <c r="A5067" s="343" t="s">
        <v>7906</v>
      </c>
      <c r="B5067" s="344">
        <v>542726.0</v>
      </c>
      <c r="C5067" s="343" t="s">
        <v>7907</v>
      </c>
      <c r="D5067" s="343" t="s">
        <v>510</v>
      </c>
    </row>
    <row r="5068" ht="15.0" customHeight="1">
      <c r="A5068" s="343" t="s">
        <v>7908</v>
      </c>
      <c r="B5068" s="344">
        <v>542727.0</v>
      </c>
      <c r="C5068" s="343" t="s">
        <v>7909</v>
      </c>
      <c r="D5068" s="343" t="s">
        <v>505</v>
      </c>
    </row>
    <row r="5069" ht="15.0" customHeight="1">
      <c r="A5069" s="343" t="s">
        <v>7910</v>
      </c>
      <c r="B5069" s="344">
        <v>542728.0</v>
      </c>
      <c r="C5069" s="343" t="s">
        <v>7911</v>
      </c>
      <c r="D5069" s="343" t="s">
        <v>618</v>
      </c>
    </row>
    <row r="5070" ht="15.0" customHeight="1">
      <c r="A5070" s="343" t="s">
        <v>7912</v>
      </c>
      <c r="B5070" s="344">
        <v>542729.0</v>
      </c>
      <c r="C5070" s="343" t="s">
        <v>7913</v>
      </c>
      <c r="D5070" s="343" t="s">
        <v>519</v>
      </c>
    </row>
    <row r="5071" ht="15.0" customHeight="1">
      <c r="A5071" s="343" t="s">
        <v>7914</v>
      </c>
      <c r="B5071" s="344">
        <v>542730.0</v>
      </c>
      <c r="C5071" s="343" t="s">
        <v>7915</v>
      </c>
      <c r="D5071" s="343"/>
    </row>
    <row r="5072" ht="15.0" customHeight="1">
      <c r="A5072" s="343" t="s">
        <v>7916</v>
      </c>
      <c r="B5072" s="344">
        <v>542747.0</v>
      </c>
      <c r="C5072" s="343" t="s">
        <v>7917</v>
      </c>
      <c r="D5072" s="343"/>
    </row>
    <row r="5073" ht="15.0" customHeight="1">
      <c r="A5073" s="343" t="s">
        <v>7918</v>
      </c>
      <c r="B5073" s="344">
        <v>542752.0</v>
      </c>
      <c r="C5073" s="343" t="s">
        <v>7919</v>
      </c>
      <c r="D5073" s="343" t="s">
        <v>2107</v>
      </c>
    </row>
    <row r="5074" ht="15.0" customHeight="1">
      <c r="A5074" s="343" t="s">
        <v>7920</v>
      </c>
      <c r="B5074" s="344">
        <v>542753.0</v>
      </c>
      <c r="C5074" s="343" t="s">
        <v>7921</v>
      </c>
      <c r="D5074" s="343" t="s">
        <v>538</v>
      </c>
    </row>
    <row r="5075" ht="15.0" customHeight="1">
      <c r="A5075" s="343" t="s">
        <v>7922</v>
      </c>
      <c r="B5075" s="344">
        <v>542758.0</v>
      </c>
      <c r="C5075" s="343" t="s">
        <v>7923</v>
      </c>
      <c r="D5075" s="343"/>
    </row>
    <row r="5076" ht="15.0" customHeight="1">
      <c r="A5076" s="343" t="s">
        <v>7924</v>
      </c>
      <c r="B5076" s="344">
        <v>542759.0</v>
      </c>
      <c r="C5076" s="343" t="s">
        <v>7925</v>
      </c>
      <c r="D5076" s="343" t="s">
        <v>521</v>
      </c>
    </row>
    <row r="5077" ht="15.0" customHeight="1">
      <c r="A5077" s="343" t="s">
        <v>7926</v>
      </c>
      <c r="B5077" s="344">
        <v>542760.0</v>
      </c>
      <c r="C5077" s="343" t="s">
        <v>7927</v>
      </c>
      <c r="D5077" s="343" t="s">
        <v>547</v>
      </c>
    </row>
    <row r="5078" ht="15.0" customHeight="1">
      <c r="A5078" s="343" t="s">
        <v>7928</v>
      </c>
      <c r="B5078" s="344">
        <v>542765.0</v>
      </c>
      <c r="C5078" s="343" t="s">
        <v>7929</v>
      </c>
      <c r="D5078" s="343" t="s">
        <v>1671</v>
      </c>
    </row>
    <row r="5079" ht="15.0" customHeight="1">
      <c r="A5079" s="343" t="s">
        <v>7930</v>
      </c>
      <c r="B5079" s="344">
        <v>542770.0</v>
      </c>
      <c r="C5079" s="343" t="s">
        <v>7931</v>
      </c>
      <c r="D5079" s="343" t="s">
        <v>490</v>
      </c>
    </row>
    <row r="5080" ht="15.0" customHeight="1">
      <c r="A5080" s="343" t="s">
        <v>7932</v>
      </c>
      <c r="B5080" s="344">
        <v>542771.0</v>
      </c>
      <c r="C5080" s="343" t="s">
        <v>7933</v>
      </c>
      <c r="D5080" s="343" t="s">
        <v>686</v>
      </c>
    </row>
    <row r="5081" ht="15.0" customHeight="1">
      <c r="A5081" s="343" t="s">
        <v>7934</v>
      </c>
      <c r="B5081" s="344">
        <v>542772.0</v>
      </c>
      <c r="C5081" s="343" t="s">
        <v>7935</v>
      </c>
      <c r="D5081" s="343" t="s">
        <v>487</v>
      </c>
    </row>
    <row r="5082" ht="15.0" customHeight="1">
      <c r="A5082" s="343" t="s">
        <v>7936</v>
      </c>
      <c r="B5082" s="344">
        <v>542773.0</v>
      </c>
      <c r="C5082" s="343" t="s">
        <v>7937</v>
      </c>
      <c r="D5082" s="343" t="s">
        <v>487</v>
      </c>
    </row>
    <row r="5083" ht="15.0" customHeight="1">
      <c r="A5083" s="343" t="s">
        <v>7938</v>
      </c>
      <c r="B5083" s="344">
        <v>542774.0</v>
      </c>
      <c r="C5083" s="343" t="s">
        <v>7939</v>
      </c>
      <c r="D5083" s="343" t="s">
        <v>521</v>
      </c>
    </row>
    <row r="5084" ht="15.0" customHeight="1">
      <c r="A5084" s="343" t="s">
        <v>7940</v>
      </c>
      <c r="B5084" s="344">
        <v>542801.0</v>
      </c>
      <c r="C5084" s="343" t="s">
        <v>7941</v>
      </c>
      <c r="D5084" s="343" t="s">
        <v>512</v>
      </c>
    </row>
    <row r="5085" ht="15.0" customHeight="1">
      <c r="A5085" s="343" t="s">
        <v>7942</v>
      </c>
      <c r="B5085" s="344">
        <v>542802.0</v>
      </c>
      <c r="C5085" s="343" t="s">
        <v>7943</v>
      </c>
      <c r="D5085" s="343" t="s">
        <v>487</v>
      </c>
    </row>
    <row r="5086" ht="15.0" customHeight="1">
      <c r="A5086" s="343" t="s">
        <v>7944</v>
      </c>
      <c r="B5086" s="344">
        <v>542803.0</v>
      </c>
      <c r="C5086" s="343" t="s">
        <v>7945</v>
      </c>
      <c r="D5086" s="343" t="s">
        <v>526</v>
      </c>
    </row>
    <row r="5087" ht="15.0" customHeight="1">
      <c r="A5087" s="343" t="s">
        <v>7946</v>
      </c>
      <c r="B5087" s="344">
        <v>542804.0</v>
      </c>
      <c r="C5087" s="343" t="s">
        <v>7947</v>
      </c>
      <c r="D5087" s="343"/>
    </row>
    <row r="5088" ht="15.0" customHeight="1">
      <c r="A5088" s="343" t="s">
        <v>7948</v>
      </c>
      <c r="B5088" s="344">
        <v>542805.0</v>
      </c>
      <c r="C5088" s="343" t="s">
        <v>7949</v>
      </c>
      <c r="D5088" s="343"/>
    </row>
    <row r="5089" ht="15.0" customHeight="1">
      <c r="A5089" s="343" t="s">
        <v>7950</v>
      </c>
      <c r="B5089" s="344">
        <v>542806.0</v>
      </c>
      <c r="C5089" s="343" t="s">
        <v>7951</v>
      </c>
      <c r="D5089" s="343"/>
    </row>
    <row r="5090" ht="15.0" customHeight="1">
      <c r="A5090" s="343" t="s">
        <v>7952</v>
      </c>
      <c r="B5090" s="344">
        <v>542807.0</v>
      </c>
      <c r="C5090" s="343" t="s">
        <v>7953</v>
      </c>
      <c r="D5090" s="343"/>
    </row>
    <row r="5091" ht="15.0" customHeight="1">
      <c r="A5091" s="343" t="s">
        <v>7954</v>
      </c>
      <c r="B5091" s="344">
        <v>542808.0</v>
      </c>
      <c r="C5091" s="343" t="s">
        <v>7955</v>
      </c>
      <c r="D5091" s="343"/>
    </row>
    <row r="5092" ht="15.0" customHeight="1">
      <c r="A5092" s="343" t="s">
        <v>7956</v>
      </c>
      <c r="B5092" s="344">
        <v>542809.0</v>
      </c>
      <c r="C5092" s="343" t="s">
        <v>7957</v>
      </c>
      <c r="D5092" s="343"/>
    </row>
    <row r="5093" ht="15.0" customHeight="1">
      <c r="A5093" s="343" t="s">
        <v>7958</v>
      </c>
      <c r="B5093" s="344">
        <v>542810.0</v>
      </c>
      <c r="C5093" s="343" t="s">
        <v>7959</v>
      </c>
      <c r="D5093" s="343"/>
    </row>
    <row r="5094" ht="15.0" customHeight="1">
      <c r="A5094" s="343" t="s">
        <v>7960</v>
      </c>
      <c r="B5094" s="344">
        <v>542811.0</v>
      </c>
      <c r="C5094" s="343" t="s">
        <v>7961</v>
      </c>
      <c r="D5094" s="343"/>
    </row>
    <row r="5095" ht="15.0" customHeight="1">
      <c r="A5095" s="343" t="s">
        <v>7962</v>
      </c>
      <c r="B5095" s="344">
        <v>542812.0</v>
      </c>
      <c r="C5095" s="343" t="s">
        <v>7963</v>
      </c>
      <c r="D5095" s="343" t="s">
        <v>664</v>
      </c>
    </row>
    <row r="5096" ht="15.0" customHeight="1">
      <c r="A5096" s="343" t="s">
        <v>7964</v>
      </c>
      <c r="B5096" s="344">
        <v>542813.0</v>
      </c>
      <c r="C5096" s="343" t="s">
        <v>7965</v>
      </c>
      <c r="D5096" s="343"/>
    </row>
    <row r="5097" ht="15.0" customHeight="1">
      <c r="A5097" s="343" t="s">
        <v>7966</v>
      </c>
      <c r="B5097" s="344">
        <v>542814.0</v>
      </c>
      <c r="C5097" s="343" t="s">
        <v>7967</v>
      </c>
      <c r="D5097" s="343"/>
    </row>
    <row r="5098" ht="15.0" customHeight="1">
      <c r="A5098" s="343" t="s">
        <v>7968</v>
      </c>
      <c r="B5098" s="344">
        <v>542815.0</v>
      </c>
      <c r="C5098" s="343" t="s">
        <v>7969</v>
      </c>
      <c r="D5098" s="343"/>
    </row>
    <row r="5099" ht="15.0" customHeight="1">
      <c r="A5099" s="343" t="s">
        <v>7970</v>
      </c>
      <c r="B5099" s="344">
        <v>542816.0</v>
      </c>
      <c r="C5099" s="343" t="s">
        <v>7971</v>
      </c>
      <c r="D5099" s="343"/>
    </row>
    <row r="5100" ht="15.0" customHeight="1">
      <c r="A5100" s="343" t="s">
        <v>7972</v>
      </c>
      <c r="B5100" s="344">
        <v>542817.0</v>
      </c>
      <c r="C5100" s="343" t="s">
        <v>7973</v>
      </c>
      <c r="D5100" s="343"/>
    </row>
    <row r="5101" ht="15.0" customHeight="1">
      <c r="A5101" s="343" t="s">
        <v>7974</v>
      </c>
      <c r="B5101" s="344">
        <v>542818.0</v>
      </c>
      <c r="C5101" s="343" t="s">
        <v>7975</v>
      </c>
      <c r="D5101" s="343"/>
    </row>
    <row r="5102" ht="15.0" customHeight="1">
      <c r="A5102" s="343" t="s">
        <v>7976</v>
      </c>
      <c r="B5102" s="344">
        <v>542819.0</v>
      </c>
      <c r="C5102" s="343" t="s">
        <v>7977</v>
      </c>
      <c r="D5102" s="343"/>
    </row>
    <row r="5103" ht="15.0" customHeight="1">
      <c r="A5103" s="343" t="s">
        <v>7978</v>
      </c>
      <c r="B5103" s="344">
        <v>542820.0</v>
      </c>
      <c r="C5103" s="343" t="s">
        <v>7979</v>
      </c>
      <c r="D5103" s="343"/>
    </row>
    <row r="5104" ht="15.0" customHeight="1">
      <c r="A5104" s="343" t="s">
        <v>7980</v>
      </c>
      <c r="B5104" s="344">
        <v>542830.0</v>
      </c>
      <c r="C5104" s="343" t="s">
        <v>7981</v>
      </c>
      <c r="D5104" s="343" t="s">
        <v>1507</v>
      </c>
    </row>
    <row r="5105" ht="15.0" customHeight="1">
      <c r="A5105" s="343" t="s">
        <v>7982</v>
      </c>
      <c r="B5105" s="344">
        <v>542836.0</v>
      </c>
      <c r="C5105" s="343" t="s">
        <v>7983</v>
      </c>
      <c r="D5105" s="343"/>
    </row>
    <row r="5106" ht="15.0" customHeight="1">
      <c r="A5106" s="343" t="s">
        <v>7984</v>
      </c>
      <c r="B5106" s="344">
        <v>542837.0</v>
      </c>
      <c r="C5106" s="343" t="s">
        <v>7985</v>
      </c>
      <c r="D5106" s="343"/>
    </row>
    <row r="5107" ht="15.0" customHeight="1">
      <c r="A5107" s="343" t="s">
        <v>7986</v>
      </c>
      <c r="B5107" s="344">
        <v>542838.0</v>
      </c>
      <c r="C5107" s="343" t="s">
        <v>7987</v>
      </c>
      <c r="D5107" s="343"/>
    </row>
    <row r="5108" ht="15.0" customHeight="1">
      <c r="A5108" s="343" t="s">
        <v>7988</v>
      </c>
      <c r="B5108" s="344">
        <v>542839.0</v>
      </c>
      <c r="C5108" s="343" t="s">
        <v>7989</v>
      </c>
      <c r="D5108" s="343"/>
    </row>
    <row r="5109" ht="15.0" customHeight="1">
      <c r="A5109" s="343" t="s">
        <v>7990</v>
      </c>
      <c r="B5109" s="344">
        <v>542840.0</v>
      </c>
      <c r="C5109" s="343" t="s">
        <v>7991</v>
      </c>
      <c r="D5109" s="343"/>
    </row>
    <row r="5110" ht="15.0" customHeight="1">
      <c r="A5110" s="343" t="s">
        <v>7992</v>
      </c>
      <c r="B5110" s="344">
        <v>542841.0</v>
      </c>
      <c r="C5110" s="343" t="s">
        <v>7993</v>
      </c>
      <c r="D5110" s="343"/>
    </row>
    <row r="5111" ht="15.0" customHeight="1">
      <c r="A5111" s="343" t="s">
        <v>7994</v>
      </c>
      <c r="B5111" s="344">
        <v>542842.0</v>
      </c>
      <c r="C5111" s="343" t="s">
        <v>7995</v>
      </c>
      <c r="D5111" s="343"/>
    </row>
    <row r="5112" ht="15.0" customHeight="1">
      <c r="A5112" s="343" t="s">
        <v>7996</v>
      </c>
      <c r="B5112" s="344">
        <v>542843.0</v>
      </c>
      <c r="C5112" s="343" t="s">
        <v>7997</v>
      </c>
      <c r="D5112" s="343"/>
    </row>
    <row r="5113" ht="15.0" customHeight="1">
      <c r="A5113" s="343" t="s">
        <v>7998</v>
      </c>
      <c r="B5113" s="344">
        <v>542844.0</v>
      </c>
      <c r="C5113" s="343" t="s">
        <v>7999</v>
      </c>
      <c r="D5113" s="343"/>
    </row>
    <row r="5114" ht="15.0" customHeight="1">
      <c r="A5114" s="343" t="s">
        <v>8000</v>
      </c>
      <c r="B5114" s="344">
        <v>542845.0</v>
      </c>
      <c r="C5114" s="343" t="s">
        <v>8001</v>
      </c>
      <c r="D5114" s="343"/>
    </row>
    <row r="5115" ht="15.0" customHeight="1">
      <c r="A5115" s="343" t="s">
        <v>8002</v>
      </c>
      <c r="B5115" s="344">
        <v>542846.0</v>
      </c>
      <c r="C5115" s="343" t="s">
        <v>8003</v>
      </c>
      <c r="D5115" s="343"/>
    </row>
    <row r="5116" ht="15.0" customHeight="1">
      <c r="A5116" s="343" t="s">
        <v>8004</v>
      </c>
      <c r="B5116" s="344">
        <v>542847.0</v>
      </c>
      <c r="C5116" s="343" t="s">
        <v>8005</v>
      </c>
      <c r="D5116" s="343"/>
    </row>
    <row r="5117" ht="15.0" customHeight="1">
      <c r="A5117" s="343" t="s">
        <v>8006</v>
      </c>
      <c r="B5117" s="344">
        <v>542848.0</v>
      </c>
      <c r="C5117" s="343" t="s">
        <v>8007</v>
      </c>
      <c r="D5117" s="343"/>
    </row>
    <row r="5118" ht="15.0" customHeight="1">
      <c r="A5118" s="343" t="s">
        <v>8008</v>
      </c>
      <c r="B5118" s="344">
        <v>542849.0</v>
      </c>
      <c r="C5118" s="343" t="s">
        <v>8009</v>
      </c>
      <c r="D5118" s="343"/>
    </row>
    <row r="5119" ht="15.0" customHeight="1">
      <c r="A5119" s="343" t="s">
        <v>8010</v>
      </c>
      <c r="B5119" s="344">
        <v>542850.0</v>
      </c>
      <c r="C5119" s="343" t="s">
        <v>8011</v>
      </c>
      <c r="D5119" s="343" t="s">
        <v>618</v>
      </c>
    </row>
    <row r="5120" ht="15.0" customHeight="1">
      <c r="A5120" s="343" t="s">
        <v>8012</v>
      </c>
      <c r="B5120" s="344">
        <v>542851.0</v>
      </c>
      <c r="C5120" s="343" t="s">
        <v>8013</v>
      </c>
      <c r="D5120" s="343" t="s">
        <v>588</v>
      </c>
    </row>
    <row r="5121" ht="15.0" customHeight="1">
      <c r="A5121" s="343" t="s">
        <v>8014</v>
      </c>
      <c r="B5121" s="344">
        <v>542852.0</v>
      </c>
      <c r="C5121" s="343" t="s">
        <v>8015</v>
      </c>
      <c r="D5121" s="343" t="s">
        <v>1203</v>
      </c>
    </row>
    <row r="5122" ht="15.0" customHeight="1">
      <c r="A5122" s="343" t="s">
        <v>8016</v>
      </c>
      <c r="B5122" s="344">
        <v>542857.0</v>
      </c>
      <c r="C5122" s="343" t="s">
        <v>8017</v>
      </c>
      <c r="D5122" s="343" t="s">
        <v>999</v>
      </c>
    </row>
    <row r="5123" ht="15.0" customHeight="1">
      <c r="A5123" s="343" t="s">
        <v>8018</v>
      </c>
      <c r="B5123" s="344">
        <v>542862.0</v>
      </c>
      <c r="C5123" s="343" t="s">
        <v>8019</v>
      </c>
      <c r="D5123" s="343" t="s">
        <v>519</v>
      </c>
    </row>
    <row r="5124" ht="15.0" customHeight="1">
      <c r="A5124" s="343" t="s">
        <v>8020</v>
      </c>
      <c r="B5124" s="344">
        <v>542863.0</v>
      </c>
      <c r="C5124" s="343" t="s">
        <v>8021</v>
      </c>
      <c r="D5124" s="343"/>
    </row>
    <row r="5125" ht="15.0" customHeight="1">
      <c r="A5125" s="343" t="s">
        <v>8022</v>
      </c>
      <c r="B5125" s="344">
        <v>542864.0</v>
      </c>
      <c r="C5125" s="343" t="s">
        <v>8023</v>
      </c>
      <c r="D5125" s="343" t="s">
        <v>590</v>
      </c>
    </row>
    <row r="5126" ht="15.0" customHeight="1">
      <c r="A5126" s="343" t="s">
        <v>8024</v>
      </c>
      <c r="B5126" s="344">
        <v>542865.0</v>
      </c>
      <c r="C5126" s="343" t="s">
        <v>8025</v>
      </c>
      <c r="D5126" s="343" t="s">
        <v>699</v>
      </c>
    </row>
    <row r="5127" ht="15.0" customHeight="1">
      <c r="A5127" s="343" t="s">
        <v>8026</v>
      </c>
      <c r="B5127" s="344">
        <v>542866.0</v>
      </c>
      <c r="C5127" s="343" t="s">
        <v>8027</v>
      </c>
      <c r="D5127" s="343" t="s">
        <v>487</v>
      </c>
    </row>
    <row r="5128" ht="15.0" customHeight="1">
      <c r="A5128" s="343" t="s">
        <v>8028</v>
      </c>
      <c r="B5128" s="344">
        <v>542867.0</v>
      </c>
      <c r="C5128" s="343" t="s">
        <v>8029</v>
      </c>
      <c r="D5128" s="343" t="s">
        <v>822</v>
      </c>
    </row>
    <row r="5129" ht="15.0" customHeight="1">
      <c r="A5129" s="343" t="s">
        <v>8030</v>
      </c>
      <c r="B5129" s="344">
        <v>542904.0</v>
      </c>
      <c r="C5129" s="343" t="s">
        <v>8031</v>
      </c>
      <c r="D5129" s="343" t="s">
        <v>822</v>
      </c>
    </row>
    <row r="5130" ht="15.0" customHeight="1">
      <c r="A5130" s="343" t="s">
        <v>8032</v>
      </c>
      <c r="B5130" s="344">
        <v>542905.0</v>
      </c>
      <c r="C5130" s="343" t="s">
        <v>8033</v>
      </c>
      <c r="D5130" s="343" t="s">
        <v>802</v>
      </c>
    </row>
    <row r="5131" ht="15.0" customHeight="1">
      <c r="A5131" s="343" t="s">
        <v>8034</v>
      </c>
      <c r="B5131" s="344">
        <v>542906.0</v>
      </c>
      <c r="C5131" s="343" t="s">
        <v>8035</v>
      </c>
      <c r="D5131" s="343" t="s">
        <v>521</v>
      </c>
    </row>
    <row r="5132" ht="15.0" customHeight="1">
      <c r="A5132" s="343" t="s">
        <v>8036</v>
      </c>
      <c r="B5132" s="344">
        <v>542907.0</v>
      </c>
      <c r="C5132" s="343" t="s">
        <v>8037</v>
      </c>
      <c r="D5132" s="343" t="s">
        <v>624</v>
      </c>
    </row>
    <row r="5133" ht="15.0" customHeight="1">
      <c r="A5133" s="343" t="s">
        <v>8038</v>
      </c>
      <c r="B5133" s="344">
        <v>542910.0</v>
      </c>
      <c r="C5133" s="343" t="s">
        <v>8039</v>
      </c>
      <c r="D5133" s="343" t="s">
        <v>939</v>
      </c>
    </row>
    <row r="5134" ht="15.0" customHeight="1">
      <c r="A5134" s="343" t="s">
        <v>8040</v>
      </c>
      <c r="B5134" s="344">
        <v>542911.0</v>
      </c>
      <c r="C5134" s="343" t="s">
        <v>8041</v>
      </c>
      <c r="D5134" s="343" t="s">
        <v>521</v>
      </c>
    </row>
    <row r="5135" ht="15.0" customHeight="1">
      <c r="A5135" s="343" t="s">
        <v>8042</v>
      </c>
      <c r="B5135" s="344">
        <v>542918.0</v>
      </c>
      <c r="C5135" s="343" t="s">
        <v>8043</v>
      </c>
      <c r="D5135" s="343" t="s">
        <v>693</v>
      </c>
    </row>
    <row r="5136" ht="15.0" customHeight="1">
      <c r="A5136" s="343" t="s">
        <v>8044</v>
      </c>
      <c r="B5136" s="344">
        <v>542919.0</v>
      </c>
      <c r="C5136" s="343" t="s">
        <v>8045</v>
      </c>
      <c r="D5136" s="343" t="s">
        <v>693</v>
      </c>
    </row>
    <row r="5137" ht="15.0" customHeight="1">
      <c r="A5137" s="343" t="s">
        <v>8046</v>
      </c>
      <c r="B5137" s="344">
        <v>542920.0</v>
      </c>
      <c r="C5137" s="343" t="s">
        <v>8047</v>
      </c>
      <c r="D5137" s="343" t="s">
        <v>648</v>
      </c>
    </row>
    <row r="5138" ht="15.0" customHeight="1">
      <c r="A5138" s="343" t="s">
        <v>8048</v>
      </c>
      <c r="B5138" s="344">
        <v>542921.0</v>
      </c>
      <c r="C5138" s="343" t="s">
        <v>8049</v>
      </c>
      <c r="D5138" s="343"/>
    </row>
    <row r="5139" ht="15.0" customHeight="1">
      <c r="A5139" s="343" t="s">
        <v>8050</v>
      </c>
      <c r="B5139" s="344">
        <v>542922.0</v>
      </c>
      <c r="C5139" s="343" t="s">
        <v>8051</v>
      </c>
      <c r="D5139" s="343"/>
    </row>
    <row r="5140" ht="15.0" customHeight="1">
      <c r="A5140" s="343" t="s">
        <v>8052</v>
      </c>
      <c r="B5140" s="344">
        <v>542923.0</v>
      </c>
      <c r="C5140" s="343" t="s">
        <v>8053</v>
      </c>
      <c r="D5140" s="343" t="s">
        <v>490</v>
      </c>
    </row>
    <row r="5141" ht="15.0" customHeight="1">
      <c r="A5141" s="343" t="s">
        <v>8054</v>
      </c>
      <c r="B5141" s="344">
        <v>542924.0</v>
      </c>
      <c r="C5141" s="343" t="s">
        <v>8055</v>
      </c>
      <c r="D5141" s="343" t="s">
        <v>493</v>
      </c>
    </row>
    <row r="5142" ht="15.0" customHeight="1">
      <c r="A5142" s="343" t="s">
        <v>8056</v>
      </c>
      <c r="B5142" s="344">
        <v>542931.0</v>
      </c>
      <c r="C5142" s="343" t="s">
        <v>8057</v>
      </c>
      <c r="D5142" s="343" t="s">
        <v>521</v>
      </c>
    </row>
    <row r="5143" ht="15.0" customHeight="1">
      <c r="A5143" s="343" t="s">
        <v>8058</v>
      </c>
      <c r="B5143" s="344">
        <v>542932.0</v>
      </c>
      <c r="C5143" s="343" t="s">
        <v>8059</v>
      </c>
      <c r="D5143" s="343" t="s">
        <v>984</v>
      </c>
    </row>
    <row r="5144" ht="15.0" customHeight="1">
      <c r="A5144" s="343" t="s">
        <v>8060</v>
      </c>
      <c r="B5144" s="344">
        <v>542933.0</v>
      </c>
      <c r="C5144" s="343" t="s">
        <v>8061</v>
      </c>
      <c r="D5144" s="343" t="s">
        <v>1743</v>
      </c>
    </row>
    <row r="5145" ht="15.0" customHeight="1">
      <c r="A5145" s="343" t="s">
        <v>8062</v>
      </c>
      <c r="B5145" s="344">
        <v>542934.0</v>
      </c>
      <c r="C5145" s="343" t="s">
        <v>8063</v>
      </c>
      <c r="D5145" s="343" t="s">
        <v>542</v>
      </c>
    </row>
    <row r="5146" ht="15.0" customHeight="1">
      <c r="A5146" s="343" t="s">
        <v>8064</v>
      </c>
      <c r="B5146" s="344">
        <v>542935.0</v>
      </c>
      <c r="C5146" s="343" t="s">
        <v>8065</v>
      </c>
      <c r="D5146" s="343" t="s">
        <v>564</v>
      </c>
    </row>
    <row r="5147" ht="15.0" customHeight="1">
      <c r="A5147" s="343" t="s">
        <v>8066</v>
      </c>
      <c r="B5147" s="344">
        <v>542938.0</v>
      </c>
      <c r="C5147" s="343" t="s">
        <v>8067</v>
      </c>
      <c r="D5147" s="343" t="s">
        <v>911</v>
      </c>
    </row>
    <row r="5148" ht="15.0" customHeight="1">
      <c r="A5148" s="343" t="s">
        <v>8068</v>
      </c>
      <c r="B5148" s="344">
        <v>543064.0</v>
      </c>
      <c r="C5148" s="343" t="s">
        <v>8069</v>
      </c>
      <c r="D5148" s="343" t="s">
        <v>542</v>
      </c>
    </row>
    <row r="5149" ht="15.0" customHeight="1">
      <c r="A5149" s="343" t="s">
        <v>8070</v>
      </c>
      <c r="B5149" s="344">
        <v>543065.0</v>
      </c>
      <c r="C5149" s="343" t="s">
        <v>8071</v>
      </c>
      <c r="D5149" s="343" t="s">
        <v>689</v>
      </c>
    </row>
    <row r="5150" ht="15.0" customHeight="1">
      <c r="A5150" s="343" t="s">
        <v>8072</v>
      </c>
      <c r="B5150" s="344">
        <v>543066.0</v>
      </c>
      <c r="C5150" s="343" t="s">
        <v>8073</v>
      </c>
      <c r="D5150" s="343" t="s">
        <v>521</v>
      </c>
    </row>
    <row r="5151" ht="15.0" customHeight="1">
      <c r="A5151" s="343" t="s">
        <v>8074</v>
      </c>
      <c r="B5151" s="344">
        <v>543144.0</v>
      </c>
      <c r="C5151" s="343" t="s">
        <v>8075</v>
      </c>
      <c r="D5151" s="343"/>
    </row>
    <row r="5152" ht="15.0" customHeight="1">
      <c r="A5152" s="343" t="s">
        <v>8076</v>
      </c>
      <c r="B5152" s="344">
        <v>543145.0</v>
      </c>
      <c r="C5152" s="343" t="s">
        <v>8077</v>
      </c>
      <c r="D5152" s="343"/>
    </row>
    <row r="5153" ht="15.0" customHeight="1">
      <c r="A5153" s="343" t="s">
        <v>8074</v>
      </c>
      <c r="B5153" s="344">
        <v>543146.0</v>
      </c>
      <c r="C5153" s="343" t="s">
        <v>8078</v>
      </c>
      <c r="D5153" s="343"/>
    </row>
    <row r="5154" ht="15.0" customHeight="1">
      <c r="A5154" s="343" t="s">
        <v>8079</v>
      </c>
      <c r="B5154" s="344">
        <v>543147.0</v>
      </c>
      <c r="C5154" s="343" t="s">
        <v>8080</v>
      </c>
      <c r="D5154" s="343"/>
    </row>
    <row r="5155" ht="15.0" customHeight="1">
      <c r="A5155" s="343" t="s">
        <v>8079</v>
      </c>
      <c r="B5155" s="344">
        <v>543148.0</v>
      </c>
      <c r="C5155" s="343" t="s">
        <v>8081</v>
      </c>
      <c r="D5155" s="343"/>
    </row>
    <row r="5156" ht="15.0" customHeight="1">
      <c r="A5156" s="343" t="s">
        <v>8082</v>
      </c>
      <c r="B5156" s="344">
        <v>543149.0</v>
      </c>
      <c r="C5156" s="343" t="s">
        <v>8083</v>
      </c>
      <c r="D5156" s="343"/>
    </row>
    <row r="5157" ht="15.0" customHeight="1">
      <c r="A5157" s="343" t="s">
        <v>8084</v>
      </c>
      <c r="B5157" s="344">
        <v>543150.0</v>
      </c>
      <c r="C5157" s="343" t="s">
        <v>8085</v>
      </c>
      <c r="D5157" s="343"/>
    </row>
    <row r="5158" ht="15.0" customHeight="1">
      <c r="A5158" s="343" t="s">
        <v>8086</v>
      </c>
      <c r="B5158" s="344">
        <v>543151.0</v>
      </c>
      <c r="C5158" s="343" t="s">
        <v>8087</v>
      </c>
      <c r="D5158" s="343"/>
    </row>
    <row r="5159" ht="15.0" customHeight="1">
      <c r="A5159" s="343" t="s">
        <v>8088</v>
      </c>
      <c r="B5159" s="344">
        <v>543152.0</v>
      </c>
      <c r="C5159" s="343" t="s">
        <v>8089</v>
      </c>
      <c r="D5159" s="343"/>
    </row>
    <row r="5160" ht="15.0" customHeight="1">
      <c r="A5160" s="343" t="s">
        <v>8090</v>
      </c>
      <c r="B5160" s="344">
        <v>543153.0</v>
      </c>
      <c r="C5160" s="343" t="s">
        <v>8091</v>
      </c>
      <c r="D5160" s="343"/>
    </row>
    <row r="5161" ht="15.0" customHeight="1">
      <c r="A5161" s="343" t="s">
        <v>8088</v>
      </c>
      <c r="B5161" s="344">
        <v>543154.0</v>
      </c>
      <c r="C5161" s="343" t="s">
        <v>8092</v>
      </c>
      <c r="D5161" s="343"/>
    </row>
    <row r="5162" ht="15.0" customHeight="1">
      <c r="A5162" s="343" t="s">
        <v>8093</v>
      </c>
      <c r="B5162" s="344">
        <v>543155.0</v>
      </c>
      <c r="C5162" s="343" t="s">
        <v>8094</v>
      </c>
      <c r="D5162" s="343"/>
    </row>
    <row r="5163" ht="15.0" customHeight="1">
      <c r="A5163" s="343" t="s">
        <v>8095</v>
      </c>
      <c r="B5163" s="344">
        <v>543156.0</v>
      </c>
      <c r="C5163" s="343" t="s">
        <v>8096</v>
      </c>
      <c r="D5163" s="343"/>
    </row>
    <row r="5164" ht="15.0" customHeight="1">
      <c r="A5164" s="343" t="s">
        <v>8093</v>
      </c>
      <c r="B5164" s="344">
        <v>543168.0</v>
      </c>
      <c r="C5164" s="343" t="s">
        <v>8097</v>
      </c>
      <c r="D5164" s="343"/>
    </row>
    <row r="5165" ht="15.0" customHeight="1">
      <c r="A5165" s="343" t="s">
        <v>8095</v>
      </c>
      <c r="B5165" s="344">
        <v>543169.0</v>
      </c>
      <c r="C5165" s="343" t="s">
        <v>8098</v>
      </c>
      <c r="D5165" s="343"/>
    </row>
    <row r="5166" ht="15.0" customHeight="1">
      <c r="A5166" s="343" t="s">
        <v>8076</v>
      </c>
      <c r="B5166" s="344">
        <v>543170.0</v>
      </c>
      <c r="C5166" s="343" t="s">
        <v>8099</v>
      </c>
      <c r="D5166" s="343"/>
    </row>
    <row r="5167" ht="15.0" customHeight="1">
      <c r="A5167" s="343" t="s">
        <v>8100</v>
      </c>
      <c r="B5167" s="344">
        <v>543171.0</v>
      </c>
      <c r="C5167" s="343" t="s">
        <v>8101</v>
      </c>
      <c r="D5167" s="343" t="s">
        <v>618</v>
      </c>
    </row>
    <row r="5168" ht="15.0" customHeight="1">
      <c r="A5168" s="343" t="s">
        <v>8102</v>
      </c>
      <c r="B5168" s="344">
        <v>543172.0</v>
      </c>
      <c r="C5168" s="343" t="s">
        <v>8103</v>
      </c>
      <c r="D5168" s="343" t="s">
        <v>512</v>
      </c>
    </row>
    <row r="5169" ht="15.0" customHeight="1">
      <c r="A5169" s="343" t="s">
        <v>8104</v>
      </c>
      <c r="B5169" s="344">
        <v>543173.0</v>
      </c>
      <c r="C5169" s="343" t="s">
        <v>8105</v>
      </c>
      <c r="D5169" s="343"/>
    </row>
    <row r="5170" ht="15.0" customHeight="1">
      <c r="A5170" s="343" t="s">
        <v>8106</v>
      </c>
      <c r="B5170" s="344">
        <v>543174.0</v>
      </c>
      <c r="C5170" s="343" t="s">
        <v>8107</v>
      </c>
      <c r="D5170" s="343"/>
    </row>
    <row r="5171" ht="15.0" customHeight="1">
      <c r="A5171" s="343" t="s">
        <v>8108</v>
      </c>
      <c r="B5171" s="344">
        <v>543175.0</v>
      </c>
      <c r="C5171" s="343" t="s">
        <v>8109</v>
      </c>
      <c r="D5171" s="343"/>
    </row>
    <row r="5172" ht="15.0" customHeight="1">
      <c r="A5172" s="343" t="s">
        <v>8110</v>
      </c>
      <c r="B5172" s="344">
        <v>543176.0</v>
      </c>
      <c r="C5172" s="343" t="s">
        <v>8111</v>
      </c>
      <c r="D5172" s="343"/>
    </row>
    <row r="5173" ht="15.0" customHeight="1">
      <c r="A5173" s="343" t="s">
        <v>8112</v>
      </c>
      <c r="B5173" s="344">
        <v>543177.0</v>
      </c>
      <c r="C5173" s="343" t="s">
        <v>8113</v>
      </c>
      <c r="D5173" s="343"/>
    </row>
    <row r="5174" ht="15.0" customHeight="1">
      <c r="A5174" s="343" t="s">
        <v>8114</v>
      </c>
      <c r="B5174" s="344">
        <v>543178.0</v>
      </c>
      <c r="C5174" s="343" t="s">
        <v>8115</v>
      </c>
      <c r="D5174" s="343"/>
    </row>
    <row r="5175" ht="15.0" customHeight="1">
      <c r="A5175" s="343" t="s">
        <v>8116</v>
      </c>
      <c r="B5175" s="344">
        <v>543179.0</v>
      </c>
      <c r="C5175" s="343" t="s">
        <v>8117</v>
      </c>
      <c r="D5175" s="343"/>
    </row>
    <row r="5176" ht="15.0" customHeight="1">
      <c r="A5176" s="343" t="s">
        <v>8118</v>
      </c>
      <c r="B5176" s="344">
        <v>543180.0</v>
      </c>
      <c r="C5176" s="343" t="s">
        <v>8119</v>
      </c>
      <c r="D5176" s="343"/>
    </row>
    <row r="5177" ht="15.0" customHeight="1">
      <c r="A5177" s="343" t="s">
        <v>8120</v>
      </c>
      <c r="B5177" s="344">
        <v>543181.0</v>
      </c>
      <c r="C5177" s="343" t="s">
        <v>8121</v>
      </c>
      <c r="D5177" s="343"/>
    </row>
    <row r="5178" ht="15.0" customHeight="1">
      <c r="A5178" s="343" t="s">
        <v>8122</v>
      </c>
      <c r="B5178" s="344">
        <v>543182.0</v>
      </c>
      <c r="C5178" s="343" t="s">
        <v>8123</v>
      </c>
      <c r="D5178" s="343"/>
    </row>
    <row r="5179" ht="15.0" customHeight="1">
      <c r="A5179" s="343" t="s">
        <v>8124</v>
      </c>
      <c r="B5179" s="344">
        <v>543183.0</v>
      </c>
      <c r="C5179" s="343" t="s">
        <v>8125</v>
      </c>
      <c r="D5179" s="343"/>
    </row>
    <row r="5180" ht="15.0" customHeight="1">
      <c r="A5180" s="343" t="s">
        <v>8126</v>
      </c>
      <c r="B5180" s="344">
        <v>543184.0</v>
      </c>
      <c r="C5180" s="343" t="s">
        <v>8127</v>
      </c>
      <c r="D5180" s="343"/>
    </row>
    <row r="5181" ht="15.0" customHeight="1">
      <c r="A5181" s="343" t="s">
        <v>8128</v>
      </c>
      <c r="B5181" s="344">
        <v>543185.0</v>
      </c>
      <c r="C5181" s="343" t="s">
        <v>8129</v>
      </c>
      <c r="D5181" s="343"/>
    </row>
    <row r="5182" ht="15.0" customHeight="1">
      <c r="A5182" s="343" t="s">
        <v>8130</v>
      </c>
      <c r="B5182" s="344">
        <v>543186.0</v>
      </c>
      <c r="C5182" s="343" t="s">
        <v>8131</v>
      </c>
      <c r="D5182" s="343"/>
    </row>
    <row r="5183" ht="15.0" customHeight="1">
      <c r="A5183" s="343" t="s">
        <v>8132</v>
      </c>
      <c r="B5183" s="344">
        <v>543187.0</v>
      </c>
      <c r="C5183" s="343" t="s">
        <v>8133</v>
      </c>
      <c r="D5183" s="343" t="s">
        <v>547</v>
      </c>
    </row>
    <row r="5184" ht="15.0" customHeight="1">
      <c r="A5184" s="343" t="s">
        <v>8134</v>
      </c>
      <c r="B5184" s="344">
        <v>543193.0</v>
      </c>
      <c r="C5184" s="343" t="s">
        <v>8135</v>
      </c>
      <c r="D5184" s="343" t="s">
        <v>825</v>
      </c>
    </row>
    <row r="5185" ht="15.0" customHeight="1">
      <c r="A5185" s="343" t="s">
        <v>8136</v>
      </c>
      <c r="B5185" s="344">
        <v>543194.0</v>
      </c>
      <c r="C5185" s="343" t="s">
        <v>8137</v>
      </c>
      <c r="D5185" s="343" t="s">
        <v>7453</v>
      </c>
    </row>
    <row r="5186" ht="15.0" customHeight="1">
      <c r="A5186" s="343" t="s">
        <v>8138</v>
      </c>
      <c r="B5186" s="344">
        <v>543207.0</v>
      </c>
      <c r="C5186" s="343" t="s">
        <v>8139</v>
      </c>
      <c r="D5186" s="343" t="s">
        <v>648</v>
      </c>
    </row>
    <row r="5187" ht="15.0" customHeight="1">
      <c r="A5187" s="343" t="s">
        <v>8140</v>
      </c>
      <c r="B5187" s="344">
        <v>543208.0</v>
      </c>
      <c r="C5187" s="343" t="s">
        <v>8141</v>
      </c>
      <c r="D5187" s="343" t="s">
        <v>521</v>
      </c>
    </row>
    <row r="5188" ht="15.0" customHeight="1">
      <c r="A5188" s="343" t="s">
        <v>8142</v>
      </c>
      <c r="B5188" s="344">
        <v>543209.0</v>
      </c>
      <c r="C5188" s="343" t="s">
        <v>8143</v>
      </c>
      <c r="D5188" s="343" t="s">
        <v>493</v>
      </c>
    </row>
    <row r="5189" ht="15.0" customHeight="1">
      <c r="A5189" s="343" t="s">
        <v>8144</v>
      </c>
      <c r="B5189" s="344">
        <v>543210.0</v>
      </c>
      <c r="C5189" s="343" t="s">
        <v>8145</v>
      </c>
      <c r="D5189" s="343" t="s">
        <v>664</v>
      </c>
    </row>
    <row r="5190" ht="15.0" customHeight="1">
      <c r="A5190" s="343" t="s">
        <v>8146</v>
      </c>
      <c r="B5190" s="344">
        <v>543211.0</v>
      </c>
      <c r="C5190" s="343" t="s">
        <v>8147</v>
      </c>
      <c r="D5190" s="343" t="s">
        <v>1424</v>
      </c>
    </row>
    <row r="5191" ht="15.0" customHeight="1">
      <c r="A5191" s="343" t="s">
        <v>8148</v>
      </c>
      <c r="B5191" s="344">
        <v>543212.0</v>
      </c>
      <c r="C5191" s="343" t="s">
        <v>8149</v>
      </c>
      <c r="D5191" s="343" t="s">
        <v>1550</v>
      </c>
    </row>
    <row r="5192" ht="15.0" customHeight="1">
      <c r="A5192" s="343" t="s">
        <v>8150</v>
      </c>
      <c r="B5192" s="344">
        <v>543213.0</v>
      </c>
      <c r="C5192" s="343" t="s">
        <v>8151</v>
      </c>
      <c r="D5192" s="343" t="s">
        <v>664</v>
      </c>
    </row>
    <row r="5193" ht="15.0" customHeight="1">
      <c r="A5193" s="343" t="s">
        <v>8152</v>
      </c>
      <c r="B5193" s="344">
        <v>543214.0</v>
      </c>
      <c r="C5193" s="343" t="s">
        <v>8153</v>
      </c>
      <c r="D5193" s="343" t="s">
        <v>859</v>
      </c>
    </row>
    <row r="5194" ht="15.0" customHeight="1">
      <c r="A5194" s="343" t="s">
        <v>8154</v>
      </c>
      <c r="B5194" s="344">
        <v>543217.0</v>
      </c>
      <c r="C5194" s="343" t="s">
        <v>8155</v>
      </c>
      <c r="D5194" s="343"/>
    </row>
    <row r="5195" ht="15.0" customHeight="1">
      <c r="A5195" s="343" t="s">
        <v>8156</v>
      </c>
      <c r="B5195" s="344">
        <v>543218.0</v>
      </c>
      <c r="C5195" s="343" t="s">
        <v>8157</v>
      </c>
      <c r="D5195" s="343" t="s">
        <v>590</v>
      </c>
    </row>
    <row r="5196" ht="15.0" customHeight="1">
      <c r="A5196" s="343" t="s">
        <v>8158</v>
      </c>
      <c r="B5196" s="344">
        <v>543219.0</v>
      </c>
      <c r="C5196" s="343" t="s">
        <v>8159</v>
      </c>
      <c r="D5196" s="343"/>
    </row>
    <row r="5197" ht="15.0" customHeight="1">
      <c r="A5197" s="343" t="s">
        <v>8160</v>
      </c>
      <c r="B5197" s="344">
        <v>543220.0</v>
      </c>
      <c r="C5197" s="343" t="s">
        <v>8161</v>
      </c>
      <c r="D5197" s="343" t="s">
        <v>974</v>
      </c>
    </row>
    <row r="5198" ht="15.0" customHeight="1">
      <c r="A5198" s="343" t="s">
        <v>8162</v>
      </c>
      <c r="B5198" s="344">
        <v>543221.0</v>
      </c>
      <c r="C5198" s="343" t="s">
        <v>8163</v>
      </c>
      <c r="D5198" s="343"/>
    </row>
    <row r="5199" ht="15.0" customHeight="1">
      <c r="A5199" s="343" t="s">
        <v>8164</v>
      </c>
      <c r="B5199" s="344">
        <v>543222.0</v>
      </c>
      <c r="C5199" s="343" t="s">
        <v>8165</v>
      </c>
      <c r="D5199" s="343" t="s">
        <v>627</v>
      </c>
    </row>
    <row r="5200" ht="15.0" customHeight="1">
      <c r="A5200" s="343" t="s">
        <v>8166</v>
      </c>
      <c r="B5200" s="344">
        <v>543223.0</v>
      </c>
      <c r="C5200" s="343" t="s">
        <v>4222</v>
      </c>
      <c r="D5200" s="343" t="s">
        <v>670</v>
      </c>
    </row>
    <row r="5201" ht="15.0" customHeight="1">
      <c r="A5201" s="343" t="s">
        <v>8167</v>
      </c>
      <c r="B5201" s="344">
        <v>543224.0</v>
      </c>
      <c r="C5201" s="343" t="s">
        <v>8168</v>
      </c>
      <c r="D5201" s="343"/>
    </row>
    <row r="5202" ht="15.0" customHeight="1">
      <c r="A5202" s="343" t="s">
        <v>8169</v>
      </c>
      <c r="B5202" s="344">
        <v>543225.0</v>
      </c>
      <c r="C5202" s="343" t="s">
        <v>8170</v>
      </c>
      <c r="D5202" s="343"/>
    </row>
    <row r="5203" ht="15.0" customHeight="1">
      <c r="A5203" s="343" t="s">
        <v>8171</v>
      </c>
      <c r="B5203" s="344">
        <v>543226.0</v>
      </c>
      <c r="C5203" s="343" t="s">
        <v>8172</v>
      </c>
      <c r="D5203" s="343"/>
    </row>
    <row r="5204" ht="15.0" customHeight="1">
      <c r="A5204" s="343" t="s">
        <v>8173</v>
      </c>
      <c r="B5204" s="344">
        <v>543227.0</v>
      </c>
      <c r="C5204" s="343" t="s">
        <v>8174</v>
      </c>
      <c r="D5204" s="343" t="s">
        <v>490</v>
      </c>
    </row>
    <row r="5205" ht="15.0" customHeight="1">
      <c r="A5205" s="343" t="s">
        <v>8175</v>
      </c>
      <c r="B5205" s="344">
        <v>543228.0</v>
      </c>
      <c r="C5205" s="343" t="s">
        <v>8176</v>
      </c>
      <c r="D5205" s="343" t="s">
        <v>510</v>
      </c>
    </row>
    <row r="5206" ht="15.0" customHeight="1">
      <c r="A5206" s="343" t="s">
        <v>8177</v>
      </c>
      <c r="B5206" s="344">
        <v>543230.0</v>
      </c>
      <c r="C5206" s="343" t="s">
        <v>8178</v>
      </c>
      <c r="D5206" s="343" t="s">
        <v>802</v>
      </c>
    </row>
    <row r="5207" ht="15.0" customHeight="1">
      <c r="A5207" s="343" t="s">
        <v>8179</v>
      </c>
      <c r="B5207" s="344">
        <v>543231.0</v>
      </c>
      <c r="C5207" s="343" t="s">
        <v>8180</v>
      </c>
      <c r="D5207" s="343" t="s">
        <v>999</v>
      </c>
    </row>
    <row r="5208" ht="15.0" customHeight="1">
      <c r="A5208" s="343" t="s">
        <v>8181</v>
      </c>
      <c r="B5208" s="344">
        <v>543232.0</v>
      </c>
      <c r="C5208" s="343" t="s">
        <v>8182</v>
      </c>
      <c r="D5208" s="343" t="s">
        <v>487</v>
      </c>
    </row>
    <row r="5209" ht="15.0" customHeight="1">
      <c r="A5209" s="343" t="s">
        <v>8183</v>
      </c>
      <c r="B5209" s="344">
        <v>543233.0</v>
      </c>
      <c r="C5209" s="343" t="s">
        <v>8184</v>
      </c>
      <c r="D5209" s="343" t="s">
        <v>664</v>
      </c>
    </row>
    <row r="5210" ht="15.0" customHeight="1">
      <c r="A5210" s="343" t="s">
        <v>8185</v>
      </c>
      <c r="B5210" s="344">
        <v>543234.0</v>
      </c>
      <c r="C5210" s="343" t="s">
        <v>8186</v>
      </c>
      <c r="D5210" s="343" t="s">
        <v>490</v>
      </c>
    </row>
    <row r="5211" ht="15.0" customHeight="1">
      <c r="A5211" s="343" t="s">
        <v>8187</v>
      </c>
      <c r="B5211" s="344">
        <v>543235.0</v>
      </c>
      <c r="C5211" s="343" t="s">
        <v>8188</v>
      </c>
      <c r="D5211" s="343" t="s">
        <v>487</v>
      </c>
    </row>
    <row r="5212" ht="15.0" customHeight="1">
      <c r="A5212" s="343" t="s">
        <v>8189</v>
      </c>
      <c r="B5212" s="344">
        <v>543236.0</v>
      </c>
      <c r="C5212" s="343" t="s">
        <v>8190</v>
      </c>
      <c r="D5212" s="343" t="s">
        <v>512</v>
      </c>
    </row>
    <row r="5213" ht="15.0" customHeight="1">
      <c r="A5213" s="343" t="s">
        <v>8191</v>
      </c>
      <c r="B5213" s="344">
        <v>543237.0</v>
      </c>
      <c r="C5213" s="343" t="s">
        <v>8192</v>
      </c>
      <c r="D5213" s="343" t="s">
        <v>977</v>
      </c>
    </row>
    <row r="5214" ht="15.0" customHeight="1">
      <c r="A5214" s="343" t="s">
        <v>8193</v>
      </c>
      <c r="B5214" s="344">
        <v>543238.0</v>
      </c>
      <c r="C5214" s="343" t="s">
        <v>8194</v>
      </c>
      <c r="D5214" s="343" t="s">
        <v>2909</v>
      </c>
    </row>
    <row r="5215" ht="15.0" customHeight="1">
      <c r="A5215" s="343" t="s">
        <v>8195</v>
      </c>
      <c r="B5215" s="344">
        <v>543239.0</v>
      </c>
      <c r="C5215" s="343" t="s">
        <v>8196</v>
      </c>
      <c r="D5215" s="343" t="s">
        <v>624</v>
      </c>
    </row>
    <row r="5216" ht="15.0" customHeight="1">
      <c r="A5216" s="343" t="s">
        <v>8197</v>
      </c>
      <c r="B5216" s="344">
        <v>543240.0</v>
      </c>
      <c r="C5216" s="343" t="s">
        <v>8198</v>
      </c>
      <c r="D5216" s="343" t="s">
        <v>902</v>
      </c>
    </row>
    <row r="5217" ht="15.0" customHeight="1">
      <c r="A5217" s="343" t="s">
        <v>8199</v>
      </c>
      <c r="B5217" s="344">
        <v>543241.0</v>
      </c>
      <c r="C5217" s="343" t="s">
        <v>8200</v>
      </c>
      <c r="D5217" s="343" t="s">
        <v>590</v>
      </c>
    </row>
    <row r="5218" ht="15.0" customHeight="1">
      <c r="A5218" s="343" t="s">
        <v>8201</v>
      </c>
      <c r="B5218" s="344">
        <v>543242.0</v>
      </c>
      <c r="C5218" s="343" t="s">
        <v>8202</v>
      </c>
      <c r="D5218" s="343" t="s">
        <v>590</v>
      </c>
    </row>
    <row r="5219" ht="15.0" customHeight="1">
      <c r="A5219" s="343" t="s">
        <v>8203</v>
      </c>
      <c r="B5219" s="344">
        <v>543243.0</v>
      </c>
      <c r="C5219" s="343" t="s">
        <v>8204</v>
      </c>
      <c r="D5219" s="343" t="s">
        <v>822</v>
      </c>
    </row>
    <row r="5220" ht="15.0" customHeight="1">
      <c r="A5220" s="343" t="s">
        <v>8205</v>
      </c>
      <c r="B5220" s="344">
        <v>543244.0</v>
      </c>
      <c r="C5220" s="343" t="s">
        <v>8206</v>
      </c>
      <c r="D5220" s="343" t="s">
        <v>519</v>
      </c>
    </row>
    <row r="5221" ht="15.0" customHeight="1">
      <c r="A5221" s="343" t="s">
        <v>8207</v>
      </c>
      <c r="B5221" s="344">
        <v>500270.0</v>
      </c>
      <c r="C5221" s="343" t="s">
        <v>8208</v>
      </c>
      <c r="D5221" s="343" t="s">
        <v>8209</v>
      </c>
    </row>
    <row r="5222" ht="15.0" customHeight="1">
      <c r="A5222" s="343" t="s">
        <v>8210</v>
      </c>
      <c r="B5222" s="344">
        <v>503685.0</v>
      </c>
      <c r="C5222" s="343" t="s">
        <v>8211</v>
      </c>
      <c r="D5222" s="345" t="s">
        <v>8212</v>
      </c>
    </row>
    <row r="5223" ht="15.0" customHeight="1">
      <c r="A5223" s="343" t="s">
        <v>8213</v>
      </c>
      <c r="B5223" s="344">
        <v>505100.0</v>
      </c>
      <c r="C5223" s="343" t="s">
        <v>8214</v>
      </c>
      <c r="D5223" s="345" t="s">
        <v>8215</v>
      </c>
    </row>
    <row r="5224" ht="15.0" customHeight="1">
      <c r="A5224" s="343" t="s">
        <v>8216</v>
      </c>
      <c r="B5224" s="344">
        <v>506580.0</v>
      </c>
      <c r="C5224" s="343" t="s">
        <v>8217</v>
      </c>
      <c r="D5224" s="343" t="s">
        <v>8218</v>
      </c>
    </row>
    <row r="5225" ht="15.0" customHeight="1">
      <c r="A5225" s="343" t="s">
        <v>8219</v>
      </c>
      <c r="B5225" s="344">
        <v>509069.0</v>
      </c>
      <c r="C5225" s="343" t="s">
        <v>8220</v>
      </c>
      <c r="D5225" s="343" t="s">
        <v>8221</v>
      </c>
    </row>
    <row r="5226" ht="15.0" customHeight="1">
      <c r="A5226" s="343" t="s">
        <v>8222</v>
      </c>
      <c r="B5226" s="344">
        <v>509960.0</v>
      </c>
      <c r="C5226" s="343" t="s">
        <v>8223</v>
      </c>
      <c r="D5226" s="343" t="s">
        <v>8224</v>
      </c>
    </row>
    <row r="5227" ht="15.0" customHeight="1">
      <c r="A5227" s="343" t="s">
        <v>8225</v>
      </c>
      <c r="B5227" s="344">
        <v>511016.0</v>
      </c>
      <c r="C5227" s="343" t="s">
        <v>8226</v>
      </c>
      <c r="D5227" s="343" t="s">
        <v>8227</v>
      </c>
    </row>
    <row r="5228" ht="15.0" customHeight="1">
      <c r="A5228" s="343" t="s">
        <v>8228</v>
      </c>
      <c r="B5228" s="344">
        <v>511194.0</v>
      </c>
      <c r="C5228" s="343" t="s">
        <v>8229</v>
      </c>
      <c r="D5228" s="343" t="s">
        <v>7453</v>
      </c>
    </row>
    <row r="5229" ht="15.0" customHeight="1">
      <c r="A5229" s="343" t="s">
        <v>8230</v>
      </c>
      <c r="B5229" s="344">
        <v>512097.0</v>
      </c>
      <c r="C5229" s="343" t="s">
        <v>8231</v>
      </c>
      <c r="D5229" s="343" t="s">
        <v>8232</v>
      </c>
    </row>
    <row r="5230" ht="15.0" customHeight="1">
      <c r="A5230" s="343" t="s">
        <v>8233</v>
      </c>
      <c r="B5230" s="344">
        <v>512115.0</v>
      </c>
      <c r="C5230" s="343" t="s">
        <v>8234</v>
      </c>
      <c r="D5230" s="343" t="s">
        <v>8232</v>
      </c>
    </row>
    <row r="5231" ht="15.0" customHeight="1">
      <c r="A5231" s="343" t="s">
        <v>8235</v>
      </c>
      <c r="B5231" s="344">
        <v>514260.0</v>
      </c>
      <c r="C5231" s="343" t="s">
        <v>8236</v>
      </c>
      <c r="D5231" s="343" t="s">
        <v>8209</v>
      </c>
    </row>
    <row r="5232" ht="15.0" customHeight="1">
      <c r="A5232" s="343" t="s">
        <v>8237</v>
      </c>
      <c r="B5232" s="344">
        <v>523309.0</v>
      </c>
      <c r="C5232" s="343" t="s">
        <v>8238</v>
      </c>
      <c r="D5232" s="343" t="s">
        <v>8239</v>
      </c>
    </row>
    <row r="5233" ht="15.0" customHeight="1">
      <c r="A5233" s="343" t="s">
        <v>8240</v>
      </c>
      <c r="B5233" s="344">
        <v>523868.0</v>
      </c>
      <c r="C5233" s="343" t="s">
        <v>8241</v>
      </c>
      <c r="D5233" s="343" t="s">
        <v>512</v>
      </c>
    </row>
    <row r="5234" ht="15.0" customHeight="1">
      <c r="A5234" s="343" t="s">
        <v>8242</v>
      </c>
      <c r="B5234" s="344">
        <v>524046.0</v>
      </c>
      <c r="C5234" s="343" t="s">
        <v>8243</v>
      </c>
      <c r="D5234" s="343" t="s">
        <v>8244</v>
      </c>
    </row>
    <row r="5235" ht="15.0" customHeight="1">
      <c r="A5235" s="343" t="s">
        <v>8245</v>
      </c>
      <c r="B5235" s="344">
        <v>526345.0</v>
      </c>
      <c r="C5235" s="343" t="s">
        <v>8246</v>
      </c>
      <c r="D5235" s="343" t="s">
        <v>564</v>
      </c>
    </row>
    <row r="5236" ht="15.0" customHeight="1">
      <c r="A5236" s="343" t="s">
        <v>8247</v>
      </c>
      <c r="B5236" s="344">
        <v>526468.0</v>
      </c>
      <c r="C5236" s="343" t="s">
        <v>8248</v>
      </c>
      <c r="D5236" s="343" t="s">
        <v>8249</v>
      </c>
    </row>
    <row r="5237" ht="15.0" customHeight="1">
      <c r="A5237" s="343" t="s">
        <v>8250</v>
      </c>
      <c r="B5237" s="344">
        <v>526677.0</v>
      </c>
      <c r="C5237" s="343" t="s">
        <v>8251</v>
      </c>
      <c r="D5237" s="343" t="s">
        <v>609</v>
      </c>
    </row>
    <row r="5238" ht="15.0" customHeight="1">
      <c r="A5238" s="343" t="s">
        <v>8252</v>
      </c>
      <c r="B5238" s="344">
        <v>526877.0</v>
      </c>
      <c r="C5238" s="343" t="s">
        <v>8253</v>
      </c>
      <c r="D5238" s="343" t="s">
        <v>8232</v>
      </c>
    </row>
    <row r="5239" ht="15.0" customHeight="1">
      <c r="A5239" s="343" t="s">
        <v>8254</v>
      </c>
      <c r="B5239" s="344">
        <v>530027.0</v>
      </c>
      <c r="C5239" s="343" t="s">
        <v>8255</v>
      </c>
      <c r="D5239" s="343" t="s">
        <v>718</v>
      </c>
    </row>
    <row r="5240" ht="15.0" customHeight="1">
      <c r="A5240" s="343" t="s">
        <v>8256</v>
      </c>
      <c r="B5240" s="344">
        <v>531240.0</v>
      </c>
      <c r="C5240" s="343" t="s">
        <v>8257</v>
      </c>
      <c r="D5240" s="343" t="s">
        <v>8232</v>
      </c>
    </row>
    <row r="5241" ht="15.0" customHeight="1">
      <c r="A5241" s="343" t="s">
        <v>8258</v>
      </c>
      <c r="B5241" s="344">
        <v>531399.0</v>
      </c>
      <c r="C5241" s="343" t="s">
        <v>8259</v>
      </c>
      <c r="D5241" s="345" t="s">
        <v>8215</v>
      </c>
    </row>
    <row r="5242" ht="15.0" customHeight="1">
      <c r="A5242" s="343" t="s">
        <v>8260</v>
      </c>
      <c r="B5242" s="344">
        <v>531812.0</v>
      </c>
      <c r="C5242" s="343" t="s">
        <v>8261</v>
      </c>
      <c r="D5242" s="343" t="s">
        <v>8227</v>
      </c>
    </row>
    <row r="5243" ht="15.0" customHeight="1">
      <c r="A5243" s="343" t="s">
        <v>8262</v>
      </c>
      <c r="B5243" s="344">
        <v>532019.0</v>
      </c>
      <c r="C5243" s="343" t="s">
        <v>8263</v>
      </c>
      <c r="D5243" s="343" t="s">
        <v>8264</v>
      </c>
    </row>
    <row r="5244" ht="15.0" customHeight="1">
      <c r="A5244" s="343" t="s">
        <v>8265</v>
      </c>
      <c r="B5244" s="344">
        <v>532335.0</v>
      </c>
      <c r="C5244" s="343" t="s">
        <v>8266</v>
      </c>
      <c r="D5244" s="343" t="s">
        <v>2323</v>
      </c>
    </row>
    <row r="5245" ht="15.0" customHeight="1">
      <c r="A5245" s="343" t="s">
        <v>8267</v>
      </c>
      <c r="B5245" s="344">
        <v>537709.0</v>
      </c>
      <c r="C5245" s="343" t="s">
        <v>8268</v>
      </c>
      <c r="D5245" s="343" t="s">
        <v>1203</v>
      </c>
    </row>
    <row r="5246" ht="15.0" customHeight="1">
      <c r="A5246" s="343" t="s">
        <v>8269</v>
      </c>
      <c r="B5246" s="344">
        <v>543229.0</v>
      </c>
      <c r="C5246" s="343" t="s">
        <v>8270</v>
      </c>
      <c r="D5246" s="343" t="s">
        <v>8271</v>
      </c>
    </row>
    <row r="5247" ht="15.0" customHeight="1">
      <c r="A5247" s="343" t="s">
        <v>8272</v>
      </c>
      <c r="B5247" s="344">
        <v>543245.0</v>
      </c>
      <c r="C5247" s="343" t="s">
        <v>8273</v>
      </c>
      <c r="D5247" s="343" t="s">
        <v>542</v>
      </c>
    </row>
    <row r="5248" ht="15.0" customHeight="1">
      <c r="A5248" s="343" t="s">
        <v>8274</v>
      </c>
      <c r="B5248" s="344">
        <v>543246.0</v>
      </c>
      <c r="C5248" s="343" t="s">
        <v>8275</v>
      </c>
      <c r="D5248" s="343"/>
    </row>
    <row r="5249" ht="15.0" customHeight="1">
      <c r="A5249" s="343" t="s">
        <v>8276</v>
      </c>
      <c r="B5249" s="344">
        <v>543247.0</v>
      </c>
      <c r="C5249" s="343" t="s">
        <v>8277</v>
      </c>
      <c r="D5249" s="345" t="s">
        <v>8212</v>
      </c>
    </row>
    <row r="5250" ht="15.0" customHeight="1">
      <c r="A5250" s="343" t="s">
        <v>8278</v>
      </c>
      <c r="B5250" s="344">
        <v>543248.0</v>
      </c>
      <c r="C5250" s="343" t="s">
        <v>8279</v>
      </c>
      <c r="D5250" s="343" t="s">
        <v>993</v>
      </c>
    </row>
    <row r="5251" ht="15.0" customHeight="1">
      <c r="A5251" s="343" t="s">
        <v>8280</v>
      </c>
      <c r="B5251" s="344">
        <v>543249.0</v>
      </c>
      <c r="C5251" s="343" t="s">
        <v>8281</v>
      </c>
      <c r="D5251" s="345" t="s">
        <v>8282</v>
      </c>
    </row>
    <row r="5252" ht="15.0" customHeight="1">
      <c r="A5252" s="343" t="s">
        <v>8283</v>
      </c>
      <c r="B5252" s="344">
        <v>543251.0</v>
      </c>
      <c r="C5252" s="343" t="s">
        <v>8284</v>
      </c>
      <c r="D5252" s="345" t="s">
        <v>8282</v>
      </c>
    </row>
    <row r="5253" ht="15.0" customHeight="1">
      <c r="A5253" s="343" t="s">
        <v>8285</v>
      </c>
      <c r="B5253" s="344">
        <v>543252.0</v>
      </c>
      <c r="C5253" s="343" t="s">
        <v>8286</v>
      </c>
      <c r="D5253" s="343" t="s">
        <v>664</v>
      </c>
    </row>
    <row r="5254" ht="15.0" customHeight="1">
      <c r="A5254" s="343" t="s">
        <v>8287</v>
      </c>
      <c r="B5254" s="344">
        <v>543253.0</v>
      </c>
      <c r="C5254" s="343" t="s">
        <v>8288</v>
      </c>
      <c r="D5254" s="343" t="s">
        <v>564</v>
      </c>
    </row>
    <row r="5255" ht="15.0" customHeight="1">
      <c r="A5255" s="343" t="s">
        <v>8289</v>
      </c>
      <c r="B5255" s="344">
        <v>543254.0</v>
      </c>
      <c r="C5255" s="343" t="s">
        <v>8290</v>
      </c>
      <c r="D5255" s="343" t="s">
        <v>8291</v>
      </c>
    </row>
    <row r="5256" ht="15.0" customHeight="1">
      <c r="A5256" s="343" t="s">
        <v>8292</v>
      </c>
      <c r="B5256" s="344">
        <v>543255.0</v>
      </c>
      <c r="C5256" s="343" t="s">
        <v>8293</v>
      </c>
      <c r="D5256" s="343"/>
    </row>
    <row r="5257" ht="15.0" customHeight="1">
      <c r="A5257" s="343" t="s">
        <v>8294</v>
      </c>
      <c r="B5257" s="344">
        <v>543256.0</v>
      </c>
      <c r="C5257" s="343" t="s">
        <v>8295</v>
      </c>
      <c r="D5257" s="345" t="s">
        <v>8296</v>
      </c>
    </row>
    <row r="5258" ht="15.0" customHeight="1">
      <c r="A5258" s="343" t="s">
        <v>8297</v>
      </c>
      <c r="B5258" s="344">
        <v>543257.0</v>
      </c>
      <c r="C5258" s="343" t="s">
        <v>8298</v>
      </c>
      <c r="D5258" s="343" t="s">
        <v>8299</v>
      </c>
    </row>
    <row r="5259" ht="15.0" customHeight="1">
      <c r="A5259" s="343" t="s">
        <v>8300</v>
      </c>
      <c r="B5259" s="344">
        <v>543258.0</v>
      </c>
      <c r="C5259" s="343" t="s">
        <v>8301</v>
      </c>
      <c r="D5259" s="343" t="s">
        <v>8302</v>
      </c>
    </row>
    <row r="5260" ht="15.0" customHeight="1">
      <c r="A5260" s="343" t="s">
        <v>8303</v>
      </c>
      <c r="B5260" s="344">
        <v>543259.0</v>
      </c>
      <c r="C5260" s="343" t="s">
        <v>8304</v>
      </c>
      <c r="D5260" s="343" t="s">
        <v>8305</v>
      </c>
    </row>
    <row r="5261" ht="15.0" customHeight="1">
      <c r="A5261" s="343" t="s">
        <v>8306</v>
      </c>
      <c r="B5261" s="344">
        <v>543260.0</v>
      </c>
      <c r="C5261" s="343" t="s">
        <v>8307</v>
      </c>
      <c r="D5261" s="343" t="s">
        <v>1269</v>
      </c>
    </row>
    <row r="5262" ht="15.0" customHeight="1">
      <c r="A5262" s="343" t="s">
        <v>8308</v>
      </c>
      <c r="B5262" s="344">
        <v>543261.0</v>
      </c>
      <c r="C5262" s="343" t="s">
        <v>8309</v>
      </c>
      <c r="D5262" s="345" t="s">
        <v>8310</v>
      </c>
    </row>
    <row r="5263" ht="15.0" customHeight="1">
      <c r="A5263" s="343" t="s">
        <v>8311</v>
      </c>
      <c r="B5263" s="344">
        <v>543262.0</v>
      </c>
      <c r="C5263" s="343" t="s">
        <v>8312</v>
      </c>
      <c r="D5263" s="343" t="s">
        <v>538</v>
      </c>
    </row>
    <row r="5264" ht="15.0" customHeight="1">
      <c r="A5264" s="343" t="s">
        <v>8313</v>
      </c>
      <c r="B5264" s="344">
        <v>543263.0</v>
      </c>
      <c r="C5264" s="343" t="s">
        <v>8314</v>
      </c>
      <c r="D5264" s="343" t="s">
        <v>8315</v>
      </c>
    </row>
    <row r="5265" ht="15.0" customHeight="1">
      <c r="A5265" s="343" t="s">
        <v>8316</v>
      </c>
      <c r="B5265" s="344">
        <v>543264.0</v>
      </c>
      <c r="C5265" s="343" t="s">
        <v>8317</v>
      </c>
      <c r="D5265" s="343" t="s">
        <v>8318</v>
      </c>
    </row>
    <row r="5266" ht="15.0" customHeight="1">
      <c r="A5266" s="343" t="s">
        <v>8319</v>
      </c>
      <c r="B5266" s="344">
        <v>543265.0</v>
      </c>
      <c r="C5266" s="343" t="s">
        <v>8320</v>
      </c>
      <c r="D5266" s="343" t="s">
        <v>1451</v>
      </c>
    </row>
    <row r="5267" ht="15.0" customHeight="1">
      <c r="A5267" s="343" t="s">
        <v>8321</v>
      </c>
      <c r="B5267" s="344">
        <v>543266.0</v>
      </c>
      <c r="C5267" s="343" t="s">
        <v>8322</v>
      </c>
      <c r="D5267" s="343" t="s">
        <v>8218</v>
      </c>
    </row>
    <row r="5268" ht="15.0" customHeight="1">
      <c r="A5268" s="343" t="s">
        <v>8323</v>
      </c>
      <c r="B5268" s="344">
        <v>543267.0</v>
      </c>
      <c r="C5268" s="343" t="s">
        <v>8324</v>
      </c>
      <c r="D5268" s="343" t="s">
        <v>1203</v>
      </c>
    </row>
    <row r="5269" ht="15.0" customHeight="1">
      <c r="A5269" s="343" t="s">
        <v>8325</v>
      </c>
      <c r="B5269" s="344">
        <v>543269.0</v>
      </c>
      <c r="C5269" s="343" t="s">
        <v>8326</v>
      </c>
      <c r="D5269" s="345" t="s">
        <v>8327</v>
      </c>
    </row>
    <row r="5270" ht="15.0" customHeight="1">
      <c r="A5270" s="343" t="s">
        <v>8328</v>
      </c>
      <c r="B5270" s="344">
        <v>543270.0</v>
      </c>
      <c r="C5270" s="343" t="s">
        <v>8329</v>
      </c>
      <c r="D5270" s="343" t="s">
        <v>8330</v>
      </c>
    </row>
    <row r="5271" ht="15.0" customHeight="1">
      <c r="A5271" s="343" t="s">
        <v>8331</v>
      </c>
      <c r="B5271" s="344">
        <v>543271.0</v>
      </c>
      <c r="C5271" s="343" t="s">
        <v>8332</v>
      </c>
      <c r="D5271" s="343" t="s">
        <v>664</v>
      </c>
    </row>
    <row r="5272" ht="15.0" customHeight="1">
      <c r="A5272" s="343" t="s">
        <v>8333</v>
      </c>
      <c r="B5272" s="344">
        <v>543272.0</v>
      </c>
      <c r="C5272" s="343" t="s">
        <v>8334</v>
      </c>
      <c r="D5272" s="343" t="s">
        <v>8335</v>
      </c>
    </row>
    <row r="5273" ht="15.0" customHeight="1">
      <c r="A5273" s="343" t="s">
        <v>8336</v>
      </c>
      <c r="B5273" s="344">
        <v>543273.0</v>
      </c>
      <c r="C5273" s="343" t="s">
        <v>8337</v>
      </c>
      <c r="D5273" s="343" t="s">
        <v>1752</v>
      </c>
    </row>
    <row r="5274" ht="15.0" customHeight="1">
      <c r="A5274" s="343" t="s">
        <v>8338</v>
      </c>
      <c r="B5274" s="344">
        <v>543274.0</v>
      </c>
      <c r="C5274" s="343" t="s">
        <v>8339</v>
      </c>
      <c r="D5274" s="343" t="s">
        <v>8209</v>
      </c>
    </row>
    <row r="5275" ht="15.0" customHeight="1">
      <c r="A5275" s="343" t="s">
        <v>8340</v>
      </c>
      <c r="B5275" s="344">
        <v>543275.0</v>
      </c>
      <c r="C5275" s="343" t="s">
        <v>8341</v>
      </c>
      <c r="D5275" s="343" t="s">
        <v>664</v>
      </c>
    </row>
    <row r="5276" ht="15.0" customHeight="1">
      <c r="A5276" s="343" t="s">
        <v>8342</v>
      </c>
      <c r="B5276" s="344">
        <v>543276.0</v>
      </c>
      <c r="C5276" s="343" t="s">
        <v>8343</v>
      </c>
      <c r="D5276" s="345" t="s">
        <v>8215</v>
      </c>
    </row>
    <row r="5277" ht="15.0" customHeight="1">
      <c r="A5277" s="343" t="s">
        <v>8344</v>
      </c>
      <c r="B5277" s="344">
        <v>543277.0</v>
      </c>
      <c r="C5277" s="343" t="s">
        <v>8345</v>
      </c>
      <c r="D5277" s="343" t="s">
        <v>664</v>
      </c>
    </row>
    <row r="5278" ht="15.0" customHeight="1">
      <c r="A5278" s="343" t="s">
        <v>8346</v>
      </c>
      <c r="B5278" s="344">
        <v>543278.0</v>
      </c>
      <c r="C5278" s="343" t="s">
        <v>8347</v>
      </c>
      <c r="D5278" s="343" t="s">
        <v>8249</v>
      </c>
    </row>
    <row r="5279" ht="15.0" customHeight="1">
      <c r="A5279" s="343" t="s">
        <v>8348</v>
      </c>
      <c r="B5279" s="344">
        <v>543279.0</v>
      </c>
      <c r="C5279" s="343" t="s">
        <v>8349</v>
      </c>
      <c r="D5279" s="343" t="s">
        <v>8350</v>
      </c>
    </row>
    <row r="5280" ht="15.0" customHeight="1">
      <c r="A5280" s="343" t="s">
        <v>8351</v>
      </c>
      <c r="B5280" s="344">
        <v>543280.0</v>
      </c>
      <c r="C5280" s="343" t="s">
        <v>8352</v>
      </c>
      <c r="D5280" s="343" t="s">
        <v>8353</v>
      </c>
    </row>
    <row r="5281" ht="15.0" customHeight="1">
      <c r="A5281" s="343" t="s">
        <v>8354</v>
      </c>
      <c r="B5281" s="344">
        <v>543281.0</v>
      </c>
      <c r="C5281" s="343" t="s">
        <v>8355</v>
      </c>
      <c r="D5281" s="343" t="s">
        <v>8356</v>
      </c>
    </row>
    <row r="5282" ht="15.0" customHeight="1">
      <c r="A5282" s="343" t="s">
        <v>8357</v>
      </c>
      <c r="B5282" s="344">
        <v>543282.0</v>
      </c>
      <c r="C5282" s="343" t="s">
        <v>8358</v>
      </c>
      <c r="D5282" s="345" t="s">
        <v>8327</v>
      </c>
    </row>
    <row r="5283" ht="15.0" customHeight="1">
      <c r="A5283" s="343" t="s">
        <v>8359</v>
      </c>
      <c r="B5283" s="344">
        <v>543283.0</v>
      </c>
      <c r="C5283" s="343" t="s">
        <v>8360</v>
      </c>
      <c r="D5283" s="343" t="s">
        <v>993</v>
      </c>
    </row>
    <row r="5284" ht="15.0" customHeight="1">
      <c r="A5284" s="343" t="s">
        <v>8361</v>
      </c>
      <c r="B5284" s="344">
        <v>543284.0</v>
      </c>
      <c r="C5284" s="343" t="s">
        <v>8362</v>
      </c>
      <c r="D5284" s="343" t="s">
        <v>588</v>
      </c>
    </row>
    <row r="5285" ht="15.0" customHeight="1">
      <c r="A5285" s="343" t="s">
        <v>8363</v>
      </c>
      <c r="B5285" s="344">
        <v>543285.0</v>
      </c>
      <c r="C5285" s="343" t="s">
        <v>8364</v>
      </c>
      <c r="D5285" s="343" t="s">
        <v>8365</v>
      </c>
    </row>
    <row r="5286" ht="15.0" customHeight="1">
      <c r="A5286" s="343" t="s">
        <v>8366</v>
      </c>
      <c r="B5286" s="344">
        <v>543286.0</v>
      </c>
      <c r="C5286" s="343" t="s">
        <v>8367</v>
      </c>
      <c r="D5286" s="343" t="s">
        <v>584</v>
      </c>
    </row>
    <row r="5287" ht="15.0" customHeight="1">
      <c r="A5287" s="343" t="s">
        <v>8368</v>
      </c>
      <c r="B5287" s="344">
        <v>543287.0</v>
      </c>
      <c r="C5287" s="343" t="s">
        <v>8369</v>
      </c>
      <c r="D5287" s="345" t="s">
        <v>8282</v>
      </c>
    </row>
    <row r="5288" ht="15.0" customHeight="1">
      <c r="A5288" s="343" t="s">
        <v>8370</v>
      </c>
      <c r="B5288" s="344">
        <v>543288.0</v>
      </c>
      <c r="C5288" s="343" t="s">
        <v>2013</v>
      </c>
      <c r="D5288" s="345" t="s">
        <v>8371</v>
      </c>
    </row>
    <row r="5289" ht="15.0" customHeight="1">
      <c r="A5289" s="343" t="s">
        <v>8372</v>
      </c>
      <c r="B5289" s="344">
        <v>543289.0</v>
      </c>
      <c r="C5289" s="343" t="s">
        <v>8373</v>
      </c>
      <c r="D5289" s="343" t="s">
        <v>609</v>
      </c>
    </row>
    <row r="5290" ht="15.0" customHeight="1">
      <c r="A5290" s="343" t="s">
        <v>8374</v>
      </c>
      <c r="B5290" s="344">
        <v>543290.0</v>
      </c>
      <c r="C5290" s="343" t="s">
        <v>8375</v>
      </c>
      <c r="D5290" s="343" t="s">
        <v>8376</v>
      </c>
    </row>
    <row r="5291" ht="15.0" customHeight="1">
      <c r="A5291" s="343" t="s">
        <v>8377</v>
      </c>
      <c r="B5291" s="344">
        <v>543291.0</v>
      </c>
      <c r="C5291" s="343" t="s">
        <v>8378</v>
      </c>
      <c r="D5291" s="343"/>
    </row>
    <row r="5292" ht="15.0" customHeight="1">
      <c r="A5292" s="343" t="s">
        <v>8379</v>
      </c>
      <c r="B5292" s="344">
        <v>543292.0</v>
      </c>
      <c r="C5292" s="343" t="s">
        <v>8380</v>
      </c>
      <c r="D5292" s="343"/>
    </row>
    <row r="5293" ht="15.0" customHeight="1">
      <c r="A5293" s="343" t="s">
        <v>8381</v>
      </c>
      <c r="B5293" s="344">
        <v>543297.0</v>
      </c>
      <c r="C5293" s="343" t="s">
        <v>8382</v>
      </c>
      <c r="D5293" s="343" t="s">
        <v>547</v>
      </c>
    </row>
    <row r="5294" ht="15.0" customHeight="1">
      <c r="A5294" s="343" t="s">
        <v>8383</v>
      </c>
      <c r="B5294" s="344">
        <v>543298.0</v>
      </c>
      <c r="C5294" s="343" t="s">
        <v>8384</v>
      </c>
      <c r="D5294" s="343" t="s">
        <v>542</v>
      </c>
    </row>
    <row r="5295" ht="15.0" customHeight="1">
      <c r="A5295" s="343" t="s">
        <v>8385</v>
      </c>
      <c r="B5295" s="344">
        <v>543299.0</v>
      </c>
      <c r="C5295" s="343" t="s">
        <v>8386</v>
      </c>
      <c r="D5295" s="343" t="s">
        <v>8387</v>
      </c>
    </row>
    <row r="5296" ht="15.0" customHeight="1">
      <c r="A5296" s="343" t="s">
        <v>8388</v>
      </c>
      <c r="B5296" s="344">
        <v>543300.0</v>
      </c>
      <c r="C5296" s="343" t="s">
        <v>8389</v>
      </c>
      <c r="D5296" s="345" t="s">
        <v>8215</v>
      </c>
    </row>
    <row r="5297" ht="15.0" customHeight="1">
      <c r="A5297" s="343" t="s">
        <v>8390</v>
      </c>
      <c r="B5297" s="344">
        <v>543305.0</v>
      </c>
      <c r="C5297" s="343" t="s">
        <v>8391</v>
      </c>
      <c r="D5297" s="343" t="s">
        <v>588</v>
      </c>
    </row>
    <row r="5298" ht="15.0" customHeight="1">
      <c r="A5298" s="343" t="s">
        <v>8392</v>
      </c>
      <c r="B5298" s="344">
        <v>543306.0</v>
      </c>
      <c r="C5298" s="343" t="s">
        <v>8393</v>
      </c>
      <c r="D5298" s="343" t="s">
        <v>8394</v>
      </c>
    </row>
    <row r="5299" ht="15.0" customHeight="1">
      <c r="A5299" s="343" t="s">
        <v>8395</v>
      </c>
      <c r="B5299" s="344">
        <v>543308.0</v>
      </c>
      <c r="C5299" s="343" t="s">
        <v>8396</v>
      </c>
      <c r="D5299" s="343" t="s">
        <v>8397</v>
      </c>
    </row>
    <row r="5300" ht="15.0" customHeight="1">
      <c r="A5300" s="343" t="s">
        <v>8398</v>
      </c>
      <c r="B5300" s="344">
        <v>543309.0</v>
      </c>
      <c r="C5300" s="343" t="s">
        <v>8399</v>
      </c>
      <c r="D5300" s="345" t="s">
        <v>8400</v>
      </c>
    </row>
    <row r="5301" ht="15.0" customHeight="1">
      <c r="A5301" s="343" t="s">
        <v>8401</v>
      </c>
      <c r="B5301" s="344">
        <v>543310.0</v>
      </c>
      <c r="C5301" s="343" t="s">
        <v>8402</v>
      </c>
      <c r="D5301" s="343" t="s">
        <v>702</v>
      </c>
    </row>
    <row r="5302" ht="15.0" customHeight="1">
      <c r="A5302" s="343" t="s">
        <v>8403</v>
      </c>
      <c r="B5302" s="344">
        <v>543311.0</v>
      </c>
      <c r="C5302" s="343" t="s">
        <v>8404</v>
      </c>
      <c r="D5302" s="343" t="s">
        <v>8218</v>
      </c>
    </row>
    <row r="5303" ht="15.0" customHeight="1">
      <c r="A5303" s="343" t="s">
        <v>8405</v>
      </c>
      <c r="B5303" s="344">
        <v>543312.0</v>
      </c>
      <c r="C5303" s="343" t="s">
        <v>2428</v>
      </c>
      <c r="D5303" s="345" t="s">
        <v>8327</v>
      </c>
    </row>
    <row r="5304" ht="15.0" customHeight="1">
      <c r="A5304" s="343" t="s">
        <v>8406</v>
      </c>
      <c r="B5304" s="344">
        <v>543317.0</v>
      </c>
      <c r="C5304" s="343" t="s">
        <v>8407</v>
      </c>
      <c r="D5304" s="343" t="s">
        <v>8408</v>
      </c>
    </row>
    <row r="5305" ht="15.0" customHeight="1">
      <c r="A5305" s="343" t="s">
        <v>8409</v>
      </c>
      <c r="B5305" s="344">
        <v>543318.0</v>
      </c>
      <c r="C5305" s="343" t="s">
        <v>8410</v>
      </c>
      <c r="D5305" s="343" t="s">
        <v>552</v>
      </c>
    </row>
    <row r="5306" ht="15.0" customHeight="1">
      <c r="A5306" s="343" t="s">
        <v>8411</v>
      </c>
      <c r="B5306" s="344">
        <v>543319.0</v>
      </c>
      <c r="C5306" s="343" t="s">
        <v>8412</v>
      </c>
      <c r="D5306" s="343" t="s">
        <v>8232</v>
      </c>
    </row>
    <row r="5307" ht="15.0" customHeight="1">
      <c r="A5307" s="343" t="s">
        <v>8413</v>
      </c>
      <c r="B5307" s="344">
        <v>543320.0</v>
      </c>
      <c r="C5307" s="343" t="s">
        <v>8414</v>
      </c>
      <c r="D5307" s="343" t="s">
        <v>8415</v>
      </c>
    </row>
    <row r="5308" ht="15.0" customHeight="1">
      <c r="A5308" s="343" t="s">
        <v>8416</v>
      </c>
      <c r="B5308" s="344">
        <v>543321.0</v>
      </c>
      <c r="C5308" s="343" t="s">
        <v>8417</v>
      </c>
      <c r="D5308" s="343" t="s">
        <v>664</v>
      </c>
    </row>
    <row r="5309" ht="15.0" customHeight="1">
      <c r="A5309" s="343" t="s">
        <v>8418</v>
      </c>
      <c r="B5309" s="344">
        <v>543322.0</v>
      </c>
      <c r="C5309" s="343" t="s">
        <v>8419</v>
      </c>
      <c r="D5309" s="343" t="s">
        <v>542</v>
      </c>
    </row>
    <row r="5310" ht="15.0" customHeight="1">
      <c r="A5310" s="343" t="s">
        <v>8420</v>
      </c>
      <c r="B5310" s="344">
        <v>543323.0</v>
      </c>
      <c r="C5310" s="343" t="s">
        <v>8421</v>
      </c>
      <c r="D5310" s="343"/>
    </row>
    <row r="5311" ht="15.0" customHeight="1">
      <c r="A5311" s="343" t="s">
        <v>8422</v>
      </c>
      <c r="B5311" s="344">
        <v>543324.0</v>
      </c>
      <c r="C5311" s="343" t="s">
        <v>8423</v>
      </c>
      <c r="D5311" s="345" t="s">
        <v>8424</v>
      </c>
    </row>
    <row r="5312" ht="15.0" customHeight="1">
      <c r="A5312" s="343" t="s">
        <v>8425</v>
      </c>
      <c r="B5312" s="344">
        <v>543325.0</v>
      </c>
      <c r="C5312" s="343" t="s">
        <v>8426</v>
      </c>
      <c r="D5312" s="345" t="s">
        <v>8215</v>
      </c>
    </row>
    <row r="5313" ht="15.0" customHeight="1">
      <c r="A5313" s="343" t="s">
        <v>8427</v>
      </c>
      <c r="B5313" s="344">
        <v>543326.0</v>
      </c>
      <c r="C5313" s="343" t="s">
        <v>8428</v>
      </c>
      <c r="D5313" s="343"/>
    </row>
    <row r="5314" ht="15.0" customHeight="1">
      <c r="A5314" s="343" t="s">
        <v>8429</v>
      </c>
      <c r="B5314" s="344">
        <v>543327.0</v>
      </c>
      <c r="C5314" s="343" t="s">
        <v>8430</v>
      </c>
      <c r="D5314" s="345" t="s">
        <v>8431</v>
      </c>
    </row>
    <row r="5315" ht="15.0" customHeight="1">
      <c r="A5315" s="343" t="s">
        <v>8432</v>
      </c>
      <c r="B5315" s="344">
        <v>543328.0</v>
      </c>
      <c r="C5315" s="343" t="s">
        <v>8433</v>
      </c>
      <c r="D5315" s="343" t="s">
        <v>8434</v>
      </c>
    </row>
    <row r="5316" ht="15.0" customHeight="1">
      <c r="A5316" s="343" t="s">
        <v>8435</v>
      </c>
      <c r="B5316" s="344">
        <v>543329.0</v>
      </c>
      <c r="C5316" s="343" t="s">
        <v>8436</v>
      </c>
      <c r="D5316" s="343" t="s">
        <v>542</v>
      </c>
    </row>
    <row r="5317" ht="15.0" customHeight="1">
      <c r="A5317" s="343" t="s">
        <v>8437</v>
      </c>
      <c r="B5317" s="344">
        <v>543330.0</v>
      </c>
      <c r="C5317" s="343" t="s">
        <v>8438</v>
      </c>
      <c r="D5317" s="343" t="s">
        <v>993</v>
      </c>
    </row>
    <row r="5318" ht="15.0" customHeight="1">
      <c r="A5318" s="343" t="s">
        <v>8439</v>
      </c>
      <c r="B5318" s="344">
        <v>543331.0</v>
      </c>
      <c r="C5318" s="343" t="s">
        <v>8440</v>
      </c>
      <c r="D5318" s="343" t="s">
        <v>8218</v>
      </c>
    </row>
    <row r="5319" ht="15.0" customHeight="1">
      <c r="A5319" s="343" t="s">
        <v>8441</v>
      </c>
      <c r="B5319" s="344">
        <v>543332.0</v>
      </c>
      <c r="C5319" s="343" t="s">
        <v>8442</v>
      </c>
      <c r="D5319" s="343" t="s">
        <v>664</v>
      </c>
    </row>
    <row r="5320" ht="15.0" customHeight="1">
      <c r="A5320" s="343" t="s">
        <v>8443</v>
      </c>
      <c r="B5320" s="344">
        <v>543333.0</v>
      </c>
      <c r="C5320" s="343" t="s">
        <v>8444</v>
      </c>
      <c r="D5320" s="343" t="s">
        <v>8415</v>
      </c>
    </row>
    <row r="5321" ht="15.0" customHeight="1">
      <c r="A5321" s="343" t="s">
        <v>8445</v>
      </c>
      <c r="B5321" s="344">
        <v>543334.0</v>
      </c>
      <c r="C5321" s="343" t="s">
        <v>8446</v>
      </c>
      <c r="D5321" s="343" t="s">
        <v>517</v>
      </c>
    </row>
    <row r="5322" ht="15.0" customHeight="1">
      <c r="A5322" s="343" t="s">
        <v>8447</v>
      </c>
      <c r="B5322" s="344">
        <v>543335.0</v>
      </c>
      <c r="C5322" s="343" t="s">
        <v>8448</v>
      </c>
      <c r="D5322" s="343" t="s">
        <v>8305</v>
      </c>
    </row>
    <row r="5323" ht="15.0" customHeight="1">
      <c r="A5323" s="343" t="s">
        <v>8449</v>
      </c>
      <c r="B5323" s="344">
        <v>543336.0</v>
      </c>
      <c r="C5323" s="343" t="s">
        <v>8450</v>
      </c>
      <c r="D5323" s="343" t="s">
        <v>552</v>
      </c>
    </row>
    <row r="5324" ht="15.0" customHeight="1">
      <c r="A5324" s="343" t="s">
        <v>8451</v>
      </c>
      <c r="B5324" s="344">
        <v>543341.0</v>
      </c>
      <c r="C5324" s="343" t="s">
        <v>8452</v>
      </c>
      <c r="D5324" s="343" t="s">
        <v>8453</v>
      </c>
    </row>
    <row r="5325" ht="15.0" customHeight="1">
      <c r="A5325" s="343" t="s">
        <v>8454</v>
      </c>
      <c r="B5325" s="344">
        <v>543346.0</v>
      </c>
      <c r="C5325" s="343" t="s">
        <v>8455</v>
      </c>
      <c r="D5325" s="343" t="s">
        <v>8397</v>
      </c>
    </row>
    <row r="5326" ht="15.0" customHeight="1">
      <c r="A5326" s="343" t="s">
        <v>8456</v>
      </c>
      <c r="B5326" s="344">
        <v>543347.0</v>
      </c>
      <c r="C5326" s="343" t="s">
        <v>8457</v>
      </c>
      <c r="D5326" s="343"/>
    </row>
    <row r="5327" ht="15.0" customHeight="1">
      <c r="A5327" s="343" t="s">
        <v>8458</v>
      </c>
      <c r="B5327" s="344">
        <v>543348.0</v>
      </c>
      <c r="C5327" s="343" t="s">
        <v>8459</v>
      </c>
      <c r="D5327" s="343"/>
    </row>
    <row r="5328" ht="15.0" customHeight="1">
      <c r="A5328" s="343" t="s">
        <v>8460</v>
      </c>
      <c r="B5328" s="344">
        <v>543349.0</v>
      </c>
      <c r="C5328" s="343" t="s">
        <v>8461</v>
      </c>
      <c r="D5328" s="343" t="s">
        <v>542</v>
      </c>
    </row>
    <row r="5329" ht="15.0" customHeight="1">
      <c r="A5329" s="343" t="s">
        <v>8462</v>
      </c>
      <c r="B5329" s="344">
        <v>543350.0</v>
      </c>
      <c r="C5329" s="343" t="s">
        <v>8463</v>
      </c>
      <c r="D5329" s="343" t="s">
        <v>8434</v>
      </c>
    </row>
    <row r="5330" ht="15.0" customHeight="1">
      <c r="A5330" s="343" t="s">
        <v>8464</v>
      </c>
      <c r="B5330" s="344">
        <v>543351.0</v>
      </c>
      <c r="C5330" s="343" t="s">
        <v>8465</v>
      </c>
      <c r="D5330" s="345" t="s">
        <v>8327</v>
      </c>
    </row>
    <row r="5331" ht="15.0" customHeight="1">
      <c r="A5331" s="343" t="s">
        <v>8466</v>
      </c>
      <c r="B5331" s="344">
        <v>543352.0</v>
      </c>
      <c r="C5331" s="343" t="s">
        <v>8467</v>
      </c>
      <c r="D5331" s="345" t="s">
        <v>8468</v>
      </c>
    </row>
    <row r="5332" ht="15.0" customHeight="1">
      <c r="A5332" s="343" t="s">
        <v>8469</v>
      </c>
      <c r="B5332" s="344">
        <v>543357.0</v>
      </c>
      <c r="C5332" s="343" t="s">
        <v>8470</v>
      </c>
      <c r="D5332" s="343"/>
    </row>
    <row r="5333" ht="15.0" customHeight="1">
      <c r="A5333" s="343" t="s">
        <v>8471</v>
      </c>
      <c r="B5333" s="344">
        <v>543358.0</v>
      </c>
      <c r="C5333" s="343" t="s">
        <v>8472</v>
      </c>
      <c r="D5333" s="345" t="s">
        <v>8215</v>
      </c>
    </row>
    <row r="5334" ht="15.0" customHeight="1">
      <c r="A5334" s="343" t="s">
        <v>8473</v>
      </c>
      <c r="B5334" s="344">
        <v>543363.0</v>
      </c>
      <c r="C5334" s="343" t="s">
        <v>8474</v>
      </c>
      <c r="D5334" s="343" t="s">
        <v>8318</v>
      </c>
    </row>
    <row r="5335" ht="15.0" customHeight="1">
      <c r="A5335" s="343" t="s">
        <v>8475</v>
      </c>
      <c r="B5335" s="344">
        <v>543364.0</v>
      </c>
      <c r="C5335" s="343" t="s">
        <v>8476</v>
      </c>
      <c r="D5335" s="343" t="s">
        <v>8408</v>
      </c>
    </row>
    <row r="5336" ht="15.0" customHeight="1">
      <c r="A5336" s="343" t="s">
        <v>8477</v>
      </c>
      <c r="B5336" s="344">
        <v>543365.0</v>
      </c>
      <c r="C5336" s="343" t="s">
        <v>8478</v>
      </c>
      <c r="D5336" s="343"/>
    </row>
    <row r="5337" ht="15.0" customHeight="1">
      <c r="A5337" s="343" t="s">
        <v>8479</v>
      </c>
      <c r="B5337" s="344">
        <v>543366.0</v>
      </c>
      <c r="C5337" s="343" t="s">
        <v>8480</v>
      </c>
      <c r="D5337" s="345" t="s">
        <v>8282</v>
      </c>
    </row>
    <row r="5338" ht="15.0" customHeight="1">
      <c r="A5338" s="343" t="s">
        <v>8481</v>
      </c>
      <c r="B5338" s="344">
        <v>543367.0</v>
      </c>
      <c r="C5338" s="343" t="s">
        <v>8482</v>
      </c>
      <c r="D5338" s="343" t="s">
        <v>8330</v>
      </c>
    </row>
    <row r="5339" ht="15.0" customHeight="1">
      <c r="A5339" s="343" t="s">
        <v>8483</v>
      </c>
      <c r="B5339" s="344">
        <v>543372.0</v>
      </c>
      <c r="C5339" s="343" t="s">
        <v>8484</v>
      </c>
      <c r="D5339" s="343" t="s">
        <v>8485</v>
      </c>
    </row>
    <row r="5340" ht="15.0" customHeight="1">
      <c r="A5340" s="343" t="s">
        <v>8486</v>
      </c>
      <c r="B5340" s="344">
        <v>543373.0</v>
      </c>
      <c r="C5340" s="343" t="s">
        <v>8487</v>
      </c>
      <c r="D5340" s="343" t="s">
        <v>8239</v>
      </c>
    </row>
    <row r="5341" ht="15.0" customHeight="1">
      <c r="A5341" s="343" t="s">
        <v>8488</v>
      </c>
      <c r="B5341" s="344">
        <v>543374.0</v>
      </c>
      <c r="C5341" s="343" t="s">
        <v>8489</v>
      </c>
      <c r="D5341" s="343" t="s">
        <v>8490</v>
      </c>
    </row>
    <row r="5342" ht="15.0" customHeight="1">
      <c r="A5342" s="343" t="s">
        <v>8491</v>
      </c>
      <c r="B5342" s="344">
        <v>543375.0</v>
      </c>
      <c r="C5342" s="343" t="s">
        <v>8492</v>
      </c>
      <c r="D5342" s="345" t="s">
        <v>8493</v>
      </c>
    </row>
    <row r="5343" ht="15.0" customHeight="1">
      <c r="A5343" s="343" t="s">
        <v>8494</v>
      </c>
      <c r="B5343" s="344">
        <v>543376.0</v>
      </c>
      <c r="C5343" s="343" t="s">
        <v>8495</v>
      </c>
      <c r="D5343" s="345" t="s">
        <v>8282</v>
      </c>
    </row>
    <row r="5344" ht="15.0" customHeight="1">
      <c r="A5344" s="343" t="s">
        <v>8496</v>
      </c>
      <c r="B5344" s="344">
        <v>543377.0</v>
      </c>
      <c r="C5344" s="343" t="s">
        <v>8497</v>
      </c>
      <c r="D5344" s="343" t="s">
        <v>827</v>
      </c>
    </row>
    <row r="5345" ht="15.0" customHeight="1">
      <c r="A5345" s="343" t="s">
        <v>8498</v>
      </c>
      <c r="B5345" s="344">
        <v>543378.0</v>
      </c>
      <c r="C5345" s="343" t="s">
        <v>8499</v>
      </c>
      <c r="D5345" s="343" t="s">
        <v>873</v>
      </c>
    </row>
    <row r="5346" ht="15.0" customHeight="1">
      <c r="A5346" s="343" t="s">
        <v>8500</v>
      </c>
      <c r="B5346" s="344">
        <v>543383.0</v>
      </c>
      <c r="C5346" s="343" t="s">
        <v>8501</v>
      </c>
      <c r="D5346" s="343"/>
    </row>
    <row r="5347" ht="15.0" customHeight="1">
      <c r="A5347" s="343" t="s">
        <v>8502</v>
      </c>
      <c r="B5347" s="344">
        <v>543384.0</v>
      </c>
      <c r="C5347" s="343" t="s">
        <v>8503</v>
      </c>
      <c r="D5347" s="343" t="s">
        <v>8415</v>
      </c>
    </row>
    <row r="5348" ht="15.0" customHeight="1">
      <c r="A5348" s="343" t="s">
        <v>8504</v>
      </c>
      <c r="B5348" s="344">
        <v>543385.0</v>
      </c>
      <c r="C5348" s="343" t="s">
        <v>8505</v>
      </c>
      <c r="D5348" s="343" t="s">
        <v>8408</v>
      </c>
    </row>
    <row r="5349" ht="15.0" customHeight="1">
      <c r="A5349" s="343" t="s">
        <v>8506</v>
      </c>
      <c r="B5349" s="344">
        <v>543386.0</v>
      </c>
      <c r="C5349" s="343" t="s">
        <v>8507</v>
      </c>
      <c r="D5349" s="343" t="s">
        <v>8350</v>
      </c>
    </row>
    <row r="5350" ht="15.0" customHeight="1">
      <c r="A5350" s="343" t="s">
        <v>8508</v>
      </c>
      <c r="B5350" s="344">
        <v>543387.0</v>
      </c>
      <c r="C5350" s="343" t="s">
        <v>8509</v>
      </c>
      <c r="D5350" s="345" t="s">
        <v>8215</v>
      </c>
    </row>
    <row r="5351" ht="15.0" customHeight="1">
      <c r="A5351" s="343" t="s">
        <v>8510</v>
      </c>
      <c r="B5351" s="344">
        <v>543388.0</v>
      </c>
      <c r="C5351" s="343" t="s">
        <v>8511</v>
      </c>
      <c r="D5351" s="343"/>
    </row>
    <row r="5352" ht="15.0" customHeight="1">
      <c r="A5352" s="343" t="s">
        <v>8512</v>
      </c>
      <c r="B5352" s="344">
        <v>543389.0</v>
      </c>
      <c r="C5352" s="343" t="s">
        <v>8513</v>
      </c>
      <c r="D5352" s="343" t="s">
        <v>542</v>
      </c>
    </row>
    <row r="5353" ht="15.0" customHeight="1">
      <c r="A5353" s="343" t="s">
        <v>8514</v>
      </c>
      <c r="B5353" s="344">
        <v>543390.0</v>
      </c>
      <c r="C5353" s="343" t="s">
        <v>8515</v>
      </c>
      <c r="D5353" s="343" t="s">
        <v>8356</v>
      </c>
    </row>
    <row r="5354" ht="15.0" customHeight="1">
      <c r="A5354" s="343" t="s">
        <v>8516</v>
      </c>
      <c r="B5354" s="344">
        <v>543391.0</v>
      </c>
      <c r="C5354" s="343" t="s">
        <v>8517</v>
      </c>
      <c r="D5354" s="343" t="s">
        <v>8408</v>
      </c>
    </row>
    <row r="5355" ht="15.0" customHeight="1">
      <c r="A5355" s="343" t="s">
        <v>8518</v>
      </c>
      <c r="B5355" s="344">
        <v>543396.0</v>
      </c>
      <c r="C5355" s="343" t="s">
        <v>8519</v>
      </c>
      <c r="D5355" s="343" t="s">
        <v>8356</v>
      </c>
    </row>
    <row r="5356" ht="15.0" customHeight="1">
      <c r="A5356" s="343" t="s">
        <v>8520</v>
      </c>
      <c r="B5356" s="344">
        <v>543397.0</v>
      </c>
      <c r="C5356" s="343" t="s">
        <v>8521</v>
      </c>
      <c r="D5356" s="343" t="s">
        <v>993</v>
      </c>
    </row>
    <row r="5357" ht="15.0" customHeight="1">
      <c r="A5357" s="343" t="s">
        <v>8522</v>
      </c>
      <c r="B5357" s="344">
        <v>543398.0</v>
      </c>
      <c r="C5357" s="343" t="s">
        <v>8523</v>
      </c>
      <c r="D5357" s="345" t="s">
        <v>8327</v>
      </c>
    </row>
    <row r="5358" ht="15.0" customHeight="1">
      <c r="A5358" s="343" t="s">
        <v>8524</v>
      </c>
      <c r="B5358" s="344">
        <v>543399.0</v>
      </c>
      <c r="C5358" s="343" t="s">
        <v>8525</v>
      </c>
      <c r="D5358" s="343" t="s">
        <v>8318</v>
      </c>
    </row>
    <row r="5359" ht="15.0" customHeight="1">
      <c r="A5359" s="343" t="s">
        <v>8526</v>
      </c>
      <c r="B5359" s="344">
        <v>543400.0</v>
      </c>
      <c r="C5359" s="343" t="s">
        <v>8527</v>
      </c>
      <c r="D5359" s="343" t="s">
        <v>8528</v>
      </c>
    </row>
    <row r="5360" ht="15.0" customHeight="1">
      <c r="A5360" s="343" t="s">
        <v>8529</v>
      </c>
      <c r="B5360" s="344">
        <v>543401.0</v>
      </c>
      <c r="C5360" s="343" t="s">
        <v>8530</v>
      </c>
      <c r="D5360" s="343" t="s">
        <v>8531</v>
      </c>
    </row>
    <row r="5361" ht="15.0" customHeight="1">
      <c r="A5361" s="343" t="s">
        <v>8532</v>
      </c>
      <c r="B5361" s="344">
        <v>543410.0</v>
      </c>
      <c r="C5361" s="343" t="s">
        <v>8533</v>
      </c>
      <c r="D5361" s="343" t="s">
        <v>588</v>
      </c>
    </row>
    <row r="5362" ht="15.0" customHeight="1">
      <c r="A5362" s="343" t="s">
        <v>8534</v>
      </c>
      <c r="B5362" s="344">
        <v>543411.0</v>
      </c>
      <c r="C5362" s="343" t="s">
        <v>3033</v>
      </c>
      <c r="D5362" s="343" t="s">
        <v>827</v>
      </c>
    </row>
    <row r="5363" ht="15.0" customHeight="1">
      <c r="A5363" s="343" t="s">
        <v>8535</v>
      </c>
      <c r="B5363" s="344">
        <v>543412.0</v>
      </c>
      <c r="C5363" s="343" t="s">
        <v>8536</v>
      </c>
      <c r="D5363" s="343" t="s">
        <v>2587</v>
      </c>
    </row>
    <row r="5364" ht="15.0" customHeight="1">
      <c r="A5364" s="343" t="s">
        <v>8537</v>
      </c>
      <c r="B5364" s="344">
        <v>543413.0</v>
      </c>
      <c r="C5364" s="343" t="s">
        <v>8538</v>
      </c>
      <c r="D5364" s="343" t="s">
        <v>8539</v>
      </c>
    </row>
    <row r="5365" ht="15.0" customHeight="1">
      <c r="A5365" s="343" t="s">
        <v>8540</v>
      </c>
      <c r="B5365" s="344">
        <v>543414.0</v>
      </c>
      <c r="C5365" s="343" t="s">
        <v>8541</v>
      </c>
      <c r="D5365" s="343"/>
    </row>
    <row r="5366" ht="15.0" customHeight="1">
      <c r="A5366" s="343" t="s">
        <v>8542</v>
      </c>
      <c r="B5366" s="344">
        <v>543415.0</v>
      </c>
      <c r="C5366" s="343" t="s">
        <v>8543</v>
      </c>
      <c r="D5366" s="343" t="s">
        <v>8544</v>
      </c>
    </row>
    <row r="5367" ht="15.0" customHeight="1">
      <c r="A5367" s="343" t="s">
        <v>8545</v>
      </c>
      <c r="B5367" s="344">
        <v>543416.0</v>
      </c>
      <c r="C5367" s="343" t="s">
        <v>7426</v>
      </c>
      <c r="D5367" s="345" t="s">
        <v>8493</v>
      </c>
    </row>
    <row r="5368" ht="15.0" customHeight="1">
      <c r="A5368" s="343" t="s">
        <v>8546</v>
      </c>
      <c r="B5368" s="344">
        <v>543417.0</v>
      </c>
      <c r="C5368" s="343" t="s">
        <v>8547</v>
      </c>
      <c r="D5368" s="345" t="s">
        <v>8327</v>
      </c>
    </row>
    <row r="5369" ht="15.0" customHeight="1">
      <c r="A5369" s="343" t="s">
        <v>8548</v>
      </c>
      <c r="B5369" s="344">
        <v>543419.0</v>
      </c>
      <c r="C5369" s="343" t="s">
        <v>8549</v>
      </c>
      <c r="D5369" s="345" t="s">
        <v>8282</v>
      </c>
    </row>
    <row r="5370" ht="15.0" customHeight="1">
      <c r="A5370" s="343" t="s">
        <v>8550</v>
      </c>
      <c r="B5370" s="344">
        <v>543420.0</v>
      </c>
      <c r="C5370" s="343" t="s">
        <v>3476</v>
      </c>
      <c r="D5370" s="343" t="s">
        <v>8551</v>
      </c>
    </row>
    <row r="5371" ht="15.0" customHeight="1">
      <c r="A5371" s="343" t="s">
        <v>8552</v>
      </c>
      <c r="B5371" s="344">
        <v>543425.0</v>
      </c>
      <c r="C5371" s="343" t="s">
        <v>8553</v>
      </c>
      <c r="D5371" s="343" t="s">
        <v>8554</v>
      </c>
    </row>
    <row r="5372" ht="15.0" customHeight="1">
      <c r="A5372" s="343" t="s">
        <v>8555</v>
      </c>
      <c r="B5372" s="344">
        <v>543426.0</v>
      </c>
      <c r="C5372" s="343" t="s">
        <v>8556</v>
      </c>
      <c r="D5372" s="343" t="s">
        <v>930</v>
      </c>
    </row>
    <row r="5373" ht="15.0" customHeight="1">
      <c r="A5373" s="343" t="s">
        <v>8557</v>
      </c>
      <c r="B5373" s="344">
        <v>543427.0</v>
      </c>
      <c r="C5373" s="343" t="s">
        <v>8558</v>
      </c>
      <c r="D5373" s="343" t="s">
        <v>8559</v>
      </c>
    </row>
    <row r="5374" ht="15.0" customHeight="1">
      <c r="A5374" s="343" t="s">
        <v>8560</v>
      </c>
      <c r="B5374" s="344">
        <v>543428.0</v>
      </c>
      <c r="C5374" s="343" t="s">
        <v>8561</v>
      </c>
      <c r="D5374" s="343" t="s">
        <v>8330</v>
      </c>
    </row>
    <row r="5375" ht="15.0" customHeight="1">
      <c r="A5375" s="343" t="s">
        <v>8562</v>
      </c>
      <c r="B5375" s="344">
        <v>543433.0</v>
      </c>
      <c r="C5375" s="343" t="s">
        <v>8563</v>
      </c>
      <c r="D5375" s="343" t="s">
        <v>664</v>
      </c>
    </row>
    <row r="5376" ht="15.0" customHeight="1">
      <c r="A5376" s="343" t="s">
        <v>8564</v>
      </c>
      <c r="B5376" s="344">
        <v>543434.0</v>
      </c>
      <c r="C5376" s="343" t="s">
        <v>8565</v>
      </c>
      <c r="D5376" s="343" t="s">
        <v>542</v>
      </c>
    </row>
    <row r="5377" ht="15.0" customHeight="1">
      <c r="A5377" s="343" t="s">
        <v>8566</v>
      </c>
      <c r="B5377" s="344">
        <v>543435.0</v>
      </c>
      <c r="C5377" s="343" t="s">
        <v>8567</v>
      </c>
      <c r="D5377" s="343" t="s">
        <v>8365</v>
      </c>
    </row>
    <row r="5378" ht="15.0" customHeight="1">
      <c r="A5378" s="343" t="s">
        <v>8568</v>
      </c>
      <c r="B5378" s="344">
        <v>543436.0</v>
      </c>
      <c r="C5378" s="343" t="s">
        <v>8569</v>
      </c>
      <c r="D5378" s="345" t="s">
        <v>8327</v>
      </c>
    </row>
    <row r="5379" ht="15.0" customHeight="1">
      <c r="A5379" s="343" t="s">
        <v>8570</v>
      </c>
      <c r="B5379" s="344">
        <v>543437.0</v>
      </c>
      <c r="C5379" s="343" t="s">
        <v>8571</v>
      </c>
      <c r="D5379" s="343"/>
    </row>
    <row r="5380" ht="15.0" customHeight="1">
      <c r="A5380" s="343" t="s">
        <v>8572</v>
      </c>
      <c r="B5380" s="344">
        <v>543438.0</v>
      </c>
      <c r="C5380" s="343" t="s">
        <v>8573</v>
      </c>
      <c r="D5380" s="343"/>
    </row>
    <row r="5381" ht="15.0" customHeight="1">
      <c r="A5381" s="343" t="s">
        <v>8574</v>
      </c>
      <c r="B5381" s="344">
        <v>543439.0</v>
      </c>
      <c r="C5381" s="343" t="s">
        <v>8575</v>
      </c>
      <c r="D5381" s="343" t="s">
        <v>8453</v>
      </c>
    </row>
    <row r="5382" ht="15.0" customHeight="1">
      <c r="A5382" s="343" t="s">
        <v>8576</v>
      </c>
      <c r="B5382" s="344">
        <v>543440.0</v>
      </c>
      <c r="C5382" s="343" t="s">
        <v>8577</v>
      </c>
      <c r="D5382" s="343"/>
    </row>
    <row r="5383" ht="15.0" customHeight="1">
      <c r="A5383" s="343" t="s">
        <v>8578</v>
      </c>
      <c r="B5383" s="344">
        <v>543441.0</v>
      </c>
      <c r="C5383" s="343" t="s">
        <v>8579</v>
      </c>
      <c r="D5383" s="343" t="s">
        <v>7453</v>
      </c>
    </row>
    <row r="5384" ht="15.0" customHeight="1">
      <c r="A5384" s="343" t="s">
        <v>8580</v>
      </c>
      <c r="B5384" s="344">
        <v>543442.0</v>
      </c>
      <c r="C5384" s="343" t="s">
        <v>1561</v>
      </c>
      <c r="D5384" s="343" t="s">
        <v>8531</v>
      </c>
    </row>
    <row r="5385" ht="15.0" customHeight="1">
      <c r="A5385" s="343" t="s">
        <v>8581</v>
      </c>
      <c r="B5385" s="344">
        <v>543443.0</v>
      </c>
      <c r="C5385" s="343" t="s">
        <v>8582</v>
      </c>
      <c r="D5385" s="343" t="s">
        <v>609</v>
      </c>
    </row>
    <row r="5386" ht="15.0" customHeight="1">
      <c r="A5386" s="343" t="s">
        <v>8583</v>
      </c>
      <c r="B5386" s="344">
        <v>543444.0</v>
      </c>
      <c r="C5386" s="343" t="s">
        <v>8584</v>
      </c>
      <c r="D5386" s="343" t="s">
        <v>542</v>
      </c>
    </row>
    <row r="5387" ht="15.0" customHeight="1">
      <c r="A5387" s="343" t="s">
        <v>8585</v>
      </c>
      <c r="B5387" s="344">
        <v>543449.0</v>
      </c>
      <c r="C5387" s="343" t="s">
        <v>8586</v>
      </c>
      <c r="D5387" s="343" t="s">
        <v>1269</v>
      </c>
    </row>
    <row r="5388" ht="15.0" customHeight="1">
      <c r="A5388" s="343" t="s">
        <v>8587</v>
      </c>
      <c r="B5388" s="344">
        <v>543450.0</v>
      </c>
      <c r="C5388" s="343" t="s">
        <v>8588</v>
      </c>
      <c r="D5388" s="343"/>
    </row>
    <row r="5389" ht="15.0" customHeight="1">
      <c r="A5389" s="343" t="s">
        <v>8589</v>
      </c>
      <c r="B5389" s="344">
        <v>543451.0</v>
      </c>
      <c r="C5389" s="343" t="s">
        <v>8590</v>
      </c>
      <c r="D5389" s="343" t="s">
        <v>7453</v>
      </c>
    </row>
    <row r="5390" ht="15.0" customHeight="1">
      <c r="A5390" s="343" t="s">
        <v>8591</v>
      </c>
      <c r="B5390" s="344">
        <v>543452.0</v>
      </c>
      <c r="C5390" s="343" t="s">
        <v>8592</v>
      </c>
      <c r="D5390" s="343"/>
    </row>
    <row r="5391" ht="15.0" customHeight="1">
      <c r="A5391" s="343" t="s">
        <v>8593</v>
      </c>
      <c r="B5391" s="344">
        <v>543453.0</v>
      </c>
      <c r="C5391" s="343" t="s">
        <v>8594</v>
      </c>
      <c r="D5391" s="343" t="s">
        <v>8595</v>
      </c>
    </row>
    <row r="5392" ht="15.0" customHeight="1">
      <c r="A5392" s="343" t="s">
        <v>8596</v>
      </c>
      <c r="B5392" s="344">
        <v>543454.0</v>
      </c>
      <c r="C5392" s="343" t="s">
        <v>8597</v>
      </c>
      <c r="D5392" s="343"/>
    </row>
    <row r="5393" ht="15.0" customHeight="1">
      <c r="A5393" s="343" t="s">
        <v>8598</v>
      </c>
      <c r="B5393" s="344">
        <v>543458.0</v>
      </c>
      <c r="C5393" s="343" t="s">
        <v>8599</v>
      </c>
      <c r="D5393" s="343" t="s">
        <v>8239</v>
      </c>
    </row>
    <row r="5394" ht="15.0" customHeight="1">
      <c r="A5394" s="343" t="s">
        <v>8600</v>
      </c>
      <c r="B5394" s="344">
        <v>543460.0</v>
      </c>
      <c r="C5394" s="343" t="s">
        <v>8601</v>
      </c>
      <c r="D5394" s="343" t="s">
        <v>512</v>
      </c>
    </row>
    <row r="5395" ht="15.0" customHeight="1">
      <c r="A5395" s="343" t="s">
        <v>8602</v>
      </c>
      <c r="B5395" s="344">
        <v>543461.0</v>
      </c>
      <c r="C5395" s="343" t="s">
        <v>8603</v>
      </c>
      <c r="D5395" s="343" t="s">
        <v>8232</v>
      </c>
    </row>
    <row r="5396" ht="15.0" customHeight="1">
      <c r="A5396" s="343" t="s">
        <v>8604</v>
      </c>
      <c r="B5396" s="344">
        <v>543462.0</v>
      </c>
      <c r="C5396" s="343" t="s">
        <v>2036</v>
      </c>
      <c r="D5396" s="343" t="s">
        <v>8605</v>
      </c>
    </row>
    <row r="5397" ht="15.0" customHeight="1">
      <c r="A5397" s="343" t="s">
        <v>8606</v>
      </c>
      <c r="B5397" s="344">
        <v>543463.0</v>
      </c>
      <c r="C5397" s="343" t="s">
        <v>8607</v>
      </c>
      <c r="D5397" s="343" t="s">
        <v>8531</v>
      </c>
    </row>
    <row r="5398" ht="15.0" customHeight="1">
      <c r="A5398" s="343" t="s">
        <v>8608</v>
      </c>
      <c r="B5398" s="344">
        <v>543464.0</v>
      </c>
      <c r="C5398" s="343" t="s">
        <v>8609</v>
      </c>
      <c r="D5398" s="343" t="s">
        <v>1550</v>
      </c>
    </row>
    <row r="5399" ht="15.0" customHeight="1">
      <c r="A5399" s="343" t="s">
        <v>8610</v>
      </c>
      <c r="B5399" s="344">
        <v>543465.0</v>
      </c>
      <c r="C5399" s="343" t="s">
        <v>8611</v>
      </c>
      <c r="D5399" s="343"/>
    </row>
    <row r="5400" ht="15.0" customHeight="1">
      <c r="A5400" s="343" t="s">
        <v>8612</v>
      </c>
      <c r="B5400" s="344">
        <v>543470.0</v>
      </c>
      <c r="C5400" s="343" t="s">
        <v>6157</v>
      </c>
      <c r="D5400" s="345" t="s">
        <v>8327</v>
      </c>
    </row>
    <row r="5401" ht="15.0" customHeight="1">
      <c r="A5401" s="343" t="s">
        <v>8613</v>
      </c>
      <c r="B5401" s="344">
        <v>543471.0</v>
      </c>
      <c r="C5401" s="343" t="s">
        <v>8614</v>
      </c>
      <c r="D5401" s="343"/>
    </row>
    <row r="5402" ht="15.0" customHeight="1">
      <c r="A5402" s="343" t="s">
        <v>8615</v>
      </c>
      <c r="B5402" s="344">
        <v>543472.0</v>
      </c>
      <c r="C5402" s="343" t="s">
        <v>8616</v>
      </c>
      <c r="D5402" s="343"/>
    </row>
    <row r="5403" ht="15.0" customHeight="1">
      <c r="A5403" s="343" t="s">
        <v>8617</v>
      </c>
      <c r="B5403" s="344">
        <v>543473.0</v>
      </c>
      <c r="C5403" s="343" t="s">
        <v>8618</v>
      </c>
      <c r="D5403" s="343"/>
    </row>
    <row r="5404" ht="15.0" customHeight="1">
      <c r="A5404" s="343" t="s">
        <v>8619</v>
      </c>
      <c r="B5404" s="344">
        <v>543474.0</v>
      </c>
      <c r="C5404" s="343" t="s">
        <v>8620</v>
      </c>
      <c r="D5404" s="343"/>
    </row>
    <row r="5405" ht="15.0" customHeight="1">
      <c r="A5405" s="343" t="s">
        <v>8621</v>
      </c>
      <c r="B5405" s="344">
        <v>543475.0</v>
      </c>
      <c r="C5405" s="343" t="s">
        <v>8622</v>
      </c>
      <c r="D5405" s="343" t="s">
        <v>8605</v>
      </c>
    </row>
    <row r="5406" ht="15.0" customHeight="1">
      <c r="A5406" s="343" t="s">
        <v>8623</v>
      </c>
      <c r="B5406" s="344">
        <v>543481.0</v>
      </c>
      <c r="C5406" s="343" t="s">
        <v>8624</v>
      </c>
      <c r="D5406" s="343"/>
    </row>
    <row r="5407" ht="15.0" customHeight="1">
      <c r="A5407" s="343" t="s">
        <v>8625</v>
      </c>
      <c r="B5407" s="344">
        <v>543482.0</v>
      </c>
      <c r="C5407" s="343" t="s">
        <v>8626</v>
      </c>
      <c r="D5407" s="343" t="s">
        <v>1269</v>
      </c>
    </row>
    <row r="5408" ht="15.0" customHeight="1">
      <c r="A5408" s="343" t="s">
        <v>8627</v>
      </c>
      <c r="B5408" s="344">
        <v>543489.0</v>
      </c>
      <c r="C5408" s="343" t="s">
        <v>8628</v>
      </c>
      <c r="D5408" s="343" t="s">
        <v>8551</v>
      </c>
    </row>
    <row r="5409" ht="15.0" customHeight="1">
      <c r="A5409" s="343" t="s">
        <v>8629</v>
      </c>
      <c r="B5409" s="344">
        <v>543490.0</v>
      </c>
      <c r="C5409" s="343" t="s">
        <v>8630</v>
      </c>
      <c r="D5409" s="345" t="s">
        <v>8493</v>
      </c>
    </row>
    <row r="5410" ht="15.0" customHeight="1">
      <c r="A5410" s="343" t="s">
        <v>8631</v>
      </c>
      <c r="B5410" s="344">
        <v>543497.0</v>
      </c>
      <c r="C5410" s="343" t="s">
        <v>8632</v>
      </c>
      <c r="D5410" s="343" t="s">
        <v>664</v>
      </c>
    </row>
    <row r="5411" ht="15.0" customHeight="1">
      <c r="A5411" s="343" t="s">
        <v>8633</v>
      </c>
      <c r="B5411" s="344">
        <v>543498.0</v>
      </c>
      <c r="C5411" s="343" t="s">
        <v>8634</v>
      </c>
      <c r="D5411" s="345" t="s">
        <v>8215</v>
      </c>
    </row>
    <row r="5412" ht="15.0" customHeight="1">
      <c r="A5412" s="343" t="s">
        <v>8635</v>
      </c>
      <c r="B5412" s="344">
        <v>543499.0</v>
      </c>
      <c r="C5412" s="343" t="s">
        <v>8636</v>
      </c>
      <c r="D5412" s="343" t="s">
        <v>542</v>
      </c>
    </row>
    <row r="5413" ht="15.0" customHeight="1">
      <c r="A5413" s="343" t="s">
        <v>8637</v>
      </c>
      <c r="B5413" s="344">
        <v>543500.0</v>
      </c>
      <c r="C5413" s="343" t="s">
        <v>8638</v>
      </c>
      <c r="D5413" s="343" t="s">
        <v>8232</v>
      </c>
    </row>
    <row r="5414" ht="15.0" customHeight="1">
      <c r="A5414" s="343" t="s">
        <v>8639</v>
      </c>
      <c r="B5414" s="344">
        <v>543501.0</v>
      </c>
      <c r="C5414" s="343" t="s">
        <v>8640</v>
      </c>
      <c r="D5414" s="343"/>
    </row>
    <row r="5415" ht="15.0" customHeight="1">
      <c r="A5415" s="343" t="s">
        <v>8641</v>
      </c>
      <c r="B5415" s="344">
        <v>543512.0</v>
      </c>
      <c r="C5415" s="343" t="s">
        <v>8642</v>
      </c>
      <c r="D5415" s="343" t="s">
        <v>8643</v>
      </c>
    </row>
    <row r="5416" ht="15.0" customHeight="1">
      <c r="A5416" s="343" t="s">
        <v>8644</v>
      </c>
      <c r="B5416" s="344">
        <v>543513.0</v>
      </c>
      <c r="C5416" s="343" t="s">
        <v>8645</v>
      </c>
      <c r="D5416" s="343" t="s">
        <v>8232</v>
      </c>
    </row>
    <row r="5417" ht="15.0" customHeight="1">
      <c r="A5417" s="343" t="s">
        <v>8646</v>
      </c>
      <c r="B5417" s="344">
        <v>543514.0</v>
      </c>
      <c r="C5417" s="343" t="s">
        <v>8647</v>
      </c>
      <c r="D5417" s="343" t="s">
        <v>8264</v>
      </c>
    </row>
    <row r="5418" ht="15.0" customHeight="1">
      <c r="A5418" s="343" t="s">
        <v>8648</v>
      </c>
      <c r="B5418" s="344">
        <v>543515.0</v>
      </c>
      <c r="C5418" s="343" t="s">
        <v>8649</v>
      </c>
      <c r="D5418" s="343" t="s">
        <v>8232</v>
      </c>
    </row>
    <row r="5419" ht="15.0" customHeight="1">
      <c r="A5419" s="343" t="s">
        <v>8650</v>
      </c>
      <c r="B5419" s="344">
        <v>543516.0</v>
      </c>
      <c r="C5419" s="343" t="s">
        <v>8651</v>
      </c>
      <c r="D5419" s="343" t="s">
        <v>8232</v>
      </c>
    </row>
    <row r="5420" ht="15.0" customHeight="1">
      <c r="A5420" s="343" t="s">
        <v>8652</v>
      </c>
      <c r="B5420" s="344">
        <v>543517.0</v>
      </c>
      <c r="C5420" s="343" t="s">
        <v>8653</v>
      </c>
      <c r="D5420" s="343" t="s">
        <v>827</v>
      </c>
    </row>
    <row r="5421" ht="15.0" customHeight="1">
      <c r="A5421" s="343" t="s">
        <v>8654</v>
      </c>
      <c r="B5421" s="344">
        <v>543518.0</v>
      </c>
      <c r="C5421" s="343" t="s">
        <v>8655</v>
      </c>
      <c r="D5421" s="343" t="s">
        <v>8249</v>
      </c>
    </row>
    <row r="5422" ht="15.0" customHeight="1">
      <c r="A5422" s="343" t="s">
        <v>8656</v>
      </c>
      <c r="B5422" s="344">
        <v>543519.0</v>
      </c>
      <c r="C5422" s="343" t="s">
        <v>8657</v>
      </c>
      <c r="D5422" s="345" t="s">
        <v>8431</v>
      </c>
    </row>
    <row r="5423" ht="15.0" customHeight="1">
      <c r="A5423" s="343" t="s">
        <v>8658</v>
      </c>
      <c r="B5423" s="344">
        <v>543520.0</v>
      </c>
      <c r="C5423" s="343" t="s">
        <v>8659</v>
      </c>
      <c r="D5423" s="343" t="s">
        <v>8397</v>
      </c>
    </row>
    <row r="5424" ht="15.0" customHeight="1">
      <c r="A5424" s="343" t="s">
        <v>8660</v>
      </c>
      <c r="B5424" s="344">
        <v>543521.0</v>
      </c>
      <c r="C5424" s="343" t="s">
        <v>8661</v>
      </c>
      <c r="D5424" s="343" t="s">
        <v>8415</v>
      </c>
    </row>
    <row r="5425" ht="15.0" customHeight="1">
      <c r="A5425" s="343" t="s">
        <v>8662</v>
      </c>
      <c r="B5425" s="344">
        <v>543522.0</v>
      </c>
      <c r="C5425" s="343" t="s">
        <v>8663</v>
      </c>
      <c r="D5425" s="343" t="s">
        <v>8664</v>
      </c>
    </row>
    <row r="5426" ht="15.0" customHeight="1">
      <c r="A5426" s="343" t="s">
        <v>8665</v>
      </c>
      <c r="B5426" s="344">
        <v>543523.0</v>
      </c>
      <c r="C5426" s="343" t="s">
        <v>8666</v>
      </c>
      <c r="D5426" s="343" t="s">
        <v>930</v>
      </c>
    </row>
    <row r="5427" ht="15.0" customHeight="1">
      <c r="A5427" s="343" t="s">
        <v>8667</v>
      </c>
      <c r="B5427" s="344">
        <v>543524.0</v>
      </c>
      <c r="C5427" s="343" t="s">
        <v>8668</v>
      </c>
      <c r="D5427" s="343" t="s">
        <v>8397</v>
      </c>
    </row>
    <row r="5428" ht="15.0" customHeight="1">
      <c r="A5428" s="343" t="s">
        <v>8669</v>
      </c>
      <c r="B5428" s="344">
        <v>543525.0</v>
      </c>
      <c r="C5428" s="343" t="s">
        <v>6070</v>
      </c>
      <c r="D5428" s="343" t="s">
        <v>8605</v>
      </c>
    </row>
    <row r="5429" ht="15.0" customHeight="1">
      <c r="A5429" s="343" t="s">
        <v>461</v>
      </c>
      <c r="B5429" s="344">
        <v>543526.0</v>
      </c>
      <c r="C5429" s="343" t="s">
        <v>8670</v>
      </c>
      <c r="D5429" s="343" t="s">
        <v>2916</v>
      </c>
    </row>
    <row r="5430" ht="15.0" customHeight="1">
      <c r="A5430" s="343" t="s">
        <v>8671</v>
      </c>
      <c r="B5430" s="344">
        <v>543527.0</v>
      </c>
      <c r="C5430" s="343" t="s">
        <v>8672</v>
      </c>
      <c r="D5430" s="343" t="s">
        <v>8544</v>
      </c>
    </row>
    <row r="5431" ht="15.0" customHeight="1">
      <c r="A5431" s="343" t="s">
        <v>8673</v>
      </c>
      <c r="B5431" s="344">
        <v>543528.0</v>
      </c>
      <c r="C5431" s="343" t="s">
        <v>8674</v>
      </c>
      <c r="D5431" s="343" t="s">
        <v>827</v>
      </c>
    </row>
    <row r="5432" ht="15.0" customHeight="1">
      <c r="A5432" s="343" t="s">
        <v>8675</v>
      </c>
      <c r="B5432" s="344">
        <v>543529.0</v>
      </c>
      <c r="C5432" s="343" t="s">
        <v>8676</v>
      </c>
      <c r="D5432" s="343" t="s">
        <v>8551</v>
      </c>
    </row>
    <row r="5433" ht="15.0" customHeight="1">
      <c r="A5433" s="343" t="s">
        <v>8677</v>
      </c>
      <c r="B5433" s="344">
        <v>543530.0</v>
      </c>
      <c r="C5433" s="343" t="s">
        <v>8678</v>
      </c>
      <c r="D5433" s="343" t="s">
        <v>1012</v>
      </c>
    </row>
    <row r="5434" ht="15.0" customHeight="1">
      <c r="A5434" s="343" t="s">
        <v>8679</v>
      </c>
      <c r="B5434" s="344">
        <v>543531.0</v>
      </c>
      <c r="C5434" s="343" t="s">
        <v>8680</v>
      </c>
      <c r="D5434" s="343" t="s">
        <v>702</v>
      </c>
    </row>
    <row r="5435" ht="15.0" customHeight="1">
      <c r="A5435" s="343" t="s">
        <v>8681</v>
      </c>
      <c r="B5435" s="344">
        <v>543532.0</v>
      </c>
      <c r="C5435" s="343" t="s">
        <v>8682</v>
      </c>
      <c r="D5435" s="343" t="s">
        <v>8249</v>
      </c>
    </row>
    <row r="5436" ht="15.0" customHeight="1">
      <c r="A5436" s="343" t="s">
        <v>8683</v>
      </c>
      <c r="B5436" s="344">
        <v>543533.0</v>
      </c>
      <c r="C5436" s="343" t="s">
        <v>8684</v>
      </c>
      <c r="D5436" s="343" t="s">
        <v>8605</v>
      </c>
    </row>
    <row r="5437" ht="15.0" customHeight="1">
      <c r="A5437" s="343" t="s">
        <v>8685</v>
      </c>
      <c r="B5437" s="344">
        <v>543534.0</v>
      </c>
      <c r="C5437" s="343" t="s">
        <v>8686</v>
      </c>
      <c r="D5437" s="343" t="s">
        <v>664</v>
      </c>
    </row>
    <row r="5438" ht="15.0" customHeight="1">
      <c r="A5438" s="343" t="s">
        <v>8687</v>
      </c>
      <c r="B5438" s="344">
        <v>543535.0</v>
      </c>
      <c r="C5438" s="343" t="s">
        <v>8688</v>
      </c>
      <c r="D5438" s="345" t="s">
        <v>8468</v>
      </c>
    </row>
    <row r="5439" ht="15.0" customHeight="1">
      <c r="A5439" s="343" t="s">
        <v>8689</v>
      </c>
      <c r="B5439" s="344">
        <v>543536.0</v>
      </c>
      <c r="C5439" s="343" t="s">
        <v>8690</v>
      </c>
      <c r="D5439" s="343" t="s">
        <v>8224</v>
      </c>
    </row>
    <row r="5440" ht="15.0" customHeight="1">
      <c r="A5440" s="343" t="s">
        <v>8691</v>
      </c>
      <c r="B5440" s="344">
        <v>590136.0</v>
      </c>
      <c r="C5440" s="343" t="s">
        <v>8692</v>
      </c>
      <c r="D5440" s="343"/>
    </row>
    <row r="5441" ht="15.0" customHeight="1">
      <c r="A5441" s="343" t="s">
        <v>8693</v>
      </c>
      <c r="B5441" s="344">
        <v>590137.0</v>
      </c>
      <c r="C5441" s="343" t="s">
        <v>8694</v>
      </c>
      <c r="D5441" s="343"/>
    </row>
    <row r="5442" ht="15.0" customHeight="1">
      <c r="A5442" s="343" t="s">
        <v>8695</v>
      </c>
      <c r="B5442" s="344">
        <v>590138.0</v>
      </c>
      <c r="C5442" s="343" t="s">
        <v>8696</v>
      </c>
      <c r="D5442" s="343"/>
    </row>
  </sheetData>
  <printOptions/>
  <pageMargins bottom="0.75" footer="0.0" header="0.0" left="0.7" right="0.7" top="0.75"/>
  <pageSetup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1.86"/>
    <col customWidth="1" min="2" max="2" width="24.86"/>
    <col customWidth="1" min="3" max="12" width="11.43"/>
    <col customWidth="1" min="13" max="26" width="8.71"/>
  </cols>
  <sheetData>
    <row r="1" ht="14.25" customHeight="1"/>
    <row r="2" ht="14.25" customHeight="1">
      <c r="B2" s="244" t="s">
        <v>157</v>
      </c>
      <c r="C2" s="213">
        <v>41334.0</v>
      </c>
      <c r="D2" s="213">
        <v>41699.0</v>
      </c>
      <c r="E2" s="213">
        <v>42064.0</v>
      </c>
      <c r="F2" s="213">
        <v>42430.0</v>
      </c>
      <c r="G2" s="213">
        <v>42795.0</v>
      </c>
      <c r="H2" s="213">
        <v>43160.0</v>
      </c>
      <c r="I2" s="213">
        <v>43525.0</v>
      </c>
      <c r="J2" s="213">
        <v>43891.0</v>
      </c>
      <c r="K2" s="213">
        <v>44256.0</v>
      </c>
      <c r="L2" s="213">
        <v>44621.0</v>
      </c>
      <c r="M2" s="213">
        <v>44986.0</v>
      </c>
      <c r="N2" s="213">
        <v>45352.0</v>
      </c>
    </row>
    <row r="3" ht="14.25" customHeight="1">
      <c r="B3" s="346"/>
      <c r="C3" s="347"/>
      <c r="D3" s="347"/>
      <c r="E3" s="347"/>
      <c r="F3" s="347"/>
      <c r="G3" s="347"/>
      <c r="H3" s="347"/>
      <c r="I3" s="347"/>
      <c r="J3" s="347"/>
      <c r="K3" s="347"/>
      <c r="L3" s="347"/>
      <c r="M3" s="347"/>
      <c r="N3" s="347"/>
    </row>
    <row r="4" ht="14.25" customHeight="1">
      <c r="B4" s="34" t="s">
        <v>257</v>
      </c>
      <c r="C4" s="348">
        <v>286.0</v>
      </c>
      <c r="D4" s="348">
        <v>286.0</v>
      </c>
      <c r="E4" s="348">
        <v>572.0</v>
      </c>
      <c r="F4" s="349">
        <v>1144.0</v>
      </c>
      <c r="G4" s="349">
        <v>1144.0</v>
      </c>
      <c r="H4" s="349">
        <v>1088.0</v>
      </c>
      <c r="I4" s="349">
        <v>2170.0</v>
      </c>
      <c r="J4" s="349">
        <v>2122.0</v>
      </c>
      <c r="K4" s="349">
        <v>2124.0</v>
      </c>
      <c r="L4" s="349">
        <v>2098.0</v>
      </c>
      <c r="M4" s="349">
        <v>2069.0</v>
      </c>
      <c r="N4" s="349">
        <v>2071.0</v>
      </c>
    </row>
    <row r="5" ht="14.25" customHeight="1">
      <c r="B5" s="34" t="s">
        <v>84</v>
      </c>
      <c r="C5" s="349">
        <v>37708.0</v>
      </c>
      <c r="D5" s="349">
        <v>44244.0</v>
      </c>
      <c r="E5" s="349">
        <v>50164.0</v>
      </c>
      <c r="F5" s="349">
        <v>60600.0</v>
      </c>
      <c r="G5" s="349">
        <v>67838.0</v>
      </c>
      <c r="H5" s="349">
        <v>63835.0</v>
      </c>
      <c r="I5" s="349">
        <v>62778.0</v>
      </c>
      <c r="J5" s="349">
        <v>63328.0</v>
      </c>
      <c r="K5" s="349">
        <v>74227.0</v>
      </c>
      <c r="L5" s="349">
        <v>73252.0</v>
      </c>
      <c r="M5" s="349">
        <v>73338.0</v>
      </c>
      <c r="N5" s="349">
        <v>86045.0</v>
      </c>
    </row>
    <row r="6" ht="14.25" customHeight="1">
      <c r="B6" s="34" t="s">
        <v>8697</v>
      </c>
      <c r="C6" s="348"/>
      <c r="D6" s="348"/>
      <c r="E6" s="348"/>
      <c r="F6" s="348"/>
      <c r="G6" s="348"/>
      <c r="H6" s="348"/>
      <c r="I6" s="348"/>
      <c r="J6" s="349"/>
      <c r="K6" s="349"/>
      <c r="L6" s="349"/>
      <c r="M6" s="349"/>
      <c r="N6" s="349"/>
    </row>
    <row r="7" ht="14.25" customHeight="1">
      <c r="B7" s="31" t="s">
        <v>8698</v>
      </c>
      <c r="C7" s="348">
        <v>0.0</v>
      </c>
      <c r="D7" s="348">
        <v>0.0</v>
      </c>
      <c r="E7" s="348">
        <v>0.0</v>
      </c>
      <c r="F7" s="348">
        <v>0.0</v>
      </c>
      <c r="G7" s="348">
        <v>0.0</v>
      </c>
      <c r="H7" s="348">
        <v>0.0</v>
      </c>
      <c r="I7" s="348">
        <v>0.0</v>
      </c>
      <c r="J7" s="349">
        <v>4633.0</v>
      </c>
      <c r="K7" s="349">
        <v>5325.0</v>
      </c>
      <c r="L7" s="349">
        <v>5474.0</v>
      </c>
      <c r="M7" s="349">
        <v>8299.0</v>
      </c>
      <c r="N7" s="349">
        <v>8359.0</v>
      </c>
    </row>
    <row r="8" ht="14.25" customHeight="1">
      <c r="B8" s="34" t="s">
        <v>8699</v>
      </c>
      <c r="C8" s="349"/>
      <c r="D8" s="349"/>
      <c r="E8" s="349"/>
      <c r="F8" s="349"/>
      <c r="G8" s="349"/>
      <c r="H8" s="349"/>
      <c r="I8" s="349"/>
      <c r="J8" s="349"/>
      <c r="K8" s="349"/>
      <c r="L8" s="349"/>
      <c r="M8" s="349"/>
      <c r="N8" s="349"/>
    </row>
    <row r="9" ht="14.25" customHeight="1">
      <c r="B9" s="31" t="s">
        <v>8700</v>
      </c>
      <c r="C9" s="348">
        <v>0.0</v>
      </c>
      <c r="D9" s="348">
        <v>0.0</v>
      </c>
      <c r="E9" s="348">
        <v>0.0</v>
      </c>
      <c r="F9" s="348">
        <v>0.0</v>
      </c>
      <c r="G9" s="348">
        <v>0.0</v>
      </c>
      <c r="H9" s="348">
        <v>1.0</v>
      </c>
      <c r="I9" s="348">
        <v>58.0</v>
      </c>
      <c r="J9" s="348">
        <v>394.0</v>
      </c>
      <c r="K9" s="348">
        <v>431.0</v>
      </c>
      <c r="L9" s="348">
        <v>386.0</v>
      </c>
      <c r="M9" s="348">
        <v>388.0</v>
      </c>
      <c r="N9" s="348">
        <v>345.0</v>
      </c>
    </row>
    <row r="10" ht="14.25" customHeight="1">
      <c r="B10" s="31" t="s">
        <v>294</v>
      </c>
      <c r="C10" s="348">
        <v>189.0</v>
      </c>
      <c r="D10" s="348">
        <v>173.0</v>
      </c>
      <c r="E10" s="348">
        <v>140.0</v>
      </c>
      <c r="F10" s="348">
        <v>386.0</v>
      </c>
      <c r="G10" s="348">
        <v>367.0</v>
      </c>
      <c r="H10" s="348">
        <v>694.0</v>
      </c>
      <c r="I10" s="349">
        <v>1655.0</v>
      </c>
      <c r="J10" s="349">
        <v>2852.0</v>
      </c>
      <c r="K10" s="349">
        <v>2645.0</v>
      </c>
      <c r="L10" s="349">
        <v>4134.0</v>
      </c>
      <c r="M10" s="349">
        <v>3865.0</v>
      </c>
      <c r="N10" s="349">
        <v>3956.0</v>
      </c>
    </row>
    <row r="11" ht="14.25" customHeight="1">
      <c r="B11" s="31" t="s">
        <v>8701</v>
      </c>
      <c r="C11" s="348">
        <v>36.0</v>
      </c>
      <c r="D11" s="348">
        <v>40.0</v>
      </c>
      <c r="E11" s="348">
        <v>27.0</v>
      </c>
      <c r="F11" s="348">
        <v>28.0</v>
      </c>
      <c r="G11" s="348">
        <v>0.0</v>
      </c>
      <c r="H11" s="348">
        <v>0.0</v>
      </c>
      <c r="I11" s="348">
        <v>0.0</v>
      </c>
      <c r="J11" s="348">
        <v>0.0</v>
      </c>
      <c r="K11" s="348">
        <v>0.0</v>
      </c>
      <c r="L11" s="348">
        <v>0.0</v>
      </c>
      <c r="M11" s="348">
        <v>0.0</v>
      </c>
      <c r="N11" s="348">
        <v>0.0</v>
      </c>
    </row>
    <row r="12" ht="14.25" customHeight="1">
      <c r="B12" s="31" t="s">
        <v>8702</v>
      </c>
      <c r="C12" s="350">
        <v>8056.0</v>
      </c>
      <c r="D12" s="350">
        <v>12223.0</v>
      </c>
      <c r="E12" s="350">
        <v>15386.0</v>
      </c>
      <c r="F12" s="350">
        <v>12940.0</v>
      </c>
      <c r="G12" s="350">
        <v>13799.0</v>
      </c>
      <c r="H12" s="350">
        <v>13731.0</v>
      </c>
      <c r="I12" s="350">
        <v>17405.0</v>
      </c>
      <c r="J12" s="350">
        <v>18471.0</v>
      </c>
      <c r="K12" s="350">
        <v>22759.0</v>
      </c>
      <c r="L12" s="350">
        <v>31385.0</v>
      </c>
      <c r="M12" s="350">
        <v>36637.0</v>
      </c>
      <c r="N12" s="350">
        <v>35244.0</v>
      </c>
    </row>
    <row r="13" ht="14.25" customHeight="1">
      <c r="B13" s="34" t="s">
        <v>87</v>
      </c>
      <c r="C13" s="351">
        <v>46275.0</v>
      </c>
      <c r="D13" s="351">
        <v>56966.0</v>
      </c>
      <c r="E13" s="351">
        <v>66289.0</v>
      </c>
      <c r="F13" s="351">
        <v>75098.0</v>
      </c>
      <c r="G13" s="351">
        <v>83148.0</v>
      </c>
      <c r="H13" s="351">
        <v>79349.0</v>
      </c>
      <c r="I13" s="351">
        <v>84066.0</v>
      </c>
      <c r="J13" s="351">
        <v>91800.0</v>
      </c>
      <c r="K13" s="351">
        <v>107511.0</v>
      </c>
      <c r="L13" s="351">
        <v>116729.0</v>
      </c>
      <c r="M13" s="351">
        <v>124596.0</v>
      </c>
      <c r="N13" s="351">
        <v>136020.0</v>
      </c>
    </row>
    <row r="14" ht="14.25" customHeight="1">
      <c r="C14" s="322"/>
      <c r="D14" s="322"/>
      <c r="E14" s="322"/>
      <c r="F14" s="322"/>
      <c r="G14" s="322"/>
      <c r="H14" s="322"/>
      <c r="I14" s="322"/>
      <c r="J14" s="322"/>
      <c r="K14" s="322"/>
      <c r="L14" s="322"/>
      <c r="M14" s="322"/>
      <c r="N14" s="322"/>
    </row>
    <row r="15" ht="14.25" customHeight="1">
      <c r="B15" s="34" t="s">
        <v>8703</v>
      </c>
      <c r="C15" s="322"/>
      <c r="D15" s="322"/>
      <c r="E15" s="322"/>
      <c r="F15" s="322"/>
      <c r="G15" s="322"/>
      <c r="H15" s="322"/>
      <c r="I15" s="322"/>
      <c r="J15" s="322"/>
      <c r="K15" s="322"/>
      <c r="L15" s="322"/>
      <c r="M15" s="322"/>
      <c r="N15" s="322"/>
    </row>
    <row r="16" ht="14.25" customHeight="1">
      <c r="B16" s="31" t="s">
        <v>8704</v>
      </c>
      <c r="C16" s="348">
        <v>852.0</v>
      </c>
      <c r="D16" s="349">
        <v>1142.0</v>
      </c>
      <c r="E16" s="349">
        <v>1564.0</v>
      </c>
      <c r="F16" s="349">
        <v>1622.0</v>
      </c>
      <c r="G16" s="349">
        <v>1095.0</v>
      </c>
      <c r="H16" s="349">
        <v>1229.0</v>
      </c>
      <c r="I16" s="349">
        <v>1307.0</v>
      </c>
      <c r="J16" s="349">
        <v>1950.0</v>
      </c>
      <c r="K16" s="349">
        <v>2036.0</v>
      </c>
      <c r="L16" s="349">
        <v>2066.0</v>
      </c>
      <c r="M16" s="349">
        <v>2054.0</v>
      </c>
      <c r="N16" s="349">
        <v>2037.0</v>
      </c>
    </row>
    <row r="17" ht="14.25" customHeight="1">
      <c r="B17" s="31" t="s">
        <v>8705</v>
      </c>
      <c r="C17" s="349">
        <v>4380.0</v>
      </c>
      <c r="D17" s="349">
        <v>5238.0</v>
      </c>
      <c r="E17" s="349">
        <v>6102.0</v>
      </c>
      <c r="F17" s="349">
        <v>6325.0</v>
      </c>
      <c r="G17" s="349">
        <v>8419.0</v>
      </c>
      <c r="H17" s="349">
        <v>9334.0</v>
      </c>
      <c r="I17" s="349">
        <v>10270.0</v>
      </c>
      <c r="J17" s="349">
        <v>15104.0</v>
      </c>
      <c r="K17" s="349">
        <v>16328.0</v>
      </c>
      <c r="L17" s="349">
        <v>16760.0</v>
      </c>
      <c r="M17" s="349">
        <v>16903.0</v>
      </c>
      <c r="N17" s="349">
        <v>16515.0</v>
      </c>
    </row>
    <row r="18" ht="14.25" customHeight="1">
      <c r="B18" s="31" t="s">
        <v>8706</v>
      </c>
      <c r="C18" s="348">
        <v>829.0</v>
      </c>
      <c r="D18" s="349">
        <v>1150.0</v>
      </c>
      <c r="E18" s="349">
        <v>1427.0</v>
      </c>
      <c r="F18" s="349">
        <v>1759.0</v>
      </c>
      <c r="G18" s="349">
        <v>2048.0</v>
      </c>
      <c r="H18" s="349">
        <v>2306.0</v>
      </c>
      <c r="I18" s="349">
        <v>2709.0</v>
      </c>
      <c r="J18" s="349">
        <v>3185.0</v>
      </c>
      <c r="K18" s="349">
        <v>3296.0</v>
      </c>
      <c r="L18" s="349">
        <v>3210.0</v>
      </c>
      <c r="M18" s="349">
        <v>3302.0</v>
      </c>
      <c r="N18" s="349">
        <v>3428.0</v>
      </c>
    </row>
    <row r="19" ht="14.25" customHeight="1">
      <c r="B19" s="31" t="s">
        <v>8707</v>
      </c>
      <c r="C19" s="348">
        <v>425.0</v>
      </c>
      <c r="D19" s="348">
        <v>551.0</v>
      </c>
      <c r="E19" s="348">
        <v>676.0</v>
      </c>
      <c r="F19" s="348">
        <v>839.0</v>
      </c>
      <c r="G19" s="348">
        <v>922.0</v>
      </c>
      <c r="H19" s="349">
        <v>1002.0</v>
      </c>
      <c r="I19" s="349">
        <v>1101.0</v>
      </c>
      <c r="J19" s="349">
        <v>1265.0</v>
      </c>
      <c r="K19" s="349">
        <v>1371.0</v>
      </c>
      <c r="L19" s="349">
        <v>1427.0</v>
      </c>
      <c r="M19" s="349">
        <v>1482.0</v>
      </c>
      <c r="N19" s="349">
        <v>1528.0</v>
      </c>
    </row>
    <row r="20" ht="14.25" customHeight="1">
      <c r="B20" s="31" t="s">
        <v>8708</v>
      </c>
      <c r="C20" s="349">
        <v>1887.0</v>
      </c>
      <c r="D20" s="349">
        <v>2659.0</v>
      </c>
      <c r="E20" s="349">
        <v>3347.0</v>
      </c>
      <c r="F20" s="349">
        <v>4486.0</v>
      </c>
      <c r="G20" s="349">
        <v>4945.0</v>
      </c>
      <c r="H20" s="349">
        <v>4903.0</v>
      </c>
      <c r="I20" s="349">
        <v>6287.0</v>
      </c>
      <c r="J20" s="349">
        <v>7423.0</v>
      </c>
      <c r="K20" s="349">
        <v>8650.0</v>
      </c>
      <c r="L20" s="349">
        <v>9936.0</v>
      </c>
      <c r="M20" s="349">
        <v>11898.0</v>
      </c>
      <c r="N20" s="349">
        <v>12353.0</v>
      </c>
    </row>
    <row r="21" ht="14.25" customHeight="1">
      <c r="B21" s="31" t="s">
        <v>8709</v>
      </c>
      <c r="C21" s="348">
        <v>618.0</v>
      </c>
      <c r="D21" s="348">
        <v>805.0</v>
      </c>
      <c r="E21" s="348">
        <v>958.0</v>
      </c>
      <c r="F21" s="349">
        <v>1444.0</v>
      </c>
      <c r="G21" s="349">
        <v>1277.0</v>
      </c>
      <c r="H21" s="349">
        <v>1393.0</v>
      </c>
      <c r="I21" s="349">
        <v>1620.0</v>
      </c>
      <c r="J21" s="349">
        <v>2073.0</v>
      </c>
      <c r="K21" s="349">
        <v>2149.0</v>
      </c>
      <c r="L21" s="349">
        <v>2278.0</v>
      </c>
      <c r="M21" s="349">
        <v>2303.0</v>
      </c>
      <c r="N21" s="349">
        <v>2326.0</v>
      </c>
    </row>
    <row r="22" ht="14.25" customHeight="1">
      <c r="B22" s="31" t="s">
        <v>8710</v>
      </c>
      <c r="C22" s="348">
        <v>26.0</v>
      </c>
      <c r="D22" s="348">
        <v>35.0</v>
      </c>
      <c r="E22" s="348">
        <v>34.0</v>
      </c>
      <c r="F22" s="348">
        <v>29.0</v>
      </c>
      <c r="G22" s="348">
        <v>31.0</v>
      </c>
      <c r="H22" s="348">
        <v>31.0</v>
      </c>
      <c r="I22" s="348">
        <v>38.0</v>
      </c>
      <c r="J22" s="348">
        <v>69.0</v>
      </c>
      <c r="K22" s="348">
        <v>74.0</v>
      </c>
      <c r="L22" s="348">
        <v>71.0</v>
      </c>
      <c r="M22" s="348">
        <v>60.0</v>
      </c>
      <c r="N22" s="348">
        <v>62.0</v>
      </c>
    </row>
    <row r="23" ht="14.25" customHeight="1">
      <c r="B23" s="31" t="s">
        <v>8711</v>
      </c>
      <c r="C23" s="349">
        <v>2244.0</v>
      </c>
      <c r="D23" s="349">
        <v>2244.0</v>
      </c>
      <c r="E23" s="349">
        <v>3637.0</v>
      </c>
      <c r="F23" s="349">
        <v>3858.0</v>
      </c>
      <c r="G23" s="349">
        <v>3743.0</v>
      </c>
      <c r="H23" s="349">
        <v>2237.0</v>
      </c>
      <c r="I23" s="349">
        <v>3640.0</v>
      </c>
      <c r="J23" s="349">
        <v>5527.0</v>
      </c>
      <c r="K23" s="349">
        <v>6372.0</v>
      </c>
      <c r="L23" s="349">
        <v>6495.0</v>
      </c>
      <c r="M23" s="349">
        <v>7594.0</v>
      </c>
      <c r="N23" s="349">
        <v>7652.0</v>
      </c>
    </row>
    <row r="24" ht="14.25" customHeight="1">
      <c r="B24" s="31" t="s">
        <v>8712</v>
      </c>
      <c r="C24" s="352">
        <v>120.0</v>
      </c>
      <c r="D24" s="352">
        <v>126.0</v>
      </c>
      <c r="E24" s="352">
        <v>71.0</v>
      </c>
      <c r="F24" s="352">
        <v>931.0</v>
      </c>
      <c r="G24" s="352">
        <v>899.0</v>
      </c>
      <c r="H24" s="352">
        <v>545.0</v>
      </c>
      <c r="I24" s="350">
        <v>1093.0</v>
      </c>
      <c r="J24" s="350">
        <v>2289.0</v>
      </c>
      <c r="K24" s="350">
        <v>2730.0</v>
      </c>
      <c r="L24" s="350">
        <v>2766.0</v>
      </c>
      <c r="M24" s="350">
        <v>3281.0</v>
      </c>
      <c r="N24" s="350">
        <v>3294.0</v>
      </c>
    </row>
    <row r="25" ht="14.25" customHeight="1">
      <c r="B25" s="34" t="s">
        <v>8713</v>
      </c>
      <c r="C25" s="353">
        <v>11381.0</v>
      </c>
      <c r="D25" s="353">
        <v>13950.0</v>
      </c>
      <c r="E25" s="353">
        <v>17816.0</v>
      </c>
      <c r="F25" s="353">
        <v>21293.0</v>
      </c>
      <c r="G25" s="353">
        <v>23379.0</v>
      </c>
      <c r="H25" s="353">
        <v>22980.0</v>
      </c>
      <c r="I25" s="353">
        <v>28065.0</v>
      </c>
      <c r="J25" s="353">
        <v>38885.0</v>
      </c>
      <c r="K25" s="353">
        <v>43006.0</v>
      </c>
      <c r="L25" s="353">
        <v>45009.0</v>
      </c>
      <c r="M25" s="353">
        <v>48877.0</v>
      </c>
      <c r="N25" s="353">
        <v>49195.0</v>
      </c>
    </row>
    <row r="26" ht="14.25" customHeight="1">
      <c r="B26" s="34" t="s">
        <v>8714</v>
      </c>
      <c r="C26" s="354">
        <v>4242.0</v>
      </c>
      <c r="D26" s="354">
        <v>5572.0</v>
      </c>
      <c r="E26" s="354">
        <v>6470.0</v>
      </c>
      <c r="F26" s="354">
        <v>7907.0</v>
      </c>
      <c r="G26" s="354">
        <v>9200.0</v>
      </c>
      <c r="H26" s="354">
        <v>10406.0</v>
      </c>
      <c r="I26" s="354">
        <v>12355.0</v>
      </c>
      <c r="J26" s="354">
        <v>15096.0</v>
      </c>
      <c r="K26" s="354">
        <v>17501.0</v>
      </c>
      <c r="L26" s="354">
        <v>19209.0</v>
      </c>
      <c r="M26" s="354">
        <v>19652.0</v>
      </c>
      <c r="N26" s="354">
        <v>21573.0</v>
      </c>
    </row>
    <row r="27" ht="14.25" customHeight="1">
      <c r="B27" s="34" t="s">
        <v>169</v>
      </c>
      <c r="C27" s="322">
        <f t="shared" ref="C27:N27" si="1">C25-C26</f>
        <v>7139</v>
      </c>
      <c r="D27" s="322">
        <f t="shared" si="1"/>
        <v>8378</v>
      </c>
      <c r="E27" s="322">
        <f t="shared" si="1"/>
        <v>11346</v>
      </c>
      <c r="F27" s="322">
        <f t="shared" si="1"/>
        <v>13386</v>
      </c>
      <c r="G27" s="322">
        <f t="shared" si="1"/>
        <v>14179</v>
      </c>
      <c r="H27" s="322">
        <f t="shared" si="1"/>
        <v>12574</v>
      </c>
      <c r="I27" s="322">
        <f t="shared" si="1"/>
        <v>15710</v>
      </c>
      <c r="J27" s="322">
        <f t="shared" si="1"/>
        <v>23789</v>
      </c>
      <c r="K27" s="322">
        <f t="shared" si="1"/>
        <v>25505</v>
      </c>
      <c r="L27" s="322">
        <f t="shared" si="1"/>
        <v>25800</v>
      </c>
      <c r="M27" s="322">
        <f t="shared" si="1"/>
        <v>29225</v>
      </c>
      <c r="N27" s="322">
        <f t="shared" si="1"/>
        <v>27622</v>
      </c>
    </row>
    <row r="28" ht="14.25" customHeight="1">
      <c r="C28" s="322"/>
      <c r="D28" s="322"/>
      <c r="E28" s="322"/>
      <c r="F28" s="322"/>
      <c r="G28" s="322"/>
      <c r="H28" s="322"/>
      <c r="I28" s="322"/>
      <c r="J28" s="322"/>
      <c r="K28" s="322"/>
      <c r="L28" s="322"/>
      <c r="M28" s="322"/>
      <c r="N28" s="322"/>
    </row>
    <row r="29" ht="14.25" customHeight="1">
      <c r="B29" s="34" t="s">
        <v>8715</v>
      </c>
      <c r="C29" s="349">
        <v>1140.0</v>
      </c>
      <c r="D29" s="348">
        <v>961.0</v>
      </c>
      <c r="E29" s="348">
        <v>776.0</v>
      </c>
      <c r="F29" s="348">
        <v>960.0</v>
      </c>
      <c r="G29" s="349">
        <v>1365.0</v>
      </c>
      <c r="H29" s="349">
        <v>1606.0</v>
      </c>
      <c r="I29" s="349">
        <v>1388.0</v>
      </c>
      <c r="J29" s="348">
        <v>954.0</v>
      </c>
      <c r="K29" s="348">
        <v>922.0</v>
      </c>
      <c r="L29" s="348">
        <v>416.0</v>
      </c>
      <c r="M29" s="348">
        <v>288.0</v>
      </c>
      <c r="N29" s="348">
        <v>293.0</v>
      </c>
    </row>
    <row r="30" ht="14.25" customHeight="1">
      <c r="B30" s="34" t="s">
        <v>90</v>
      </c>
      <c r="C30" s="349">
        <v>2116.0</v>
      </c>
      <c r="D30" s="349">
        <v>4331.0</v>
      </c>
      <c r="E30" s="349">
        <v>2270.0</v>
      </c>
      <c r="F30" s="349">
        <v>1892.0</v>
      </c>
      <c r="G30" s="349">
        <v>16423.0</v>
      </c>
      <c r="H30" s="349">
        <v>12163.0</v>
      </c>
      <c r="I30" s="349">
        <v>11261.0</v>
      </c>
      <c r="J30" s="349">
        <v>8792.0</v>
      </c>
      <c r="K30" s="349">
        <v>14205.0</v>
      </c>
      <c r="L30" s="349">
        <v>20324.0</v>
      </c>
      <c r="M30" s="349">
        <v>19478.0</v>
      </c>
      <c r="N30" s="349">
        <v>24623.0</v>
      </c>
    </row>
    <row r="31" ht="14.25" customHeight="1">
      <c r="C31" s="322"/>
      <c r="D31" s="322"/>
      <c r="E31" s="322"/>
      <c r="F31" s="322"/>
      <c r="G31" s="322"/>
      <c r="H31" s="322"/>
      <c r="I31" s="322"/>
      <c r="J31" s="322"/>
      <c r="K31" s="322"/>
      <c r="L31" s="322"/>
      <c r="M31" s="322"/>
      <c r="N31" s="322"/>
    </row>
    <row r="32" ht="14.25" customHeight="1">
      <c r="B32" s="34" t="s">
        <v>8716</v>
      </c>
      <c r="C32" s="322"/>
      <c r="D32" s="322"/>
      <c r="E32" s="322"/>
      <c r="F32" s="322"/>
      <c r="G32" s="322"/>
      <c r="H32" s="322"/>
      <c r="I32" s="322"/>
      <c r="J32" s="322"/>
      <c r="K32" s="322"/>
      <c r="L32" s="322"/>
      <c r="M32" s="322"/>
      <c r="N32" s="322"/>
    </row>
    <row r="33" ht="14.25" customHeight="1">
      <c r="B33" s="31" t="s">
        <v>290</v>
      </c>
      <c r="C33" s="349">
        <v>7083.0</v>
      </c>
      <c r="D33" s="349">
        <v>8351.0</v>
      </c>
      <c r="E33" s="349">
        <v>9713.0</v>
      </c>
      <c r="F33" s="349">
        <v>11330.0</v>
      </c>
      <c r="G33" s="349">
        <v>12322.0</v>
      </c>
      <c r="H33" s="349">
        <v>13142.0</v>
      </c>
      <c r="I33" s="349">
        <v>14827.0</v>
      </c>
      <c r="J33" s="349">
        <v>18487.0</v>
      </c>
      <c r="K33" s="349">
        <v>19294.0</v>
      </c>
      <c r="L33" s="349">
        <v>22698.0</v>
      </c>
      <c r="M33" s="349">
        <v>25424.0</v>
      </c>
      <c r="N33" s="349">
        <v>30193.0</v>
      </c>
    </row>
    <row r="34" ht="14.25" customHeight="1">
      <c r="B34" s="31" t="s">
        <v>8717</v>
      </c>
      <c r="C34" s="349">
        <v>21832.0</v>
      </c>
      <c r="D34" s="349">
        <v>25950.0</v>
      </c>
      <c r="E34" s="349">
        <v>30367.0</v>
      </c>
      <c r="F34" s="349">
        <v>32697.0</v>
      </c>
      <c r="G34" s="349">
        <v>22625.0</v>
      </c>
      <c r="H34" s="349">
        <v>19818.0</v>
      </c>
      <c r="I34" s="349">
        <v>19568.0</v>
      </c>
      <c r="J34" s="349">
        <v>18649.0</v>
      </c>
      <c r="K34" s="349">
        <v>24714.0</v>
      </c>
      <c r="L34" s="349">
        <v>17472.0</v>
      </c>
      <c r="M34" s="349">
        <v>12173.0</v>
      </c>
      <c r="N34" s="349">
        <v>14786.0</v>
      </c>
    </row>
    <row r="35" ht="14.25" customHeight="1">
      <c r="B35" s="31" t="s">
        <v>291</v>
      </c>
      <c r="C35" s="348">
        <v>145.0</v>
      </c>
      <c r="D35" s="348">
        <v>208.0</v>
      </c>
      <c r="E35" s="348">
        <v>222.0</v>
      </c>
      <c r="F35" s="348">
        <v>303.0</v>
      </c>
      <c r="G35" s="348">
        <v>272.0</v>
      </c>
      <c r="H35" s="348">
        <v>239.0</v>
      </c>
      <c r="I35" s="348">
        <v>241.0</v>
      </c>
      <c r="J35" s="348">
        <v>239.0</v>
      </c>
      <c r="K35" s="348">
        <v>159.0</v>
      </c>
      <c r="L35" s="348">
        <v>248.0</v>
      </c>
      <c r="M35" s="348">
        <v>289.0</v>
      </c>
      <c r="N35" s="348">
        <v>248.0</v>
      </c>
    </row>
    <row r="36" ht="14.25" customHeight="1">
      <c r="B36" s="31" t="s">
        <v>292</v>
      </c>
      <c r="C36" s="350">
        <v>6820.0</v>
      </c>
      <c r="D36" s="350">
        <v>8787.0</v>
      </c>
      <c r="E36" s="350">
        <v>11595.0</v>
      </c>
      <c r="F36" s="350">
        <v>14530.0</v>
      </c>
      <c r="G36" s="350">
        <v>15962.0</v>
      </c>
      <c r="H36" s="350">
        <v>19807.0</v>
      </c>
      <c r="I36" s="350">
        <v>21071.0</v>
      </c>
      <c r="J36" s="350">
        <v>20890.0</v>
      </c>
      <c r="K36" s="350">
        <v>22712.0</v>
      </c>
      <c r="L36" s="350">
        <v>29771.0</v>
      </c>
      <c r="M36" s="350">
        <v>37719.0</v>
      </c>
      <c r="N36" s="350">
        <v>38255.0</v>
      </c>
    </row>
    <row r="37" ht="14.25" customHeight="1">
      <c r="B37" s="355" t="s">
        <v>97</v>
      </c>
      <c r="C37" s="356">
        <v>46275.0</v>
      </c>
      <c r="D37" s="356">
        <v>56966.0</v>
      </c>
      <c r="E37" s="356">
        <v>66289.0</v>
      </c>
      <c r="F37" s="356">
        <v>75098.0</v>
      </c>
      <c r="G37" s="356">
        <v>83148.0</v>
      </c>
      <c r="H37" s="356">
        <v>79349.0</v>
      </c>
      <c r="I37" s="356">
        <v>84066.0</v>
      </c>
      <c r="J37" s="356">
        <v>91800.0</v>
      </c>
      <c r="K37" s="356">
        <v>107511.0</v>
      </c>
      <c r="L37" s="356">
        <v>116729.0</v>
      </c>
      <c r="M37" s="356">
        <v>124596.0</v>
      </c>
      <c r="N37" s="356">
        <v>136020.0</v>
      </c>
    </row>
    <row r="38" ht="14.25" customHeight="1"/>
    <row r="39" ht="14.25" customHeight="1"/>
    <row r="40" ht="14.25" customHeight="1"/>
    <row r="41" ht="14.25" customHeight="1">
      <c r="B41" s="53" t="s">
        <v>99</v>
      </c>
      <c r="C41" s="213">
        <v>42064.0</v>
      </c>
      <c r="D41" s="213">
        <v>42430.0</v>
      </c>
      <c r="E41" s="213">
        <v>42795.0</v>
      </c>
      <c r="F41" s="213">
        <v>43160.0</v>
      </c>
      <c r="G41" s="213">
        <v>43525.0</v>
      </c>
      <c r="H41" s="213">
        <v>43891.0</v>
      </c>
      <c r="I41" s="213">
        <v>44256.0</v>
      </c>
      <c r="J41" s="213">
        <v>44621.0</v>
      </c>
      <c r="K41" s="213">
        <v>44986.0</v>
      </c>
      <c r="L41" s="213">
        <v>45352.0</v>
      </c>
    </row>
    <row r="42" ht="14.25" customHeight="1">
      <c r="B42" s="34" t="s">
        <v>100</v>
      </c>
    </row>
    <row r="43" ht="14.25" customHeight="1">
      <c r="B43" s="34" t="s">
        <v>101</v>
      </c>
      <c r="C43" s="60">
        <f>HistoricalFS!C70</f>
        <v>15946</v>
      </c>
      <c r="D43" s="60">
        <f>HistoricalFS!D70</f>
        <v>17839</v>
      </c>
      <c r="E43" s="60">
        <f>HistoricalFS!E70</f>
        <v>19340</v>
      </c>
      <c r="F43" s="60">
        <f>HistoricalFS!F70</f>
        <v>19963</v>
      </c>
      <c r="G43" s="60">
        <f>HistoricalFS!G70</f>
        <v>22126</v>
      </c>
      <c r="H43" s="60">
        <f>HistoricalFS!H70</f>
        <v>23920</v>
      </c>
      <c r="I43" s="60">
        <f>HistoricalFS!I70</f>
        <v>28845</v>
      </c>
      <c r="J43" s="60">
        <f>HistoricalFS!J70</f>
        <v>32921</v>
      </c>
      <c r="K43" s="60">
        <f>HistoricalFS!K70</f>
        <v>37605</v>
      </c>
      <c r="L43" s="60">
        <f>HistoricalFS!L70</f>
        <v>39523</v>
      </c>
    </row>
    <row r="44" ht="14.25" customHeight="1">
      <c r="B44" s="31" t="s">
        <v>93</v>
      </c>
      <c r="C44" s="60">
        <f>HistoricalFS!C71</f>
        <v>-1475</v>
      </c>
      <c r="D44" s="60">
        <f>HistoricalFS!D71</f>
        <v>-1654</v>
      </c>
      <c r="E44" s="60">
        <f>HistoricalFS!E71</f>
        <v>-1743</v>
      </c>
      <c r="F44" s="60">
        <f>HistoricalFS!F71</f>
        <v>-1523</v>
      </c>
      <c r="G44" s="60">
        <f>HistoricalFS!G71</f>
        <v>-2881</v>
      </c>
      <c r="H44" s="60">
        <f>HistoricalFS!H71</f>
        <v>-3861</v>
      </c>
      <c r="I44" s="60">
        <f>HistoricalFS!I71</f>
        <v>-1835</v>
      </c>
      <c r="J44" s="60">
        <f>HistoricalFS!J71</f>
        <v>-7937</v>
      </c>
      <c r="K44" s="60">
        <f>HistoricalFS!K71</f>
        <v>-7076</v>
      </c>
      <c r="L44" s="60">
        <f>HistoricalFS!L71</f>
        <v>-2667</v>
      </c>
    </row>
    <row r="45" ht="14.25" customHeight="1">
      <c r="B45" s="31" t="s">
        <v>102</v>
      </c>
      <c r="C45" s="60">
        <f>HistoricalFS!C72</f>
        <v>0</v>
      </c>
      <c r="D45" s="60">
        <f>HistoricalFS!D72</f>
        <v>242</v>
      </c>
      <c r="E45" s="60">
        <f>HistoricalFS!E72</f>
        <v>-19</v>
      </c>
      <c r="F45" s="60">
        <f>HistoricalFS!F72</f>
        <v>328</v>
      </c>
      <c r="G45" s="60">
        <f>HistoricalFS!G72</f>
        <v>916</v>
      </c>
      <c r="H45" s="60">
        <f>HistoricalFS!H72</f>
        <v>-373</v>
      </c>
      <c r="I45" s="60">
        <f>HistoricalFS!I72</f>
        <v>-245</v>
      </c>
      <c r="J45" s="60">
        <f>HistoricalFS!J72</f>
        <v>1489</v>
      </c>
      <c r="K45" s="60">
        <f>HistoricalFS!K72</f>
        <v>-279</v>
      </c>
      <c r="L45" s="60">
        <f>HistoricalFS!L72</f>
        <v>91</v>
      </c>
    </row>
    <row r="46" ht="14.25" customHeight="1">
      <c r="B46" s="31" t="s">
        <v>103</v>
      </c>
      <c r="C46" s="60">
        <f>HistoricalFS!C73</f>
        <v>-221</v>
      </c>
      <c r="D46" s="60">
        <f>HistoricalFS!D73</f>
        <v>-1134</v>
      </c>
      <c r="E46" s="60">
        <f>HistoricalFS!E73</f>
        <v>0</v>
      </c>
      <c r="F46" s="60">
        <f>HistoricalFS!F73</f>
        <v>0</v>
      </c>
      <c r="G46" s="60">
        <f>HistoricalFS!G73</f>
        <v>0</v>
      </c>
      <c r="H46" s="60">
        <f>HistoricalFS!H73</f>
        <v>0</v>
      </c>
      <c r="I46" s="60">
        <f>HistoricalFS!I73</f>
        <v>0</v>
      </c>
      <c r="J46" s="60">
        <f>HistoricalFS!J73</f>
        <v>-1914</v>
      </c>
      <c r="K46" s="60">
        <f>HistoricalFS!K73</f>
        <v>-3108</v>
      </c>
      <c r="L46" s="60">
        <f>HistoricalFS!L73</f>
        <v>-1172</v>
      </c>
    </row>
    <row r="47" ht="14.25" customHeight="1">
      <c r="B47" s="62" t="s">
        <v>104</v>
      </c>
      <c r="C47" s="60">
        <f>HistoricalFS!C74</f>
        <v>854</v>
      </c>
      <c r="D47" s="60">
        <f>HistoricalFS!D74</f>
        <v>600</v>
      </c>
      <c r="E47" s="60">
        <f>HistoricalFS!E74</f>
        <v>-394</v>
      </c>
      <c r="F47" s="60">
        <f>HistoricalFS!F74</f>
        <v>1279</v>
      </c>
      <c r="G47" s="60">
        <f>HistoricalFS!G74</f>
        <v>1512</v>
      </c>
      <c r="H47" s="60">
        <f>HistoricalFS!H74</f>
        <v>1867</v>
      </c>
      <c r="I47" s="60">
        <f>HistoricalFS!I74</f>
        <v>2848</v>
      </c>
      <c r="J47" s="60">
        <f>HistoricalFS!J74</f>
        <v>6938</v>
      </c>
      <c r="K47" s="60">
        <f>HistoricalFS!K74</f>
        <v>4119</v>
      </c>
      <c r="L47" s="60">
        <f>HistoricalFS!L74</f>
        <v>-1334</v>
      </c>
    </row>
    <row r="48" ht="14.25" customHeight="1">
      <c r="B48" s="34" t="s">
        <v>105</v>
      </c>
      <c r="C48" s="60">
        <f>HistoricalFS!C75</f>
        <v>-842</v>
      </c>
      <c r="D48" s="60">
        <f>HistoricalFS!D75</f>
        <v>-1946</v>
      </c>
      <c r="E48" s="60">
        <f>HistoricalFS!E75</f>
        <v>-2156</v>
      </c>
      <c r="F48" s="60">
        <f>HistoricalFS!F75</f>
        <v>84</v>
      </c>
      <c r="G48" s="60">
        <f>HistoricalFS!G75</f>
        <v>-453</v>
      </c>
      <c r="H48" s="60">
        <f>HistoricalFS!H75</f>
        <v>-2367</v>
      </c>
      <c r="I48" s="60">
        <f>HistoricalFS!I75</f>
        <v>768</v>
      </c>
      <c r="J48" s="60">
        <f>HistoricalFS!J75</f>
        <v>-1424</v>
      </c>
      <c r="K48" s="60">
        <f>HistoricalFS!K75</f>
        <v>-6344</v>
      </c>
      <c r="L48" s="60">
        <f>HistoricalFS!L75</f>
        <v>-5082</v>
      </c>
    </row>
    <row r="49" ht="14.25" customHeight="1">
      <c r="B49" s="31" t="s">
        <v>106</v>
      </c>
      <c r="C49" s="60">
        <f>HistoricalFS!C76</f>
        <v>-6751</v>
      </c>
      <c r="D49" s="60">
        <f>HistoricalFS!D76</f>
        <v>-5865</v>
      </c>
      <c r="E49" s="60">
        <f>HistoricalFS!E76</f>
        <v>-5653</v>
      </c>
      <c r="F49" s="60">
        <f>HistoricalFS!F76</f>
        <v>-6829</v>
      </c>
      <c r="G49" s="60">
        <f>HistoricalFS!G76</f>
        <v>-6832</v>
      </c>
      <c r="H49" s="60">
        <f>HistoricalFS!H76</f>
        <v>-4550</v>
      </c>
      <c r="I49" s="60">
        <f>HistoricalFS!I76</f>
        <v>-6389</v>
      </c>
      <c r="J49" s="60">
        <f>HistoricalFS!J76</f>
        <v>-7612</v>
      </c>
      <c r="K49" s="60">
        <f>HistoricalFS!K76</f>
        <v>-8794</v>
      </c>
      <c r="L49" s="60">
        <f>HistoricalFS!L76</f>
        <v>-9231</v>
      </c>
    </row>
    <row r="50" ht="14.25" customHeight="1">
      <c r="B50" s="34" t="s">
        <v>107</v>
      </c>
      <c r="C50" s="60">
        <f>HistoricalFS!C77</f>
        <v>8353</v>
      </c>
      <c r="D50" s="60">
        <f>HistoricalFS!D77</f>
        <v>10028</v>
      </c>
      <c r="E50" s="60">
        <f>HistoricalFS!E77</f>
        <v>11531</v>
      </c>
      <c r="F50" s="60">
        <f>HistoricalFS!F77</f>
        <v>13218</v>
      </c>
      <c r="G50" s="60">
        <f>HistoricalFS!G77</f>
        <v>14841</v>
      </c>
      <c r="H50" s="60">
        <f>HistoricalFS!H77</f>
        <v>17003</v>
      </c>
      <c r="I50" s="60">
        <f>HistoricalFS!I77</f>
        <v>23224</v>
      </c>
      <c r="J50" s="60">
        <f>HistoricalFS!J77</f>
        <v>23885</v>
      </c>
      <c r="K50" s="60">
        <f>HistoricalFS!K77</f>
        <v>22467</v>
      </c>
      <c r="L50" s="60">
        <f>HistoricalFS!L77</f>
        <v>25210</v>
      </c>
    </row>
    <row r="51" ht="14.25" customHeight="1">
      <c r="C51" s="60"/>
      <c r="D51" s="60"/>
      <c r="E51" s="60"/>
      <c r="F51" s="60"/>
      <c r="G51" s="60"/>
      <c r="H51" s="60"/>
      <c r="I51" s="60"/>
      <c r="J51" s="60"/>
      <c r="K51" s="60"/>
      <c r="L51" s="60"/>
    </row>
    <row r="52" ht="14.25" customHeight="1">
      <c r="B52" s="34" t="s">
        <v>108</v>
      </c>
      <c r="C52" s="60"/>
      <c r="D52" s="60"/>
      <c r="E52" s="60"/>
      <c r="F52" s="60"/>
      <c r="G52" s="60"/>
      <c r="H52" s="60"/>
      <c r="I52" s="60"/>
      <c r="J52" s="60"/>
      <c r="K52" s="60"/>
      <c r="L52" s="60"/>
    </row>
    <row r="53" ht="14.25" customHeight="1">
      <c r="B53" s="31" t="s">
        <v>109</v>
      </c>
      <c r="C53" s="60">
        <f>HistoricalFS!C80</f>
        <v>-2247</v>
      </c>
      <c r="D53" s="60">
        <f>HistoricalFS!D80</f>
        <v>-2723</v>
      </c>
      <c r="E53" s="60">
        <f>HistoricalFS!E80</f>
        <v>-2760</v>
      </c>
      <c r="F53" s="60">
        <f>HistoricalFS!F80</f>
        <v>-1998</v>
      </c>
      <c r="G53" s="60">
        <f>HistoricalFS!G80</f>
        <v>-2445</v>
      </c>
      <c r="H53" s="60">
        <f>HistoricalFS!H80</f>
        <v>-3307</v>
      </c>
      <c r="I53" s="60">
        <f>HistoricalFS!I80</f>
        <v>-2107</v>
      </c>
      <c r="J53" s="60">
        <f>HistoricalFS!J80</f>
        <v>-2161</v>
      </c>
      <c r="K53" s="60">
        <f>HistoricalFS!K80</f>
        <v>-2579</v>
      </c>
      <c r="L53" s="60">
        <f>HistoricalFS!L80</f>
        <v>-2201</v>
      </c>
    </row>
    <row r="54" ht="14.25" customHeight="1">
      <c r="B54" s="31" t="s">
        <v>110</v>
      </c>
      <c r="C54" s="60">
        <f>HistoricalFS!C81</f>
        <v>0</v>
      </c>
      <c r="D54" s="60">
        <f>HistoricalFS!D81</f>
        <v>0</v>
      </c>
      <c r="E54" s="60">
        <f>HistoricalFS!E81</f>
        <v>0</v>
      </c>
      <c r="F54" s="60">
        <f>HistoricalFS!F81</f>
        <v>0</v>
      </c>
      <c r="G54" s="60">
        <f>HistoricalFS!G81</f>
        <v>0</v>
      </c>
      <c r="H54" s="60">
        <f>HistoricalFS!H81</f>
        <v>0</v>
      </c>
      <c r="I54" s="60">
        <f>HistoricalFS!I81</f>
        <v>0</v>
      </c>
      <c r="J54" s="60">
        <f>HistoricalFS!J81</f>
        <v>0</v>
      </c>
      <c r="K54" s="60">
        <f>HistoricalFS!K81</f>
        <v>0</v>
      </c>
      <c r="L54" s="60">
        <f>HistoricalFS!L81</f>
        <v>0</v>
      </c>
    </row>
    <row r="55" ht="14.25" customHeight="1">
      <c r="B55" s="31" t="s">
        <v>111</v>
      </c>
      <c r="C55" s="60">
        <f>HistoricalFS!C82</f>
        <v>-23923</v>
      </c>
      <c r="D55" s="60">
        <f>HistoricalFS!D82</f>
        <v>-24577</v>
      </c>
      <c r="E55" s="60">
        <f>HistoricalFS!E82</f>
        <v>-66410</v>
      </c>
      <c r="F55" s="60">
        <f>HistoricalFS!F82</f>
        <v>-69159</v>
      </c>
      <c r="G55" s="60">
        <f>HistoricalFS!G82</f>
        <v>-79410</v>
      </c>
      <c r="H55" s="60">
        <f>HistoricalFS!H82</f>
        <v>-37482</v>
      </c>
      <c r="I55" s="60">
        <f>HistoricalFS!I82</f>
        <v>-46738</v>
      </c>
      <c r="J55" s="60">
        <f>HistoricalFS!J82</f>
        <v>-59951</v>
      </c>
      <c r="K55" s="60">
        <f>HistoricalFS!K82</f>
        <v>-75800</v>
      </c>
      <c r="L55" s="60">
        <f>HistoricalFS!L82</f>
        <v>-78092</v>
      </c>
    </row>
    <row r="56" ht="14.25" customHeight="1">
      <c r="B56" s="31" t="s">
        <v>112</v>
      </c>
      <c r="C56" s="60">
        <f>HistoricalFS!C83</f>
        <v>25253</v>
      </c>
      <c r="D56" s="60">
        <f>HistoricalFS!D83</f>
        <v>24980</v>
      </c>
      <c r="E56" s="60">
        <f>HistoricalFS!E83</f>
        <v>52048</v>
      </c>
      <c r="F56" s="60">
        <f>HistoricalFS!F83</f>
        <v>74003</v>
      </c>
      <c r="G56" s="60">
        <f>HistoricalFS!G83</f>
        <v>78098</v>
      </c>
      <c r="H56" s="60">
        <f>HistoricalFS!H83</f>
        <v>38861</v>
      </c>
      <c r="I56" s="60">
        <f>HistoricalFS!I83</f>
        <v>40381</v>
      </c>
      <c r="J56" s="60">
        <f>HistoricalFS!J83</f>
        <v>57356</v>
      </c>
      <c r="K56" s="60">
        <f>HistoricalFS!K83</f>
        <v>76722</v>
      </c>
      <c r="L56" s="60">
        <f>HistoricalFS!L83</f>
        <v>72930</v>
      </c>
    </row>
    <row r="57" ht="14.25" customHeight="1">
      <c r="B57" s="31" t="s">
        <v>113</v>
      </c>
      <c r="C57" s="60">
        <f>HistoricalFS!C84</f>
        <v>2551</v>
      </c>
      <c r="D57" s="60">
        <f>HistoricalFS!D84</f>
        <v>2383</v>
      </c>
      <c r="E57" s="60">
        <f>HistoricalFS!E84</f>
        <v>0</v>
      </c>
      <c r="F57" s="60">
        <f>HistoricalFS!F84</f>
        <v>0</v>
      </c>
      <c r="G57" s="60">
        <f>HistoricalFS!G84</f>
        <v>0</v>
      </c>
      <c r="H57" s="60">
        <f>HistoricalFS!H84</f>
        <v>0</v>
      </c>
      <c r="I57" s="60">
        <f>HistoricalFS!I84</f>
        <v>0</v>
      </c>
      <c r="J57" s="60">
        <f>HistoricalFS!J84</f>
        <v>0</v>
      </c>
      <c r="K57" s="60">
        <f>HistoricalFS!K84</f>
        <v>0</v>
      </c>
      <c r="L57" s="60">
        <f>HistoricalFS!L84</f>
        <v>0</v>
      </c>
    </row>
    <row r="58" ht="14.25" customHeight="1">
      <c r="B58" s="31" t="s">
        <v>114</v>
      </c>
      <c r="C58" s="60">
        <f>HistoricalFS!C85</f>
        <v>0</v>
      </c>
      <c r="D58" s="60">
        <f>HistoricalFS!D85</f>
        <v>0</v>
      </c>
      <c r="E58" s="60">
        <f>HistoricalFS!E85</f>
        <v>2753</v>
      </c>
      <c r="F58" s="60">
        <f>HistoricalFS!F85</f>
        <v>1768</v>
      </c>
      <c r="G58" s="60">
        <f>HistoricalFS!G85</f>
        <v>1557</v>
      </c>
      <c r="H58" s="60">
        <f>HistoricalFS!H85</f>
        <v>1929</v>
      </c>
      <c r="I58" s="60">
        <f>HistoricalFS!I85</f>
        <v>1418</v>
      </c>
      <c r="J58" s="60">
        <f>HistoricalFS!J85</f>
        <v>1898</v>
      </c>
      <c r="K58" s="60">
        <f>HistoricalFS!K85</f>
        <v>1525</v>
      </c>
      <c r="L58" s="60">
        <f>HistoricalFS!L85</f>
        <v>1768</v>
      </c>
    </row>
    <row r="59" ht="14.25" customHeight="1">
      <c r="B59" s="31" t="s">
        <v>115</v>
      </c>
      <c r="C59" s="60">
        <f>HistoricalFS!C86</f>
        <v>-1376</v>
      </c>
      <c r="D59" s="60">
        <f>HistoricalFS!D86</f>
        <v>-747</v>
      </c>
      <c r="E59" s="60">
        <f>HistoricalFS!E86</f>
        <v>0</v>
      </c>
      <c r="F59" s="60">
        <f>HistoricalFS!F86</f>
        <v>0</v>
      </c>
      <c r="G59" s="60">
        <f>HistoricalFS!G86</f>
        <v>0</v>
      </c>
      <c r="H59" s="60">
        <f>HistoricalFS!H86</f>
        <v>0</v>
      </c>
      <c r="I59" s="60">
        <f>HistoricalFS!I86</f>
        <v>0</v>
      </c>
      <c r="J59" s="60">
        <f>HistoricalFS!J86</f>
        <v>0</v>
      </c>
      <c r="K59" s="60">
        <f>HistoricalFS!K86</f>
        <v>0</v>
      </c>
      <c r="L59" s="60">
        <f>HistoricalFS!L86</f>
        <v>0</v>
      </c>
    </row>
    <row r="60" ht="14.25" customHeight="1">
      <c r="B60" s="31" t="s">
        <v>116</v>
      </c>
      <c r="C60" s="60">
        <f>HistoricalFS!C87</f>
        <v>0</v>
      </c>
      <c r="D60" s="60">
        <f>HistoricalFS!D87</f>
        <v>-142</v>
      </c>
      <c r="E60" s="60">
        <f>HistoricalFS!E87</f>
        <v>-164</v>
      </c>
      <c r="F60" s="60">
        <f>HistoricalFS!F87</f>
        <v>-130</v>
      </c>
      <c r="G60" s="60">
        <f>HistoricalFS!G87</f>
        <v>-24</v>
      </c>
      <c r="H60" s="60">
        <f>HistoricalFS!H87</f>
        <v>-108</v>
      </c>
      <c r="I60" s="60">
        <f>HistoricalFS!I87</f>
        <v>-207</v>
      </c>
      <c r="J60" s="60">
        <f>HistoricalFS!J87</f>
        <v>0</v>
      </c>
      <c r="K60" s="60">
        <f>HistoricalFS!K87</f>
        <v>0</v>
      </c>
      <c r="L60" s="60">
        <f>HistoricalFS!L87</f>
        <v>0</v>
      </c>
    </row>
    <row r="61" ht="14.25" customHeight="1">
      <c r="B61" s="31" t="s">
        <v>117</v>
      </c>
      <c r="C61" s="60">
        <f>HistoricalFS!C88</f>
        <v>741</v>
      </c>
      <c r="D61" s="60">
        <f>HistoricalFS!D88</f>
        <v>-59</v>
      </c>
      <c r="E61" s="60">
        <f>HistoricalFS!E88</f>
        <v>-131</v>
      </c>
      <c r="F61" s="60">
        <f>HistoricalFS!F88</f>
        <v>49</v>
      </c>
      <c r="G61" s="60">
        <f>HistoricalFS!G88</f>
        <v>1592</v>
      </c>
      <c r="H61" s="60">
        <f>HistoricalFS!H88</f>
        <v>-224</v>
      </c>
      <c r="I61" s="60">
        <f>HistoricalFS!I88</f>
        <v>-120</v>
      </c>
      <c r="J61" s="60">
        <f>HistoricalFS!J88</f>
        <v>-3627</v>
      </c>
      <c r="K61" s="60">
        <f>HistoricalFS!K88</f>
        <v>-939</v>
      </c>
      <c r="L61" s="60">
        <f>HistoricalFS!L88</f>
        <v>502</v>
      </c>
    </row>
    <row r="62" ht="14.25" customHeight="1">
      <c r="B62" s="34" t="s">
        <v>118</v>
      </c>
      <c r="C62" s="60">
        <f>HistoricalFS!C89</f>
        <v>999</v>
      </c>
      <c r="D62" s="60">
        <f>HistoricalFS!D89</f>
        <v>-885</v>
      </c>
      <c r="E62" s="60">
        <f>HistoricalFS!E89</f>
        <v>-14664</v>
      </c>
      <c r="F62" s="60">
        <f>HistoricalFS!F89</f>
        <v>4533</v>
      </c>
      <c r="G62" s="60">
        <f>HistoricalFS!G89</f>
        <v>-632</v>
      </c>
      <c r="H62" s="60">
        <f>HistoricalFS!H89</f>
        <v>-331</v>
      </c>
      <c r="I62" s="60">
        <f>HistoricalFS!I89</f>
        <v>-7373</v>
      </c>
      <c r="J62" s="60">
        <f>HistoricalFS!J89</f>
        <v>-6485</v>
      </c>
      <c r="K62" s="60">
        <f>HistoricalFS!K89</f>
        <v>-1071</v>
      </c>
      <c r="L62" s="60">
        <f>HistoricalFS!L89</f>
        <v>-5093</v>
      </c>
    </row>
    <row r="63" ht="14.25" customHeight="1">
      <c r="C63" s="60"/>
      <c r="D63" s="60"/>
      <c r="E63" s="60"/>
      <c r="F63" s="60"/>
      <c r="G63" s="60"/>
      <c r="H63" s="60"/>
      <c r="I63" s="60"/>
      <c r="J63" s="60"/>
      <c r="K63" s="60"/>
      <c r="L63" s="60"/>
    </row>
    <row r="64" ht="14.25" customHeight="1">
      <c r="B64" s="34" t="s">
        <v>119</v>
      </c>
      <c r="C64" s="60"/>
      <c r="D64" s="60"/>
      <c r="E64" s="60"/>
      <c r="F64" s="60"/>
      <c r="G64" s="60"/>
      <c r="H64" s="60"/>
      <c r="I64" s="60"/>
      <c r="J64" s="60"/>
      <c r="K64" s="60"/>
      <c r="L64" s="60"/>
    </row>
    <row r="65" ht="14.25" customHeight="1">
      <c r="B65" s="31" t="s">
        <v>120</v>
      </c>
      <c r="C65" s="60">
        <f>HistoricalFS!C92</f>
        <v>0</v>
      </c>
      <c r="D65" s="60">
        <f>HistoricalFS!D92</f>
        <v>0</v>
      </c>
      <c r="E65" s="60">
        <f>HistoricalFS!E92</f>
        <v>0</v>
      </c>
      <c r="F65" s="60">
        <f>HistoricalFS!F92</f>
        <v>5</v>
      </c>
      <c r="G65" s="60">
        <f>HistoricalFS!G92</f>
        <v>6</v>
      </c>
      <c r="H65" s="60">
        <f>HistoricalFS!H92</f>
        <v>6</v>
      </c>
      <c r="I65" s="60">
        <f>HistoricalFS!I92</f>
        <v>15</v>
      </c>
      <c r="J65" s="60">
        <f>HistoricalFS!J92</f>
        <v>21</v>
      </c>
      <c r="K65" s="60">
        <f>HistoricalFS!K92</f>
        <v>35</v>
      </c>
      <c r="L65" s="60">
        <f>HistoricalFS!L92</f>
        <v>5</v>
      </c>
    </row>
    <row r="66" ht="14.25" customHeight="1">
      <c r="B66" s="31" t="s">
        <v>121</v>
      </c>
      <c r="C66" s="60">
        <f>HistoricalFS!C93</f>
        <v>-4935</v>
      </c>
      <c r="D66" s="60">
        <f>HistoricalFS!D93</f>
        <v>-6813</v>
      </c>
      <c r="E66" s="60">
        <f>HistoricalFS!E93</f>
        <v>-6939</v>
      </c>
      <c r="F66" s="60">
        <f>HistoricalFS!F93</f>
        <v>-7464</v>
      </c>
      <c r="G66" s="60">
        <f>HistoricalFS!G93</f>
        <v>-13705</v>
      </c>
      <c r="H66" s="60">
        <f>HistoricalFS!H93</f>
        <v>-9548</v>
      </c>
      <c r="I66" s="60">
        <f>HistoricalFS!I93</f>
        <v>-9137</v>
      </c>
      <c r="J66" s="60">
        <f>HistoricalFS!J93</f>
        <v>-12731</v>
      </c>
      <c r="K66" s="60">
        <f>HistoricalFS!K93</f>
        <v>-13653</v>
      </c>
      <c r="L66" s="60">
        <f>HistoricalFS!L93</f>
        <v>-14731</v>
      </c>
    </row>
    <row r="67" ht="14.25" customHeight="1">
      <c r="B67" s="31" t="s">
        <v>122</v>
      </c>
      <c r="C67" s="60">
        <f>HistoricalFS!C94</f>
        <v>0</v>
      </c>
      <c r="D67" s="60">
        <f>HistoricalFS!D94</f>
        <v>0</v>
      </c>
      <c r="E67" s="60">
        <f>HistoricalFS!E94</f>
        <v>0</v>
      </c>
      <c r="F67" s="60">
        <f>HistoricalFS!F94</f>
        <v>0</v>
      </c>
      <c r="G67" s="60">
        <f>HistoricalFS!G94</f>
        <v>0</v>
      </c>
      <c r="H67" s="60">
        <f>HistoricalFS!H94</f>
        <v>-571</v>
      </c>
      <c r="I67" s="60">
        <f>HistoricalFS!I94</f>
        <v>-698</v>
      </c>
      <c r="J67" s="60">
        <f>HistoricalFS!J94</f>
        <v>-915</v>
      </c>
      <c r="K67" s="60">
        <f>HistoricalFS!K94</f>
        <v>-1231</v>
      </c>
      <c r="L67" s="60">
        <f>HistoricalFS!L94</f>
        <v>-2024</v>
      </c>
    </row>
    <row r="68" ht="14.25" customHeight="1">
      <c r="B68" s="31" t="s">
        <v>123</v>
      </c>
      <c r="C68" s="60">
        <f>HistoricalFS!C95</f>
        <v>0</v>
      </c>
      <c r="D68" s="60">
        <f>HistoricalFS!D95</f>
        <v>0</v>
      </c>
      <c r="E68" s="60">
        <f>HistoricalFS!E95</f>
        <v>0</v>
      </c>
      <c r="F68" s="60">
        <f>HistoricalFS!F95</f>
        <v>-13046</v>
      </c>
      <c r="G68" s="60">
        <f>HistoricalFS!G95</f>
        <v>-813</v>
      </c>
      <c r="H68" s="60">
        <f>HistoricalFS!H95</f>
        <v>-7478</v>
      </c>
      <c r="I68" s="60">
        <f>HistoricalFS!I95</f>
        <v>34</v>
      </c>
      <c r="J68" s="60">
        <f>HistoricalFS!J95</f>
        <v>-11017</v>
      </c>
      <c r="K68" s="60">
        <f>HistoricalFS!K95</f>
        <v>-11846</v>
      </c>
      <c r="L68" s="60">
        <f>HistoricalFS!L95</f>
        <v>-754</v>
      </c>
    </row>
    <row r="69" ht="14.25" customHeight="1">
      <c r="B69" s="34" t="s">
        <v>124</v>
      </c>
      <c r="C69" s="60">
        <f>HistoricalFS!C96</f>
        <v>-4935</v>
      </c>
      <c r="D69" s="60">
        <f>HistoricalFS!D96</f>
        <v>-6813</v>
      </c>
      <c r="E69" s="60">
        <f>HistoricalFS!E96</f>
        <v>-6939</v>
      </c>
      <c r="F69" s="60">
        <f>HistoricalFS!F96</f>
        <v>-20505</v>
      </c>
      <c r="G69" s="60">
        <f>HistoricalFS!G96</f>
        <v>-14512</v>
      </c>
      <c r="H69" s="60">
        <f>HistoricalFS!H96</f>
        <v>-17591</v>
      </c>
      <c r="I69" s="60">
        <f>HistoricalFS!I96</f>
        <v>-9786</v>
      </c>
      <c r="J69" s="60">
        <f>HistoricalFS!J96</f>
        <v>-24642</v>
      </c>
      <c r="K69" s="60">
        <f>HistoricalFS!K96</f>
        <v>-26695</v>
      </c>
      <c r="L69" s="60">
        <f>HistoricalFS!L96</f>
        <v>-17504</v>
      </c>
    </row>
    <row r="70" ht="14.25" customHeight="1">
      <c r="C70" s="60"/>
      <c r="D70" s="60"/>
      <c r="E70" s="60"/>
      <c r="F70" s="60"/>
      <c r="G70" s="60"/>
      <c r="H70" s="60"/>
      <c r="I70" s="60"/>
      <c r="J70" s="60"/>
      <c r="K70" s="60"/>
      <c r="L70" s="60"/>
    </row>
    <row r="71" ht="14.25" customHeight="1">
      <c r="B71" s="34" t="s">
        <v>125</v>
      </c>
      <c r="C71" s="60">
        <f>HistoricalFS!C98</f>
        <v>4417</v>
      </c>
      <c r="D71" s="60">
        <f>HistoricalFS!D98</f>
        <v>2330</v>
      </c>
      <c r="E71" s="60">
        <f>HistoricalFS!E98</f>
        <v>-10072</v>
      </c>
      <c r="F71" s="60">
        <f>HistoricalFS!F98</f>
        <v>-2754</v>
      </c>
      <c r="G71" s="60">
        <f>HistoricalFS!G98</f>
        <v>-303</v>
      </c>
      <c r="H71" s="60">
        <f>HistoricalFS!H98</f>
        <v>-919</v>
      </c>
      <c r="I71" s="60">
        <f>HistoricalFS!I98</f>
        <v>6065</v>
      </c>
      <c r="J71" s="60">
        <f>HistoricalFS!J98</f>
        <v>-7242</v>
      </c>
      <c r="K71" s="60">
        <f>HistoricalFS!K98</f>
        <v>-5299</v>
      </c>
      <c r="L71" s="60">
        <f>HistoricalFS!L98</f>
        <v>2613</v>
      </c>
    </row>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6"/>
    <col customWidth="1" min="2" max="2" width="13.14"/>
    <col customWidth="1" min="3" max="3" width="16.57"/>
    <col customWidth="1" min="4" max="4" width="8.29"/>
    <col customWidth="1" min="5" max="6" width="16.57"/>
    <col customWidth="1" min="7" max="7" width="10.71"/>
    <col customWidth="1" min="8" max="10" width="14.43"/>
    <col customWidth="1" min="11" max="11" width="11.29"/>
    <col customWidth="1" min="12" max="13" width="11.0"/>
    <col customWidth="1" min="14" max="14" width="11.29"/>
    <col customWidth="1" min="15" max="15" width="13.29"/>
    <col customWidth="1" min="16" max="16" width="13.71"/>
    <col customWidth="1" min="17" max="26" width="8.71"/>
  </cols>
  <sheetData>
    <row r="1" ht="14.25" customHeight="1"/>
    <row r="2" ht="14.25" customHeight="1">
      <c r="A2" s="34"/>
      <c r="B2" s="34" t="s">
        <v>8718</v>
      </c>
      <c r="C2" s="34" t="s">
        <v>219</v>
      </c>
      <c r="D2" s="34" t="s">
        <v>8719</v>
      </c>
      <c r="E2" s="34" t="s">
        <v>8720</v>
      </c>
      <c r="F2" s="357" t="s">
        <v>383</v>
      </c>
      <c r="G2" s="34" t="s">
        <v>8721</v>
      </c>
      <c r="H2" s="34" t="s">
        <v>8722</v>
      </c>
      <c r="I2" s="357" t="s">
        <v>322</v>
      </c>
      <c r="J2" s="357" t="s">
        <v>451</v>
      </c>
      <c r="K2" s="34" t="s">
        <v>8723</v>
      </c>
      <c r="L2" s="34" t="s">
        <v>8724</v>
      </c>
      <c r="M2" s="357" t="s">
        <v>64</v>
      </c>
      <c r="N2" s="34" t="s">
        <v>18</v>
      </c>
      <c r="O2" s="34" t="s">
        <v>8725</v>
      </c>
      <c r="P2" s="34" t="s">
        <v>8726</v>
      </c>
      <c r="Q2" s="34"/>
      <c r="R2" s="34"/>
      <c r="S2" s="34"/>
      <c r="T2" s="34"/>
      <c r="U2" s="34"/>
      <c r="V2" s="34"/>
      <c r="W2" s="34"/>
      <c r="X2" s="34"/>
      <c r="Y2" s="34"/>
      <c r="Z2" s="34"/>
    </row>
    <row r="3" ht="14.25" customHeight="1">
      <c r="B3" s="31">
        <v>1.0</v>
      </c>
      <c r="C3" s="31" t="s">
        <v>230</v>
      </c>
      <c r="D3" s="31">
        <v>4387.85</v>
      </c>
      <c r="E3" s="31">
        <v>361.81</v>
      </c>
      <c r="F3" s="358">
        <f t="shared" ref="F3:F9" si="1">D3*E3</f>
        <v>1587568.009</v>
      </c>
      <c r="G3" s="31">
        <v>8021.0</v>
      </c>
      <c r="H3" s="31">
        <v>13286.0</v>
      </c>
      <c r="I3" s="359">
        <f t="shared" ref="I3:I9" si="2">G3-H3</f>
        <v>-5265</v>
      </c>
      <c r="J3" s="358">
        <f t="shared" ref="J3:J9" si="3">F3+G3-H3</f>
        <v>1582303.009</v>
      </c>
      <c r="K3" s="31">
        <v>1582297.53</v>
      </c>
      <c r="L3" s="31">
        <v>244125.0</v>
      </c>
      <c r="M3" s="359">
        <f t="shared" ref="M3:M9" si="4">K3/N3</f>
        <v>69951.26127</v>
      </c>
      <c r="N3" s="31">
        <v>22.62</v>
      </c>
      <c r="O3" s="31">
        <v>47084.0</v>
      </c>
      <c r="P3" s="31">
        <v>1587562.53</v>
      </c>
    </row>
    <row r="4" ht="14.25" customHeight="1">
      <c r="B4" s="31">
        <v>2.0</v>
      </c>
      <c r="C4" s="31" t="s">
        <v>228</v>
      </c>
      <c r="D4" s="31">
        <v>1878.9</v>
      </c>
      <c r="E4" s="31">
        <v>415.2</v>
      </c>
      <c r="F4" s="358">
        <f t="shared" si="1"/>
        <v>780119.28</v>
      </c>
      <c r="G4" s="31">
        <v>8361.0</v>
      </c>
      <c r="H4" s="31">
        <v>14786.0</v>
      </c>
      <c r="I4" s="359">
        <f t="shared" si="2"/>
        <v>-6425</v>
      </c>
      <c r="J4" s="358">
        <f t="shared" si="3"/>
        <v>773694.28</v>
      </c>
      <c r="K4" s="31">
        <v>760428.63</v>
      </c>
      <c r="L4" s="31">
        <v>155053.0</v>
      </c>
      <c r="M4" s="359">
        <f t="shared" si="4"/>
        <v>41781.79286</v>
      </c>
      <c r="N4" s="31">
        <v>18.2</v>
      </c>
      <c r="O4" s="31">
        <v>26677.0</v>
      </c>
      <c r="P4" s="31">
        <v>780124.63</v>
      </c>
    </row>
    <row r="5" ht="14.25" customHeight="1">
      <c r="B5" s="31">
        <v>3.0</v>
      </c>
      <c r="C5" s="31" t="s">
        <v>231</v>
      </c>
      <c r="D5" s="31">
        <v>1635.35</v>
      </c>
      <c r="E5" s="31">
        <v>271.37</v>
      </c>
      <c r="F5" s="358">
        <f t="shared" si="1"/>
        <v>443784.9295</v>
      </c>
      <c r="G5" s="31">
        <v>5758.0</v>
      </c>
      <c r="H5" s="31">
        <v>20150.0</v>
      </c>
      <c r="I5" s="359">
        <f t="shared" si="2"/>
        <v>-14392</v>
      </c>
      <c r="J5" s="358">
        <f t="shared" si="3"/>
        <v>429392.9295</v>
      </c>
      <c r="K5" s="31">
        <v>429387.22</v>
      </c>
      <c r="L5" s="31">
        <v>111674.0</v>
      </c>
      <c r="M5" s="359">
        <f t="shared" si="4"/>
        <v>26887.11459</v>
      </c>
      <c r="N5" s="31">
        <v>15.97</v>
      </c>
      <c r="O5" s="31">
        <v>16438.0</v>
      </c>
      <c r="P5" s="31">
        <v>443779.22</v>
      </c>
    </row>
    <row r="6" ht="14.25" customHeight="1">
      <c r="B6" s="31">
        <v>4.0</v>
      </c>
      <c r="C6" s="31" t="s">
        <v>232</v>
      </c>
      <c r="D6" s="31">
        <v>524.8</v>
      </c>
      <c r="E6" s="31">
        <v>523.05</v>
      </c>
      <c r="F6" s="358">
        <f t="shared" si="1"/>
        <v>274496.64</v>
      </c>
      <c r="G6" s="31">
        <v>16464.9</v>
      </c>
      <c r="H6" s="31">
        <v>9695.3</v>
      </c>
      <c r="I6" s="359">
        <f t="shared" si="2"/>
        <v>6769.6</v>
      </c>
      <c r="J6" s="358">
        <f t="shared" si="3"/>
        <v>281266.24</v>
      </c>
      <c r="K6" s="31">
        <v>281264.9</v>
      </c>
      <c r="L6" s="31">
        <v>88893.1</v>
      </c>
      <c r="M6" s="359">
        <f t="shared" si="4"/>
        <v>19614.00976</v>
      </c>
      <c r="N6" s="31">
        <v>14.34</v>
      </c>
      <c r="O6" s="31">
        <v>11262.7</v>
      </c>
      <c r="P6" s="31">
        <v>274495.3</v>
      </c>
    </row>
    <row r="7" ht="14.25" customHeight="1">
      <c r="B7" s="31">
        <v>5.0</v>
      </c>
      <c r="C7" s="31" t="s">
        <v>233</v>
      </c>
      <c r="D7" s="31">
        <v>5788.45</v>
      </c>
      <c r="E7" s="31">
        <v>29.62</v>
      </c>
      <c r="F7" s="358">
        <f t="shared" si="1"/>
        <v>171453.889</v>
      </c>
      <c r="G7" s="31">
        <v>2070.6</v>
      </c>
      <c r="H7" s="31">
        <v>2816.0</v>
      </c>
      <c r="I7" s="359">
        <f t="shared" si="2"/>
        <v>-745.4</v>
      </c>
      <c r="J7" s="358">
        <f t="shared" si="3"/>
        <v>170708.489</v>
      </c>
      <c r="K7" s="31">
        <v>170687.29</v>
      </c>
      <c r="L7" s="31">
        <v>35957.5</v>
      </c>
      <c r="M7" s="359">
        <f t="shared" si="4"/>
        <v>7156.69979</v>
      </c>
      <c r="N7" s="31">
        <v>23.85</v>
      </c>
      <c r="O7" s="31">
        <v>4567.4</v>
      </c>
      <c r="P7" s="31">
        <v>171432.69</v>
      </c>
    </row>
    <row r="8" ht="14.25" customHeight="1">
      <c r="B8" s="31">
        <v>6.0</v>
      </c>
      <c r="C8" s="31" t="s">
        <v>8727</v>
      </c>
      <c r="D8" s="31">
        <v>1541.15</v>
      </c>
      <c r="E8" s="31">
        <v>97.79</v>
      </c>
      <c r="F8" s="358">
        <f t="shared" si="1"/>
        <v>150709.0585</v>
      </c>
      <c r="G8" s="31">
        <v>2536.7</v>
      </c>
      <c r="H8" s="31">
        <v>4735.5</v>
      </c>
      <c r="I8" s="359">
        <f t="shared" si="2"/>
        <v>-2198.8</v>
      </c>
      <c r="J8" s="358">
        <f t="shared" si="3"/>
        <v>148510.2585</v>
      </c>
      <c r="K8" s="31">
        <v>148514.41</v>
      </c>
      <c r="L8" s="31">
        <v>51842.0</v>
      </c>
      <c r="M8" s="359">
        <f t="shared" si="4"/>
        <v>5608.550227</v>
      </c>
      <c r="N8" s="31">
        <v>26.48</v>
      </c>
      <c r="O8" s="31">
        <v>2558.0</v>
      </c>
      <c r="P8" s="31">
        <v>150713.21</v>
      </c>
    </row>
    <row r="9" ht="14.25" customHeight="1">
      <c r="B9" s="31">
        <v>7.0</v>
      </c>
      <c r="C9" s="31" t="s">
        <v>8728</v>
      </c>
      <c r="D9" s="31">
        <v>4772.95</v>
      </c>
      <c r="E9" s="31">
        <v>15.4</v>
      </c>
      <c r="F9" s="358">
        <f t="shared" si="1"/>
        <v>73503.43</v>
      </c>
      <c r="G9" s="31">
        <v>451.13</v>
      </c>
      <c r="H9" s="31">
        <v>1022.89</v>
      </c>
      <c r="I9" s="359">
        <f t="shared" si="2"/>
        <v>-571.76</v>
      </c>
      <c r="J9" s="358">
        <f t="shared" si="3"/>
        <v>72931.67</v>
      </c>
      <c r="K9" s="31">
        <v>72955.53</v>
      </c>
      <c r="L9" s="31">
        <v>10237.59</v>
      </c>
      <c r="M9" s="359">
        <f t="shared" si="4"/>
        <v>1893.473397</v>
      </c>
      <c r="N9" s="31">
        <v>38.53</v>
      </c>
      <c r="O9" s="31">
        <v>1171.14</v>
      </c>
      <c r="P9" s="31">
        <v>73527.29</v>
      </c>
    </row>
    <row r="10" ht="14.25" customHeight="1">
      <c r="B10" s="31" t="s">
        <v>8729</v>
      </c>
      <c r="C10" s="31">
        <v>3029.8</v>
      </c>
      <c r="D10" s="31">
        <v>97.79</v>
      </c>
      <c r="E10" s="31">
        <v>2536.7</v>
      </c>
      <c r="G10" s="31">
        <v>4735.5</v>
      </c>
      <c r="H10" s="31">
        <v>170687.29</v>
      </c>
      <c r="K10" s="31">
        <v>51842.0</v>
      </c>
      <c r="L10" s="31">
        <v>22.62</v>
      </c>
      <c r="N10" s="31">
        <v>4567.4</v>
      </c>
      <c r="O10" s="31">
        <v>171432.69</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86"/>
    <col customWidth="1" min="2" max="2" width="20.29"/>
    <col customWidth="1" min="3" max="3" width="8.71"/>
    <col customWidth="1" min="4" max="4" width="12.86"/>
    <col customWidth="1" min="5" max="5" width="12.71"/>
    <col customWidth="1" min="6" max="6" width="11.14"/>
    <col customWidth="1" min="7" max="7" width="16.43"/>
    <col customWidth="1" min="8" max="8" width="16.71"/>
    <col customWidth="1" min="9" max="9" width="12.14"/>
    <col customWidth="1" min="10" max="10" width="13.86"/>
    <col customWidth="1" min="11" max="26" width="8.71"/>
  </cols>
  <sheetData>
    <row r="1" ht="14.25" customHeight="1"/>
    <row r="2" ht="14.25" customHeight="1">
      <c r="B2" s="360" t="s">
        <v>250</v>
      </c>
      <c r="C2" s="361"/>
      <c r="D2" s="361"/>
      <c r="E2" s="361"/>
      <c r="F2" s="361"/>
      <c r="G2" s="361"/>
      <c r="H2" s="361"/>
      <c r="I2" s="361"/>
      <c r="J2" s="361"/>
    </row>
    <row r="3" ht="14.25" customHeight="1">
      <c r="B3" s="69"/>
      <c r="C3" s="69"/>
      <c r="D3" s="69"/>
      <c r="E3" s="69"/>
      <c r="F3" s="69"/>
      <c r="G3" s="69"/>
      <c r="H3" s="69"/>
      <c r="I3" s="69"/>
      <c r="J3" s="69"/>
    </row>
    <row r="4" ht="14.25" customHeight="1">
      <c r="B4" s="117" t="s">
        <v>214</v>
      </c>
      <c r="C4" s="69"/>
      <c r="D4" s="69"/>
      <c r="E4" s="69"/>
      <c r="F4" s="69"/>
      <c r="G4" s="69"/>
      <c r="H4" s="69"/>
      <c r="I4" s="69"/>
      <c r="J4" s="69"/>
    </row>
    <row r="5" ht="14.25" customHeight="1">
      <c r="B5" s="69"/>
      <c r="C5" s="69"/>
      <c r="D5" s="69"/>
      <c r="E5" s="69"/>
      <c r="F5" s="69"/>
      <c r="G5" s="69"/>
      <c r="H5" s="69"/>
      <c r="I5" s="69"/>
      <c r="J5" s="69"/>
    </row>
    <row r="6" ht="14.25" customHeight="1">
      <c r="B6" s="118" t="s">
        <v>215</v>
      </c>
      <c r="C6" s="119"/>
      <c r="D6" s="119"/>
      <c r="E6" s="119"/>
      <c r="F6" s="119"/>
      <c r="G6" s="119"/>
      <c r="H6" s="119"/>
      <c r="I6" s="119"/>
      <c r="J6" s="119"/>
    </row>
    <row r="7" ht="22.5" customHeight="1">
      <c r="B7" s="69"/>
      <c r="C7" s="69"/>
      <c r="D7" s="69"/>
      <c r="E7" s="69"/>
      <c r="F7" s="69"/>
      <c r="G7" s="208" t="s">
        <v>216</v>
      </c>
      <c r="H7" s="208" t="s">
        <v>216</v>
      </c>
      <c r="I7" s="208" t="s">
        <v>217</v>
      </c>
      <c r="J7" s="208" t="s">
        <v>218</v>
      </c>
    </row>
    <row r="8" ht="18.0" customHeight="1">
      <c r="B8" s="119" t="s">
        <v>219</v>
      </c>
      <c r="C8" s="119" t="s">
        <v>220</v>
      </c>
      <c r="D8" s="362" t="s">
        <v>221</v>
      </c>
      <c r="E8" s="362" t="s">
        <v>222</v>
      </c>
      <c r="F8" s="363" t="s">
        <v>8730</v>
      </c>
      <c r="G8" s="364" t="s">
        <v>224</v>
      </c>
      <c r="H8" s="364" t="s">
        <v>225</v>
      </c>
      <c r="I8" s="365" t="s">
        <v>8731</v>
      </c>
      <c r="J8" s="365" t="s">
        <v>8732</v>
      </c>
    </row>
    <row r="9" ht="14.25" customHeight="1">
      <c r="B9" s="125"/>
      <c r="C9" s="125"/>
      <c r="D9" s="125"/>
      <c r="E9" s="125"/>
      <c r="F9" s="125"/>
      <c r="G9" s="125"/>
      <c r="H9" s="125"/>
      <c r="I9" s="125"/>
      <c r="J9" s="125"/>
    </row>
    <row r="10" ht="14.25" customHeight="1">
      <c r="B10" s="126" t="s">
        <v>8733</v>
      </c>
      <c r="C10" s="127" t="s">
        <v>229</v>
      </c>
      <c r="D10" s="129">
        <v>1139.0</v>
      </c>
      <c r="E10" s="129">
        <v>611503.9</v>
      </c>
      <c r="F10" s="130">
        <v>0.3</v>
      </c>
      <c r="G10" s="131">
        <f t="shared" ref="G10:G14" si="1">D10/E10</f>
        <v>0.001862620991</v>
      </c>
      <c r="H10" s="131">
        <f t="shared" ref="H10:H14" si="2">D10/(D10+E10)</f>
        <v>0.001859158084</v>
      </c>
      <c r="I10" s="127">
        <v>1.0</v>
      </c>
      <c r="J10" s="133">
        <f t="shared" ref="J10:J14" si="3">I10/(1+(1-F10)*G10)</f>
        <v>0.9986978631</v>
      </c>
    </row>
    <row r="11" ht="14.25" customHeight="1">
      <c r="B11" s="126" t="s">
        <v>8734</v>
      </c>
      <c r="C11" s="127" t="s">
        <v>229</v>
      </c>
      <c r="D11" s="127">
        <v>279.9</v>
      </c>
      <c r="E11" s="129">
        <v>182975.0</v>
      </c>
      <c r="F11" s="130">
        <v>0.3</v>
      </c>
      <c r="G11" s="131">
        <f t="shared" si="1"/>
        <v>0.001529717174</v>
      </c>
      <c r="H11" s="131">
        <f t="shared" si="2"/>
        <v>0.001527380714</v>
      </c>
      <c r="I11" s="127">
        <v>1.0</v>
      </c>
      <c r="J11" s="133">
        <f t="shared" si="3"/>
        <v>0.9989303434</v>
      </c>
    </row>
    <row r="12" ht="14.25" customHeight="1">
      <c r="B12" s="126" t="s">
        <v>8735</v>
      </c>
      <c r="C12" s="127" t="s">
        <v>229</v>
      </c>
      <c r="D12" s="129">
        <v>3037.7</v>
      </c>
      <c r="E12" s="129">
        <v>110690.0</v>
      </c>
      <c r="F12" s="130">
        <v>0.3</v>
      </c>
      <c r="G12" s="131">
        <f t="shared" si="1"/>
        <v>0.02744331015</v>
      </c>
      <c r="H12" s="131">
        <f t="shared" si="2"/>
        <v>0.02671029134</v>
      </c>
      <c r="I12" s="127">
        <v>1.0</v>
      </c>
      <c r="J12" s="133">
        <f t="shared" si="3"/>
        <v>0.9811517635</v>
      </c>
    </row>
    <row r="13" ht="14.25" customHeight="1">
      <c r="B13" s="126" t="s">
        <v>8736</v>
      </c>
      <c r="C13" s="127" t="s">
        <v>229</v>
      </c>
      <c r="D13" s="129">
        <v>1164.5</v>
      </c>
      <c r="E13" s="129">
        <v>96256.4</v>
      </c>
      <c r="F13" s="130">
        <v>0.3</v>
      </c>
      <c r="G13" s="131">
        <f t="shared" si="1"/>
        <v>0.01209789687</v>
      </c>
      <c r="H13" s="131">
        <f t="shared" si="2"/>
        <v>0.01195328723</v>
      </c>
      <c r="I13" s="127">
        <v>1.0</v>
      </c>
      <c r="J13" s="133">
        <f t="shared" si="3"/>
        <v>0.9916025859</v>
      </c>
    </row>
    <row r="14" ht="14.25" customHeight="1">
      <c r="B14" s="126" t="s">
        <v>8737</v>
      </c>
      <c r="C14" s="127" t="s">
        <v>229</v>
      </c>
      <c r="D14" s="129">
        <v>1068.1</v>
      </c>
      <c r="E14" s="129">
        <v>94940.4</v>
      </c>
      <c r="F14" s="130">
        <v>0.3</v>
      </c>
      <c r="G14" s="131">
        <f t="shared" si="1"/>
        <v>0.01125021592</v>
      </c>
      <c r="H14" s="131">
        <f t="shared" si="2"/>
        <v>0.01112505664</v>
      </c>
      <c r="I14" s="127">
        <v>1.0</v>
      </c>
      <c r="J14" s="133">
        <f t="shared" si="3"/>
        <v>0.9921863823</v>
      </c>
    </row>
    <row r="15" ht="14.25" customHeight="1">
      <c r="B15" s="69"/>
      <c r="C15" s="69"/>
      <c r="D15" s="69"/>
      <c r="E15" s="134"/>
      <c r="F15" s="134"/>
      <c r="G15" s="134"/>
      <c r="H15" s="134"/>
      <c r="I15" s="134"/>
      <c r="J15" s="134"/>
    </row>
    <row r="16" ht="14.25" customHeight="1">
      <c r="B16" s="69"/>
      <c r="C16" s="69"/>
      <c r="D16" s="69"/>
      <c r="E16" s="85" t="s">
        <v>234</v>
      </c>
      <c r="F16" s="70">
        <f t="shared" ref="F16:J16" si="4">AVERAGE(F10:F14)</f>
        <v>0.3</v>
      </c>
      <c r="G16" s="70">
        <f t="shared" si="4"/>
        <v>0.01083675222</v>
      </c>
      <c r="H16" s="70">
        <f t="shared" si="4"/>
        <v>0.0106350348</v>
      </c>
      <c r="I16" s="105">
        <f t="shared" si="4"/>
        <v>1</v>
      </c>
      <c r="J16" s="105">
        <f t="shared" si="4"/>
        <v>0.9925137876</v>
      </c>
    </row>
    <row r="17" ht="14.25" customHeight="1">
      <c r="B17" s="69"/>
      <c r="C17" s="69"/>
      <c r="D17" s="69"/>
      <c r="E17" s="135" t="s">
        <v>128</v>
      </c>
      <c r="F17" s="136">
        <f t="shared" ref="F17:J17" si="5">MEDIAN(F10:F14)</f>
        <v>0.3</v>
      </c>
      <c r="G17" s="136">
        <f t="shared" si="5"/>
        <v>0.01125021592</v>
      </c>
      <c r="H17" s="136">
        <f t="shared" si="5"/>
        <v>0.01112505664</v>
      </c>
      <c r="I17" s="137">
        <f t="shared" si="5"/>
        <v>1</v>
      </c>
      <c r="J17" s="137">
        <f t="shared" si="5"/>
        <v>0.9921863823</v>
      </c>
    </row>
    <row r="18" ht="14.25" customHeight="1">
      <c r="B18" s="69"/>
      <c r="C18" s="69"/>
      <c r="D18" s="69"/>
      <c r="E18" s="69"/>
      <c r="F18" s="69"/>
      <c r="G18" s="69"/>
      <c r="H18" s="69"/>
      <c r="I18" s="69"/>
      <c r="J18" s="69"/>
    </row>
    <row r="19" ht="14.25" customHeight="1">
      <c r="B19" s="69"/>
      <c r="C19" s="69"/>
      <c r="D19" s="69"/>
      <c r="E19" s="69"/>
      <c r="F19" s="69"/>
      <c r="G19" s="69"/>
      <c r="H19" s="69"/>
      <c r="I19" s="69"/>
      <c r="J19" s="69"/>
    </row>
    <row r="20" ht="14.25" customHeight="1">
      <c r="B20" s="138" t="s">
        <v>235</v>
      </c>
      <c r="C20" s="139"/>
      <c r="D20" s="139"/>
      <c r="E20" s="139"/>
      <c r="F20" s="87"/>
      <c r="G20" s="140" t="s">
        <v>236</v>
      </c>
      <c r="H20" s="139"/>
      <c r="I20" s="139"/>
      <c r="J20" s="139"/>
    </row>
    <row r="21" ht="14.25" customHeight="1">
      <c r="B21" s="69"/>
      <c r="C21" s="69"/>
      <c r="D21" s="69"/>
      <c r="E21" s="69"/>
      <c r="F21" s="69"/>
      <c r="G21" s="69"/>
      <c r="H21" s="69"/>
      <c r="I21" s="69"/>
      <c r="J21" s="69"/>
    </row>
    <row r="22" ht="14.25" customHeight="1">
      <c r="B22" s="69" t="s">
        <v>237</v>
      </c>
      <c r="C22" s="69"/>
      <c r="D22" s="69"/>
      <c r="E22" s="70">
        <v>0.084</v>
      </c>
      <c r="F22" s="69"/>
      <c r="G22" s="141" t="s">
        <v>238</v>
      </c>
      <c r="H22" s="69"/>
      <c r="I22" s="69"/>
      <c r="J22" s="130">
        <v>0.065</v>
      </c>
    </row>
    <row r="23" ht="14.25" customHeight="1">
      <c r="B23" s="80" t="s">
        <v>239</v>
      </c>
      <c r="C23" s="80"/>
      <c r="D23" s="80"/>
      <c r="E23" s="142">
        <v>0.3</v>
      </c>
      <c r="F23" s="69"/>
      <c r="G23" s="141" t="s">
        <v>240</v>
      </c>
      <c r="H23" s="69"/>
      <c r="I23" s="69"/>
      <c r="J23" s="130">
        <v>0.08</v>
      </c>
    </row>
    <row r="24" ht="14.25" customHeight="1">
      <c r="B24" s="69" t="s">
        <v>241</v>
      </c>
      <c r="C24" s="69"/>
      <c r="D24" s="69"/>
      <c r="E24" s="131">
        <f>E22*(1-E23)</f>
        <v>0.0588</v>
      </c>
      <c r="F24" s="69"/>
      <c r="G24" s="143" t="s">
        <v>8738</v>
      </c>
      <c r="H24" s="80"/>
      <c r="I24" s="69"/>
      <c r="J24" s="144">
        <f>J33</f>
        <v>1.505534989</v>
      </c>
    </row>
    <row r="25" ht="14.25" customHeight="1">
      <c r="B25" s="69"/>
      <c r="C25" s="69"/>
      <c r="D25" s="69"/>
      <c r="E25" s="69"/>
      <c r="F25" s="69"/>
      <c r="G25" s="141" t="s">
        <v>236</v>
      </c>
      <c r="H25" s="69"/>
      <c r="I25" s="145"/>
      <c r="J25" s="146">
        <f>J22+J23*J24</f>
        <v>0.1854427991</v>
      </c>
    </row>
    <row r="26" ht="14.25" customHeight="1">
      <c r="B26" s="69"/>
      <c r="C26" s="69"/>
      <c r="D26" s="69"/>
      <c r="E26" s="69"/>
      <c r="F26" s="69"/>
      <c r="G26" s="69"/>
      <c r="H26" s="69"/>
      <c r="I26" s="69"/>
      <c r="J26" s="69"/>
    </row>
    <row r="27" ht="14.25" customHeight="1">
      <c r="B27" s="69"/>
      <c r="C27" s="69"/>
      <c r="D27" s="69"/>
      <c r="E27" s="69"/>
      <c r="F27" s="69"/>
      <c r="G27" s="69"/>
      <c r="H27" s="69"/>
      <c r="I27" s="69"/>
      <c r="J27" s="69"/>
    </row>
    <row r="28" ht="14.25" customHeight="1">
      <c r="B28" s="138" t="s">
        <v>32</v>
      </c>
      <c r="C28" s="139"/>
      <c r="D28" s="139"/>
      <c r="E28" s="139"/>
      <c r="F28" s="87"/>
      <c r="G28" s="140" t="s">
        <v>243</v>
      </c>
      <c r="H28" s="139"/>
      <c r="I28" s="139"/>
      <c r="J28" s="139"/>
    </row>
    <row r="29" ht="14.25" customHeight="1">
      <c r="B29" s="69"/>
      <c r="C29" s="69"/>
      <c r="D29" s="69"/>
      <c r="E29" s="69"/>
      <c r="F29" s="69"/>
      <c r="G29" s="69"/>
      <c r="H29" s="69"/>
      <c r="I29" s="69"/>
      <c r="J29" s="69"/>
    </row>
    <row r="30" ht="14.25" customHeight="1">
      <c r="B30" s="69"/>
      <c r="C30" s="69"/>
      <c r="D30" s="147" t="s">
        <v>244</v>
      </c>
      <c r="E30" s="147" t="s">
        <v>245</v>
      </c>
      <c r="F30" s="69"/>
      <c r="G30" s="141" t="s">
        <v>246</v>
      </c>
      <c r="H30" s="69"/>
      <c r="I30" s="69"/>
      <c r="J30" s="111">
        <f>J17</f>
        <v>0.9921863823</v>
      </c>
    </row>
    <row r="31" ht="14.25" customHeight="1">
      <c r="B31" s="69" t="s">
        <v>221</v>
      </c>
      <c r="C31" s="129">
        <v>17440.0</v>
      </c>
      <c r="D31" s="70">
        <f t="shared" ref="D31:D33" si="6">C31/$C$33</f>
        <v>0.3508701338</v>
      </c>
      <c r="E31" s="366">
        <v>0.425</v>
      </c>
      <c r="F31" s="69"/>
      <c r="G31" s="141" t="s">
        <v>247</v>
      </c>
      <c r="H31" s="69"/>
      <c r="I31" s="69"/>
      <c r="J31" s="91">
        <f>E35</f>
        <v>0.7391304348</v>
      </c>
    </row>
    <row r="32" ht="14.25" customHeight="1">
      <c r="B32" s="69" t="s">
        <v>42</v>
      </c>
      <c r="C32" s="148">
        <v>32265.0</v>
      </c>
      <c r="D32" s="149">
        <f t="shared" si="6"/>
        <v>0.6491298662</v>
      </c>
      <c r="E32" s="149">
        <f>E33-E31</f>
        <v>0.575</v>
      </c>
      <c r="F32" s="69"/>
      <c r="G32" s="80" t="s">
        <v>239</v>
      </c>
      <c r="H32" s="80"/>
      <c r="I32" s="80"/>
      <c r="J32" s="150">
        <f>E23</f>
        <v>0.3</v>
      </c>
    </row>
    <row r="33" ht="14.25" customHeight="1">
      <c r="B33" s="69" t="s">
        <v>248</v>
      </c>
      <c r="C33" s="151">
        <v>49705.0</v>
      </c>
      <c r="D33" s="70">
        <f t="shared" si="6"/>
        <v>1</v>
      </c>
      <c r="E33" s="70">
        <f>D33</f>
        <v>1</v>
      </c>
      <c r="F33" s="69"/>
      <c r="G33" s="141" t="s">
        <v>243</v>
      </c>
      <c r="H33" s="69"/>
      <c r="I33" s="69"/>
      <c r="J33" s="111">
        <f>J30*(1+(1-J32)*J31)</f>
        <v>1.505534989</v>
      </c>
    </row>
    <row r="34" ht="14.25" customHeight="1">
      <c r="B34" s="69"/>
      <c r="C34" s="69"/>
      <c r="D34" s="69"/>
      <c r="E34" s="69"/>
      <c r="F34" s="69"/>
      <c r="G34" s="69"/>
      <c r="H34" s="69"/>
      <c r="I34" s="69"/>
      <c r="J34" s="69"/>
    </row>
    <row r="35" ht="14.25" customHeight="1">
      <c r="B35" s="87" t="s">
        <v>249</v>
      </c>
      <c r="C35" s="87"/>
      <c r="D35" s="152">
        <f t="shared" ref="D35:E35" si="7">D31/D32</f>
        <v>0.5405237874</v>
      </c>
      <c r="E35" s="152">
        <f t="shared" si="7"/>
        <v>0.7391304348</v>
      </c>
      <c r="F35" s="87"/>
      <c r="G35" s="140" t="s">
        <v>250</v>
      </c>
      <c r="H35" s="139"/>
      <c r="I35" s="139"/>
      <c r="J35" s="139"/>
    </row>
    <row r="36" ht="14.25" customHeight="1">
      <c r="B36" s="69"/>
      <c r="C36" s="69"/>
      <c r="D36" s="69"/>
      <c r="E36" s="69"/>
      <c r="F36" s="69"/>
      <c r="G36" s="69"/>
      <c r="H36" s="69"/>
      <c r="I36" s="69"/>
      <c r="J36" s="69"/>
    </row>
    <row r="37" ht="14.25" customHeight="1">
      <c r="B37" s="153" t="s">
        <v>251</v>
      </c>
      <c r="C37" s="154"/>
      <c r="D37" s="154"/>
      <c r="E37" s="155"/>
      <c r="F37" s="69"/>
      <c r="G37" s="69"/>
      <c r="H37" s="69"/>
      <c r="I37" s="135" t="s">
        <v>252</v>
      </c>
      <c r="J37" s="135" t="s">
        <v>253</v>
      </c>
    </row>
    <row r="38" ht="14.25" customHeight="1">
      <c r="B38" s="156" t="s">
        <v>254</v>
      </c>
      <c r="C38" s="125"/>
      <c r="D38" s="125"/>
      <c r="E38" s="157"/>
      <c r="F38" s="69"/>
      <c r="G38" s="141" t="s">
        <v>255</v>
      </c>
      <c r="H38" s="69"/>
      <c r="I38" s="70">
        <f>E24</f>
        <v>0.0588</v>
      </c>
      <c r="J38" s="70">
        <f t="shared" ref="J38:J39" si="8">E31</f>
        <v>0.425</v>
      </c>
    </row>
    <row r="39" ht="14.25" customHeight="1">
      <c r="B39" s="156" t="s">
        <v>256</v>
      </c>
      <c r="C39" s="125"/>
      <c r="D39" s="125"/>
      <c r="E39" s="157"/>
      <c r="F39" s="69"/>
      <c r="G39" s="158" t="s">
        <v>257</v>
      </c>
      <c r="H39" s="80"/>
      <c r="I39" s="149">
        <f>J25</f>
        <v>0.1854427991</v>
      </c>
      <c r="J39" s="149">
        <f t="shared" si="8"/>
        <v>0.575</v>
      </c>
    </row>
    <row r="40" ht="14.25" customHeight="1">
      <c r="B40" s="156" t="s">
        <v>258</v>
      </c>
      <c r="C40" s="125"/>
      <c r="D40" s="125"/>
      <c r="E40" s="157"/>
      <c r="F40" s="69"/>
      <c r="G40" s="141" t="s">
        <v>250</v>
      </c>
      <c r="H40" s="69"/>
      <c r="I40" s="69"/>
      <c r="J40" s="131">
        <f>SUMPRODUCT(I38:I39,J38:J39)</f>
        <v>0.1316196095</v>
      </c>
    </row>
    <row r="41" ht="14.25" customHeight="1">
      <c r="B41" s="159" t="s">
        <v>259</v>
      </c>
      <c r="C41" s="160"/>
      <c r="D41" s="160"/>
      <c r="E41" s="161"/>
      <c r="F41" s="69"/>
      <c r="G41" s="69"/>
      <c r="H41" s="69"/>
      <c r="I41" s="69"/>
      <c r="J41" s="69"/>
    </row>
    <row r="42" ht="14.25" customHeight="1">
      <c r="B42" s="69"/>
    </row>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6"/>
    <col customWidth="1" min="2" max="4" width="8.71"/>
    <col customWidth="1" min="5" max="5" width="19.71"/>
    <col customWidth="1" min="6" max="26" width="8.71"/>
  </cols>
  <sheetData>
    <row r="1" ht="14.25" customHeight="1"/>
    <row r="2" ht="14.25" customHeight="1">
      <c r="B2" s="36" t="s">
        <v>171</v>
      </c>
      <c r="C2" s="367" t="s">
        <v>8739</v>
      </c>
    </row>
    <row r="3" ht="14.25" customHeight="1">
      <c r="B3" s="36">
        <v>2000.0</v>
      </c>
      <c r="C3" s="22">
        <f>(-14.65/100)</f>
        <v>-0.1465</v>
      </c>
      <c r="E3" s="31" t="s">
        <v>234</v>
      </c>
      <c r="F3" s="23">
        <f>AVERAGE(C3:C26)</f>
        <v>0.1560916667</v>
      </c>
    </row>
    <row r="4" ht="14.25" customHeight="1">
      <c r="B4" s="36">
        <v>2001.0</v>
      </c>
      <c r="C4" s="22">
        <v>-0.1618</v>
      </c>
      <c r="E4" s="31" t="s">
        <v>8740</v>
      </c>
      <c r="F4" s="23">
        <v>0.0128</v>
      </c>
    </row>
    <row r="5" ht="14.25" customHeight="1">
      <c r="B5" s="36">
        <v>2002.0</v>
      </c>
      <c r="C5" s="22">
        <v>0.0325</v>
      </c>
      <c r="E5" s="31" t="s">
        <v>8741</v>
      </c>
      <c r="F5" s="23">
        <f>F4+F3</f>
        <v>0.1688916667</v>
      </c>
    </row>
    <row r="6" ht="14.25" customHeight="1">
      <c r="B6" s="36">
        <v>2003.0</v>
      </c>
      <c r="C6" s="22">
        <v>0.7190000000000001</v>
      </c>
    </row>
    <row r="7" ht="14.25" customHeight="1">
      <c r="B7" s="36">
        <v>2004.0</v>
      </c>
      <c r="C7" s="22">
        <v>0.10679999999999999</v>
      </c>
    </row>
    <row r="8" ht="14.25" customHeight="1">
      <c r="B8" s="36">
        <v>2005.0</v>
      </c>
      <c r="C8" s="22">
        <v>0.36340000000000006</v>
      </c>
    </row>
    <row r="9" ht="14.25" customHeight="1">
      <c r="B9" s="36">
        <v>2006.0</v>
      </c>
      <c r="C9" s="22">
        <v>0.3983</v>
      </c>
    </row>
    <row r="10" ht="14.25" customHeight="1">
      <c r="B10" s="36">
        <v>2007.0</v>
      </c>
      <c r="C10" s="22">
        <v>0.5477000000000001</v>
      </c>
    </row>
    <row r="11" ht="14.25" customHeight="1">
      <c r="B11" s="36">
        <v>2008.0</v>
      </c>
      <c r="C11" s="22">
        <v>-0.5179</v>
      </c>
    </row>
    <row r="12" ht="14.25" customHeight="1">
      <c r="B12" s="36">
        <v>2009.0</v>
      </c>
      <c r="C12" s="22">
        <v>0.7576</v>
      </c>
    </row>
    <row r="13" ht="14.25" customHeight="1">
      <c r="B13" s="36">
        <v>2010.0</v>
      </c>
      <c r="C13" s="22">
        <v>0.1795</v>
      </c>
    </row>
    <row r="14" ht="14.25" customHeight="1">
      <c r="B14" s="36">
        <v>2011.0</v>
      </c>
      <c r="C14" s="22">
        <v>-0.2462</v>
      </c>
    </row>
    <row r="15" ht="14.25" customHeight="1">
      <c r="B15" s="36">
        <v>2012.0</v>
      </c>
      <c r="C15" s="22">
        <v>0.27699999999999997</v>
      </c>
    </row>
    <row r="16" ht="14.25" customHeight="1">
      <c r="B16" s="36">
        <v>2013.0</v>
      </c>
      <c r="C16" s="22">
        <v>0.0676</v>
      </c>
    </row>
    <row r="17" ht="14.25" customHeight="1">
      <c r="B17" s="36">
        <v>2014.0</v>
      </c>
      <c r="C17" s="22">
        <v>0.3139</v>
      </c>
    </row>
    <row r="18" ht="14.25" customHeight="1">
      <c r="B18" s="36">
        <v>2015.0</v>
      </c>
      <c r="C18" s="22">
        <v>-0.0406</v>
      </c>
    </row>
    <row r="19" ht="14.25" customHeight="1">
      <c r="B19" s="36">
        <v>2016.0</v>
      </c>
      <c r="C19" s="22">
        <v>0.0301</v>
      </c>
    </row>
    <row r="20" ht="14.25" customHeight="1">
      <c r="B20" s="36">
        <v>2017.0</v>
      </c>
      <c r="C20" s="22">
        <v>0.2865</v>
      </c>
    </row>
    <row r="21" ht="14.25" customHeight="1">
      <c r="B21" s="36">
        <v>2018.0</v>
      </c>
      <c r="C21" s="22">
        <v>0.0315</v>
      </c>
    </row>
    <row r="22" ht="14.25" customHeight="1">
      <c r="B22" s="36">
        <v>2019.0</v>
      </c>
      <c r="C22" s="22">
        <v>0.1202</v>
      </c>
    </row>
    <row r="23" ht="14.25" customHeight="1">
      <c r="B23" s="36">
        <v>2020.0</v>
      </c>
      <c r="C23" s="22">
        <v>0.149</v>
      </c>
    </row>
    <row r="24" ht="14.25" customHeight="1">
      <c r="B24" s="36">
        <v>2021.0</v>
      </c>
      <c r="C24" s="22">
        <v>0.2412</v>
      </c>
    </row>
    <row r="25" ht="14.25" customHeight="1">
      <c r="B25" s="36">
        <v>2022.0</v>
      </c>
      <c r="C25" s="22">
        <v>0.0432</v>
      </c>
    </row>
    <row r="26" ht="14.25" customHeight="1">
      <c r="B26" s="36">
        <v>2023.0</v>
      </c>
      <c r="C26" s="22">
        <v>0.1942</v>
      </c>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86"/>
    <col customWidth="1" min="2" max="2" width="11.43"/>
    <col customWidth="1" min="3" max="3" width="12.71"/>
    <col customWidth="1" min="4" max="5" width="8.71"/>
    <col customWidth="1" min="6" max="6" width="15.43"/>
    <col customWidth="1" min="7" max="8" width="8.71"/>
    <col customWidth="1" min="9" max="9" width="25.29"/>
    <col customWidth="1" min="10" max="10" width="11.57"/>
    <col customWidth="1" min="11" max="11" width="8.71"/>
    <col customWidth="1" min="12" max="12" width="18.29"/>
    <col customWidth="1" min="13" max="13" width="16.14"/>
    <col customWidth="1" min="14" max="14" width="17.57"/>
    <col customWidth="1" min="15" max="26" width="8.71"/>
  </cols>
  <sheetData>
    <row r="1" ht="14.25" customHeight="1"/>
    <row r="2" ht="14.25" customHeight="1">
      <c r="A2" s="69"/>
      <c r="B2" s="206" t="s">
        <v>8742</v>
      </c>
      <c r="C2" s="69"/>
      <c r="D2" s="69"/>
      <c r="E2" s="69"/>
      <c r="F2" s="69"/>
      <c r="G2" s="69"/>
      <c r="H2" s="69"/>
      <c r="I2" s="69"/>
      <c r="J2" s="69"/>
      <c r="K2" s="69"/>
      <c r="L2" s="69"/>
      <c r="M2" s="69"/>
      <c r="N2" s="69"/>
      <c r="O2" s="69"/>
      <c r="P2" s="69"/>
      <c r="Q2" s="69"/>
      <c r="R2" s="69"/>
      <c r="S2" s="69"/>
      <c r="T2" s="69"/>
      <c r="U2" s="69"/>
      <c r="V2" s="69"/>
      <c r="W2" s="69"/>
      <c r="X2" s="69"/>
      <c r="Y2" s="69"/>
      <c r="Z2" s="69"/>
    </row>
    <row r="3" ht="14.25" customHeight="1">
      <c r="A3" s="69"/>
      <c r="B3" s="69"/>
      <c r="C3" s="69"/>
      <c r="D3" s="69"/>
      <c r="E3" s="69"/>
      <c r="F3" s="69"/>
      <c r="G3" s="69"/>
      <c r="H3" s="69"/>
      <c r="I3" s="69"/>
      <c r="J3" s="69"/>
      <c r="K3" s="69"/>
      <c r="L3" s="69"/>
      <c r="M3" s="69"/>
      <c r="N3" s="69"/>
      <c r="O3" s="69"/>
      <c r="P3" s="69"/>
      <c r="Q3" s="69"/>
      <c r="R3" s="69"/>
      <c r="S3" s="69"/>
      <c r="T3" s="69"/>
      <c r="U3" s="69"/>
      <c r="V3" s="69"/>
      <c r="W3" s="69"/>
      <c r="X3" s="69"/>
      <c r="Y3" s="69"/>
      <c r="Z3" s="69"/>
    </row>
    <row r="4" ht="13.5" customHeight="1">
      <c r="A4" s="69"/>
      <c r="C4" s="104" t="s">
        <v>175</v>
      </c>
      <c r="D4" s="3"/>
      <c r="E4" s="69"/>
      <c r="F4" s="104" t="s">
        <v>176</v>
      </c>
      <c r="G4" s="3"/>
      <c r="H4" s="69"/>
      <c r="I4" s="104" t="s">
        <v>177</v>
      </c>
      <c r="J4" s="3"/>
      <c r="K4" s="69"/>
      <c r="L4" s="69" t="s">
        <v>178</v>
      </c>
      <c r="M4" s="105">
        <f>SLOPE(D8:D112,G8:G112)</f>
        <v>1.200350543</v>
      </c>
      <c r="N4" s="69"/>
      <c r="O4" s="69"/>
      <c r="P4" s="69"/>
      <c r="Q4" s="69"/>
      <c r="R4" s="69"/>
      <c r="S4" s="69"/>
      <c r="T4" s="69"/>
      <c r="U4" s="69"/>
      <c r="V4" s="69"/>
      <c r="W4" s="69"/>
      <c r="X4" s="69"/>
      <c r="Y4" s="69"/>
      <c r="Z4" s="69"/>
    </row>
    <row r="5" ht="14.25" customHeight="1">
      <c r="A5" s="69"/>
      <c r="B5" s="69"/>
      <c r="C5" s="69"/>
      <c r="D5" s="69"/>
      <c r="E5" s="69"/>
      <c r="F5" s="69"/>
      <c r="G5" s="69"/>
      <c r="H5" s="69"/>
      <c r="I5" s="69"/>
      <c r="J5" s="69"/>
      <c r="K5" s="69"/>
      <c r="L5" s="69" t="s">
        <v>179</v>
      </c>
      <c r="M5" s="105">
        <f>_xlfn.COVARIANCE.S(D7:D112,G7:G112)/_xlfn.VAR.S(G7:G112)</f>
        <v>1.200350543</v>
      </c>
      <c r="N5" s="69"/>
      <c r="O5" s="69"/>
      <c r="P5" s="69"/>
      <c r="Q5" s="69"/>
      <c r="R5" s="69"/>
      <c r="S5" s="69"/>
      <c r="T5" s="69"/>
      <c r="U5" s="69"/>
      <c r="V5" s="69"/>
      <c r="W5" s="69"/>
      <c r="X5" s="69"/>
      <c r="Y5" s="69"/>
      <c r="Z5" s="69"/>
    </row>
    <row r="6" ht="14.25" customHeight="1">
      <c r="A6" s="69"/>
      <c r="B6" s="106" t="s">
        <v>180</v>
      </c>
      <c r="C6" s="107" t="s">
        <v>181</v>
      </c>
      <c r="D6" s="107" t="s">
        <v>182</v>
      </c>
      <c r="E6" s="69"/>
      <c r="F6" s="107" t="s">
        <v>181</v>
      </c>
      <c r="G6" s="107" t="s">
        <v>182</v>
      </c>
      <c r="H6" s="69"/>
      <c r="I6" s="69" t="s">
        <v>183</v>
      </c>
      <c r="J6" s="105">
        <f>M7</f>
        <v>1.200350543</v>
      </c>
      <c r="K6" s="69"/>
      <c r="L6" s="69"/>
      <c r="M6" s="69"/>
      <c r="N6" s="69"/>
      <c r="O6" s="69"/>
      <c r="P6" s="69"/>
      <c r="Q6" s="69"/>
      <c r="R6" s="69"/>
      <c r="S6" s="69"/>
      <c r="T6" s="69"/>
      <c r="U6" s="69"/>
      <c r="V6" s="69"/>
      <c r="W6" s="69"/>
      <c r="X6" s="69"/>
      <c r="Y6" s="69"/>
      <c r="Z6" s="69"/>
    </row>
    <row r="7" ht="14.25" customHeight="1">
      <c r="A7" s="87"/>
      <c r="B7" s="108">
        <v>44739.0</v>
      </c>
      <c r="C7" s="109">
        <v>1417.557495</v>
      </c>
      <c r="D7" s="87"/>
      <c r="E7" s="87"/>
      <c r="F7" s="110">
        <v>15752.049805</v>
      </c>
      <c r="G7" s="87"/>
      <c r="H7" s="87"/>
      <c r="I7" s="87" t="s">
        <v>184</v>
      </c>
      <c r="J7" s="91">
        <v>0.75</v>
      </c>
      <c r="K7" s="87"/>
      <c r="L7" s="87" t="s">
        <v>185</v>
      </c>
      <c r="M7" s="111">
        <f>M26</f>
        <v>1.200350543</v>
      </c>
      <c r="N7" s="87"/>
      <c r="O7" s="87"/>
      <c r="P7" s="87"/>
      <c r="Q7" s="87"/>
      <c r="R7" s="87"/>
      <c r="S7" s="87"/>
      <c r="T7" s="87"/>
      <c r="U7" s="87"/>
      <c r="V7" s="87"/>
      <c r="W7" s="87"/>
      <c r="X7" s="87"/>
      <c r="Y7" s="87"/>
      <c r="Z7" s="87"/>
    </row>
    <row r="8" ht="14.25" customHeight="1">
      <c r="A8" s="87"/>
      <c r="B8" s="108">
        <v>44746.0</v>
      </c>
      <c r="C8" s="109">
        <v>1451.142334</v>
      </c>
      <c r="D8" s="91">
        <f t="shared" ref="D8:D112" si="1">C8/C7-1</f>
        <v>0.02369204714</v>
      </c>
      <c r="E8" s="87"/>
      <c r="F8" s="110">
        <v>16220.599609</v>
      </c>
      <c r="G8" s="91">
        <f t="shared" ref="G8:G112" si="2">F8/F7-1</f>
        <v>0.02974532266</v>
      </c>
      <c r="H8" s="87"/>
      <c r="I8" s="87"/>
      <c r="J8" s="87"/>
      <c r="K8" s="87"/>
      <c r="L8" s="87"/>
      <c r="M8" s="87"/>
      <c r="N8" s="87"/>
      <c r="O8" s="87"/>
      <c r="P8" s="87"/>
      <c r="Q8" s="87"/>
      <c r="R8" s="87"/>
      <c r="S8" s="87"/>
      <c r="T8" s="87"/>
      <c r="U8" s="87"/>
      <c r="V8" s="87"/>
      <c r="W8" s="87"/>
      <c r="X8" s="87"/>
      <c r="Y8" s="87"/>
      <c r="Z8" s="87"/>
    </row>
    <row r="9" ht="14.25" customHeight="1">
      <c r="A9" s="87"/>
      <c r="B9" s="108">
        <v>44753.0</v>
      </c>
      <c r="C9" s="109">
        <v>1370.557861</v>
      </c>
      <c r="D9" s="91">
        <f t="shared" si="1"/>
        <v>-0.05553174979</v>
      </c>
      <c r="E9" s="87"/>
      <c r="F9" s="110">
        <v>16049.200195</v>
      </c>
      <c r="G9" s="91">
        <f t="shared" si="2"/>
        <v>-0.01056677423</v>
      </c>
      <c r="H9" s="87"/>
      <c r="I9" s="87" t="s">
        <v>186</v>
      </c>
      <c r="J9" s="111">
        <v>1.0</v>
      </c>
      <c r="K9" s="87"/>
      <c r="L9" s="31" t="s">
        <v>187</v>
      </c>
      <c r="U9" s="87"/>
      <c r="V9" s="87"/>
      <c r="W9" s="87"/>
      <c r="X9" s="87"/>
      <c r="Y9" s="87"/>
      <c r="Z9" s="87"/>
    </row>
    <row r="10" ht="14.25" customHeight="1">
      <c r="A10" s="87"/>
      <c r="B10" s="108">
        <v>44760.0</v>
      </c>
      <c r="C10" s="109">
        <v>1443.333008</v>
      </c>
      <c r="D10" s="91">
        <f t="shared" si="1"/>
        <v>0.05309892349</v>
      </c>
      <c r="E10" s="87"/>
      <c r="F10" s="110">
        <v>16719.449219</v>
      </c>
      <c r="G10" s="91">
        <f t="shared" si="2"/>
        <v>0.0417621449</v>
      </c>
      <c r="H10" s="87"/>
      <c r="I10" s="87" t="s">
        <v>188</v>
      </c>
      <c r="J10" s="91">
        <f>100%-J7</f>
        <v>0.25</v>
      </c>
      <c r="K10" s="87"/>
      <c r="U10" s="87"/>
      <c r="V10" s="87"/>
      <c r="W10" s="87"/>
      <c r="X10" s="87"/>
      <c r="Y10" s="87"/>
      <c r="Z10" s="87"/>
    </row>
    <row r="11" ht="14.25" customHeight="1">
      <c r="A11" s="87"/>
      <c r="B11" s="108">
        <v>44767.0</v>
      </c>
      <c r="C11" s="109">
        <v>1484.918823</v>
      </c>
      <c r="D11" s="91">
        <f t="shared" si="1"/>
        <v>0.02881234945</v>
      </c>
      <c r="E11" s="87"/>
      <c r="F11" s="110">
        <v>17158.25</v>
      </c>
      <c r="G11" s="91">
        <f t="shared" si="2"/>
        <v>0.0262449304</v>
      </c>
      <c r="H11" s="87"/>
      <c r="I11" s="87"/>
      <c r="J11" s="87"/>
      <c r="K11" s="87"/>
      <c r="L11" s="112" t="s">
        <v>189</v>
      </c>
      <c r="M11" s="113"/>
      <c r="U11" s="87"/>
      <c r="V11" s="87"/>
      <c r="W11" s="87"/>
      <c r="X11" s="87"/>
      <c r="Y11" s="87"/>
      <c r="Z11" s="87"/>
    </row>
    <row r="12" ht="14.25" customHeight="1">
      <c r="A12" s="87"/>
      <c r="B12" s="108">
        <v>44774.0</v>
      </c>
      <c r="C12" s="109">
        <v>1549.07019</v>
      </c>
      <c r="D12" s="91">
        <f t="shared" si="1"/>
        <v>0.04320193536</v>
      </c>
      <c r="E12" s="87"/>
      <c r="F12" s="110">
        <v>17397.5</v>
      </c>
      <c r="G12" s="91">
        <f t="shared" si="2"/>
        <v>0.01394372969</v>
      </c>
      <c r="H12" s="87"/>
      <c r="I12" s="114" t="s">
        <v>190</v>
      </c>
      <c r="J12" s="115">
        <f>J6*J7+J9*J10</f>
        <v>1.150262907</v>
      </c>
      <c r="K12" s="87"/>
      <c r="L12" s="31" t="s">
        <v>191</v>
      </c>
      <c r="M12" s="31">
        <v>0.5305293264880029</v>
      </c>
      <c r="U12" s="87"/>
      <c r="V12" s="87"/>
      <c r="W12" s="87"/>
      <c r="X12" s="87"/>
      <c r="Y12" s="87"/>
      <c r="Z12" s="87"/>
    </row>
    <row r="13" ht="14.25" customHeight="1">
      <c r="A13" s="87"/>
      <c r="B13" s="108">
        <v>44781.0</v>
      </c>
      <c r="C13" s="109">
        <v>1527.462646</v>
      </c>
      <c r="D13" s="91">
        <f t="shared" si="1"/>
        <v>-0.01394871849</v>
      </c>
      <c r="E13" s="87"/>
      <c r="F13" s="110">
        <v>17698.150391</v>
      </c>
      <c r="G13" s="91">
        <f t="shared" si="2"/>
        <v>0.01728124104</v>
      </c>
      <c r="H13" s="87"/>
      <c r="I13" s="87"/>
      <c r="J13" s="87"/>
      <c r="K13" s="87"/>
      <c r="L13" s="31" t="s">
        <v>192</v>
      </c>
      <c r="M13" s="31">
        <v>0.2814613662638139</v>
      </c>
      <c r="U13" s="87"/>
      <c r="V13" s="87"/>
      <c r="W13" s="87"/>
      <c r="X13" s="87"/>
      <c r="Y13" s="87"/>
      <c r="Z13" s="87"/>
    </row>
    <row r="14" ht="14.25" customHeight="1">
      <c r="A14" s="87"/>
      <c r="B14" s="108">
        <v>44788.0</v>
      </c>
      <c r="C14" s="109">
        <v>1530.33728</v>
      </c>
      <c r="D14" s="91">
        <f t="shared" si="1"/>
        <v>0.001881966808</v>
      </c>
      <c r="E14" s="87"/>
      <c r="F14" s="110">
        <v>17758.449219</v>
      </c>
      <c r="G14" s="91">
        <f t="shared" si="2"/>
        <v>0.003407069477</v>
      </c>
      <c r="H14" s="87"/>
      <c r="I14" s="87"/>
      <c r="J14" s="87"/>
      <c r="K14" s="87"/>
      <c r="L14" s="31" t="s">
        <v>193</v>
      </c>
      <c r="M14" s="31">
        <v>0.2744852630236568</v>
      </c>
      <c r="U14" s="87"/>
      <c r="V14" s="87"/>
      <c r="W14" s="87"/>
      <c r="X14" s="87"/>
      <c r="Y14" s="87"/>
      <c r="Z14" s="87"/>
    </row>
    <row r="15" ht="14.25" customHeight="1">
      <c r="A15" s="87"/>
      <c r="B15" s="108">
        <v>44795.0</v>
      </c>
      <c r="C15" s="109">
        <v>1457.945557</v>
      </c>
      <c r="D15" s="91">
        <f t="shared" si="1"/>
        <v>-0.04730442364</v>
      </c>
      <c r="E15" s="87"/>
      <c r="F15" s="110">
        <v>17558.900391</v>
      </c>
      <c r="G15" s="91">
        <f t="shared" si="2"/>
        <v>-0.01123683862</v>
      </c>
      <c r="H15" s="87"/>
      <c r="I15" s="87"/>
      <c r="J15" s="87"/>
      <c r="K15" s="87"/>
      <c r="L15" s="31" t="s">
        <v>194</v>
      </c>
      <c r="M15" s="31">
        <v>0.028514483234439836</v>
      </c>
      <c r="U15" s="87"/>
      <c r="V15" s="87"/>
      <c r="W15" s="87"/>
      <c r="X15" s="87"/>
      <c r="Y15" s="87"/>
      <c r="Z15" s="87"/>
    </row>
    <row r="16" ht="14.25" customHeight="1">
      <c r="A16" s="87"/>
      <c r="B16" s="108">
        <v>44802.0</v>
      </c>
      <c r="C16" s="109">
        <v>1392.260986</v>
      </c>
      <c r="D16" s="91">
        <f t="shared" si="1"/>
        <v>-0.0450528284</v>
      </c>
      <c r="E16" s="87"/>
      <c r="F16" s="110">
        <v>17539.449219</v>
      </c>
      <c r="G16" s="91">
        <f t="shared" si="2"/>
        <v>-0.001107767091</v>
      </c>
      <c r="H16" s="87"/>
      <c r="I16" s="87"/>
      <c r="J16" s="87"/>
      <c r="K16" s="87"/>
      <c r="L16" s="116" t="s">
        <v>195</v>
      </c>
      <c r="M16" s="116">
        <v>105.0</v>
      </c>
      <c r="U16" s="87"/>
      <c r="V16" s="87"/>
      <c r="W16" s="87"/>
      <c r="X16" s="87"/>
      <c r="Y16" s="87"/>
      <c r="Z16" s="87"/>
    </row>
    <row r="17" ht="14.25" customHeight="1">
      <c r="A17" s="87"/>
      <c r="B17" s="108">
        <v>44809.0</v>
      </c>
      <c r="C17" s="109">
        <v>1448.459229</v>
      </c>
      <c r="D17" s="91">
        <f t="shared" si="1"/>
        <v>0.04036473302</v>
      </c>
      <c r="E17" s="87"/>
      <c r="F17" s="110">
        <v>17833.349609</v>
      </c>
      <c r="G17" s="91">
        <f t="shared" si="2"/>
        <v>0.01675653473</v>
      </c>
      <c r="H17" s="87"/>
      <c r="I17" s="87"/>
      <c r="J17" s="87"/>
      <c r="K17" s="87"/>
      <c r="U17" s="87"/>
      <c r="V17" s="87"/>
      <c r="W17" s="87"/>
      <c r="X17" s="87"/>
      <c r="Y17" s="87"/>
      <c r="Z17" s="87"/>
    </row>
    <row r="18" ht="14.25" customHeight="1">
      <c r="A18" s="87"/>
      <c r="B18" s="108">
        <v>44816.0</v>
      </c>
      <c r="C18" s="109">
        <v>1319.485962</v>
      </c>
      <c r="D18" s="91">
        <f t="shared" si="1"/>
        <v>-0.08904169646</v>
      </c>
      <c r="E18" s="87"/>
      <c r="F18" s="110">
        <v>17530.849609</v>
      </c>
      <c r="G18" s="91">
        <f t="shared" si="2"/>
        <v>-0.01696260134</v>
      </c>
      <c r="H18" s="87"/>
      <c r="I18" s="87"/>
      <c r="J18" s="87"/>
      <c r="K18" s="87"/>
      <c r="L18" s="31" t="s">
        <v>196</v>
      </c>
      <c r="U18" s="87"/>
      <c r="V18" s="87"/>
      <c r="W18" s="87"/>
      <c r="X18" s="87"/>
      <c r="Y18" s="87"/>
      <c r="Z18" s="87"/>
    </row>
    <row r="19" ht="14.25" customHeight="1">
      <c r="A19" s="87"/>
      <c r="B19" s="108">
        <v>44823.0</v>
      </c>
      <c r="C19" s="109">
        <v>1308.37085</v>
      </c>
      <c r="D19" s="91">
        <f t="shared" si="1"/>
        <v>-0.008423819821</v>
      </c>
      <c r="E19" s="87"/>
      <c r="F19" s="110">
        <v>17327.349609</v>
      </c>
      <c r="G19" s="91">
        <f t="shared" si="2"/>
        <v>-0.01160810825</v>
      </c>
      <c r="H19" s="87"/>
      <c r="I19" s="87"/>
      <c r="J19" s="87"/>
      <c r="K19" s="87"/>
      <c r="L19" s="112"/>
      <c r="M19" s="112" t="s">
        <v>197</v>
      </c>
      <c r="N19" s="112" t="s">
        <v>198</v>
      </c>
      <c r="O19" s="112" t="s">
        <v>199</v>
      </c>
      <c r="P19" s="112" t="s">
        <v>200</v>
      </c>
      <c r="Q19" s="112" t="s">
        <v>201</v>
      </c>
      <c r="U19" s="87"/>
      <c r="V19" s="87"/>
      <c r="W19" s="87"/>
      <c r="X19" s="87"/>
      <c r="Y19" s="87"/>
      <c r="Z19" s="87"/>
    </row>
    <row r="20" ht="14.25" customHeight="1">
      <c r="A20" s="87"/>
      <c r="B20" s="108">
        <v>44830.0</v>
      </c>
      <c r="C20" s="109">
        <v>1354.364258</v>
      </c>
      <c r="D20" s="91">
        <f t="shared" si="1"/>
        <v>0.03515318917</v>
      </c>
      <c r="E20" s="87"/>
      <c r="F20" s="110">
        <v>17094.349609</v>
      </c>
      <c r="G20" s="91">
        <f t="shared" si="2"/>
        <v>-0.01344694978</v>
      </c>
      <c r="H20" s="87"/>
      <c r="I20" s="87"/>
      <c r="J20" s="87"/>
      <c r="K20" s="87"/>
      <c r="L20" s="31" t="s">
        <v>202</v>
      </c>
      <c r="M20" s="31">
        <v>1.0</v>
      </c>
      <c r="N20" s="31">
        <v>0.03280476288184253</v>
      </c>
      <c r="O20" s="31">
        <v>0.03280476288184253</v>
      </c>
      <c r="P20" s="31">
        <v>40.34650242037897</v>
      </c>
      <c r="Q20" s="31">
        <v>5.847164535739747E-9</v>
      </c>
      <c r="U20" s="87"/>
      <c r="V20" s="87"/>
      <c r="W20" s="87"/>
      <c r="X20" s="87"/>
      <c r="Y20" s="87"/>
      <c r="Z20" s="87"/>
    </row>
    <row r="21" ht="14.25" customHeight="1">
      <c r="A21" s="87"/>
      <c r="B21" s="108">
        <v>44837.0</v>
      </c>
      <c r="C21" s="109">
        <v>1390.536255</v>
      </c>
      <c r="D21" s="91">
        <f t="shared" si="1"/>
        <v>0.02670773153</v>
      </c>
      <c r="E21" s="87"/>
      <c r="F21" s="110">
        <v>17314.650391</v>
      </c>
      <c r="G21" s="91">
        <f t="shared" si="2"/>
        <v>0.01288734506</v>
      </c>
      <c r="H21" s="87"/>
      <c r="I21" s="87"/>
      <c r="J21" s="87"/>
      <c r="K21" s="87"/>
      <c r="L21" s="31" t="s">
        <v>203</v>
      </c>
      <c r="M21" s="31">
        <v>103.0</v>
      </c>
      <c r="N21" s="31">
        <v>0.08374680267509649</v>
      </c>
      <c r="O21" s="31">
        <v>8.130757541271504E-4</v>
      </c>
      <c r="U21" s="87"/>
      <c r="V21" s="87"/>
      <c r="W21" s="87"/>
      <c r="X21" s="87"/>
      <c r="Y21" s="87"/>
      <c r="Z21" s="87"/>
    </row>
    <row r="22" ht="14.25" customHeight="1">
      <c r="A22" s="87"/>
      <c r="B22" s="108">
        <v>44844.0</v>
      </c>
      <c r="C22" s="109">
        <v>1412.622681</v>
      </c>
      <c r="D22" s="91">
        <f t="shared" si="1"/>
        <v>0.01588338738</v>
      </c>
      <c r="E22" s="87"/>
      <c r="F22" s="110">
        <v>17185.699219</v>
      </c>
      <c r="G22" s="91">
        <f t="shared" si="2"/>
        <v>-0.007447518089</v>
      </c>
      <c r="H22" s="87"/>
      <c r="I22" s="87"/>
      <c r="J22" s="87"/>
      <c r="K22" s="87"/>
      <c r="L22" s="116" t="s">
        <v>204</v>
      </c>
      <c r="M22" s="116">
        <v>104.0</v>
      </c>
      <c r="N22" s="116">
        <v>0.11655156555693902</v>
      </c>
      <c r="O22" s="116"/>
      <c r="P22" s="116"/>
      <c r="Q22" s="116"/>
      <c r="U22" s="87"/>
      <c r="V22" s="87"/>
      <c r="W22" s="87"/>
      <c r="X22" s="87"/>
      <c r="Y22" s="87"/>
      <c r="Z22" s="87"/>
    </row>
    <row r="23" ht="14.25" customHeight="1">
      <c r="A23" s="87"/>
      <c r="B23" s="108">
        <v>44851.0</v>
      </c>
      <c r="C23" s="109">
        <v>1437.775391</v>
      </c>
      <c r="D23" s="91">
        <f t="shared" si="1"/>
        <v>0.01780568183</v>
      </c>
      <c r="E23" s="87"/>
      <c r="F23" s="110">
        <v>17576.300781</v>
      </c>
      <c r="G23" s="91">
        <f t="shared" si="2"/>
        <v>0.02272829037</v>
      </c>
      <c r="H23" s="87"/>
      <c r="I23" s="87"/>
      <c r="J23" s="87"/>
      <c r="K23" s="87"/>
      <c r="U23" s="87"/>
      <c r="V23" s="87"/>
      <c r="W23" s="87"/>
      <c r="X23" s="87"/>
      <c r="Y23" s="87"/>
      <c r="Z23" s="87"/>
    </row>
    <row r="24" ht="13.5" customHeight="1">
      <c r="A24" s="87"/>
      <c r="B24" s="108">
        <v>44858.0</v>
      </c>
      <c r="C24" s="109">
        <v>1449.992554</v>
      </c>
      <c r="D24" s="91">
        <f t="shared" si="1"/>
        <v>0.008497268124</v>
      </c>
      <c r="E24" s="87"/>
      <c r="F24" s="110">
        <v>17786.800781</v>
      </c>
      <c r="G24" s="91">
        <f t="shared" si="2"/>
        <v>0.01197635399</v>
      </c>
      <c r="H24" s="87"/>
      <c r="I24" s="87"/>
      <c r="J24" s="87"/>
      <c r="K24" s="87"/>
      <c r="L24" s="112"/>
      <c r="M24" s="112" t="s">
        <v>205</v>
      </c>
      <c r="N24" s="112" t="s">
        <v>194</v>
      </c>
      <c r="O24" s="112" t="s">
        <v>206</v>
      </c>
      <c r="P24" s="112" t="s">
        <v>207</v>
      </c>
      <c r="Q24" s="112" t="s">
        <v>208</v>
      </c>
      <c r="R24" s="112" t="s">
        <v>209</v>
      </c>
      <c r="S24" s="112" t="s">
        <v>210</v>
      </c>
      <c r="T24" s="112" t="s">
        <v>211</v>
      </c>
      <c r="U24" s="87"/>
      <c r="V24" s="87"/>
      <c r="W24" s="87"/>
      <c r="X24" s="87"/>
      <c r="Y24" s="87"/>
      <c r="Z24" s="87"/>
    </row>
    <row r="25" ht="14.25" customHeight="1">
      <c r="A25" s="87"/>
      <c r="B25" s="108">
        <v>44865.0</v>
      </c>
      <c r="C25" s="109">
        <v>1466.56543</v>
      </c>
      <c r="D25" s="91">
        <f t="shared" si="1"/>
        <v>0.01142962835</v>
      </c>
      <c r="E25" s="87"/>
      <c r="F25" s="110">
        <v>18117.150391</v>
      </c>
      <c r="G25" s="91">
        <f t="shared" si="2"/>
        <v>0.01857273908</v>
      </c>
      <c r="H25" s="87"/>
      <c r="I25" s="87"/>
      <c r="J25" s="87"/>
      <c r="K25" s="87"/>
      <c r="L25" s="31" t="s">
        <v>212</v>
      </c>
      <c r="M25" s="31">
        <v>-0.003443828887992783</v>
      </c>
      <c r="N25" s="31">
        <v>0.002890137963590576</v>
      </c>
      <c r="O25" s="31">
        <v>-1.1915794094875412</v>
      </c>
      <c r="P25" s="31">
        <v>0.23616462521192802</v>
      </c>
      <c r="Q25" s="31">
        <v>-0.009175735884630557</v>
      </c>
      <c r="R25" s="31">
        <v>0.0022880781086449913</v>
      </c>
      <c r="S25" s="31">
        <v>-0.009175735884630557</v>
      </c>
      <c r="T25" s="31">
        <v>0.0022880781086449913</v>
      </c>
      <c r="U25" s="87"/>
      <c r="V25" s="87"/>
      <c r="W25" s="87"/>
      <c r="X25" s="87"/>
      <c r="Y25" s="87"/>
      <c r="Z25" s="87"/>
    </row>
    <row r="26" ht="15.0" customHeight="1">
      <c r="A26" s="87"/>
      <c r="B26" s="108">
        <v>44872.0</v>
      </c>
      <c r="C26" s="109">
        <v>1520.907593</v>
      </c>
      <c r="D26" s="91">
        <f t="shared" si="1"/>
        <v>0.03705403243</v>
      </c>
      <c r="E26" s="87"/>
      <c r="F26" s="110">
        <v>18349.699219</v>
      </c>
      <c r="G26" s="91">
        <f t="shared" si="2"/>
        <v>0.01283583913</v>
      </c>
      <c r="H26" s="87"/>
      <c r="I26" s="87"/>
      <c r="J26" s="87"/>
      <c r="K26" s="87"/>
      <c r="L26" s="116" t="s">
        <v>213</v>
      </c>
      <c r="M26" s="116">
        <v>1.2003505426484602</v>
      </c>
      <c r="N26" s="116">
        <v>0.1889753450402127</v>
      </c>
      <c r="O26" s="116">
        <v>6.351889673190085</v>
      </c>
      <c r="P26" s="116">
        <v>5.847164535740004E-9</v>
      </c>
      <c r="Q26" s="116">
        <v>0.8255625165840131</v>
      </c>
      <c r="R26" s="116">
        <v>1.5751385687129074</v>
      </c>
      <c r="S26" s="116">
        <v>0.8255625165840131</v>
      </c>
      <c r="T26" s="116">
        <v>1.5751385687129074</v>
      </c>
      <c r="U26" s="87"/>
      <c r="V26" s="87"/>
      <c r="W26" s="87"/>
      <c r="X26" s="87"/>
      <c r="Y26" s="87"/>
      <c r="Z26" s="87"/>
    </row>
    <row r="27" ht="14.25" customHeight="1">
      <c r="A27" s="87"/>
      <c r="B27" s="108">
        <v>44879.0</v>
      </c>
      <c r="C27" s="109">
        <v>1543.477661</v>
      </c>
      <c r="D27" s="91">
        <f t="shared" si="1"/>
        <v>0.01483986805</v>
      </c>
      <c r="E27" s="87"/>
      <c r="F27" s="110">
        <v>18307.650391</v>
      </c>
      <c r="G27" s="91">
        <f t="shared" si="2"/>
        <v>-0.002291526825</v>
      </c>
      <c r="H27" s="87"/>
      <c r="I27" s="87"/>
      <c r="J27" s="87"/>
      <c r="K27" s="87"/>
      <c r="U27" s="87"/>
      <c r="V27" s="87"/>
      <c r="W27" s="87"/>
      <c r="X27" s="87"/>
      <c r="Y27" s="87"/>
      <c r="Z27" s="87"/>
    </row>
    <row r="28" ht="14.25" customHeight="1">
      <c r="A28" s="87"/>
      <c r="B28" s="108">
        <v>44886.0</v>
      </c>
      <c r="C28" s="109">
        <v>1584.403931</v>
      </c>
      <c r="D28" s="91">
        <f t="shared" si="1"/>
        <v>0.02651562185</v>
      </c>
      <c r="E28" s="87"/>
      <c r="F28" s="110">
        <v>18512.75</v>
      </c>
      <c r="G28" s="91">
        <f t="shared" si="2"/>
        <v>0.01120294547</v>
      </c>
      <c r="H28" s="87"/>
      <c r="I28" s="87"/>
      <c r="J28" s="87"/>
      <c r="K28" s="87"/>
      <c r="U28" s="87"/>
      <c r="V28" s="87"/>
      <c r="W28" s="87"/>
      <c r="X28" s="87"/>
      <c r="Y28" s="87"/>
      <c r="Z28" s="87"/>
    </row>
    <row r="29" ht="14.25" customHeight="1">
      <c r="A29" s="87"/>
      <c r="B29" s="108">
        <v>44893.0</v>
      </c>
      <c r="C29" s="109">
        <v>1586.583496</v>
      </c>
      <c r="D29" s="91">
        <f t="shared" si="1"/>
        <v>0.001375637208</v>
      </c>
      <c r="E29" s="87"/>
      <c r="F29" s="110">
        <v>18696.099609</v>
      </c>
      <c r="G29" s="91">
        <f t="shared" si="2"/>
        <v>0.009903963971</v>
      </c>
      <c r="H29" s="87"/>
      <c r="I29" s="87"/>
      <c r="J29" s="87"/>
      <c r="K29" s="87"/>
      <c r="U29" s="87"/>
      <c r="V29" s="87"/>
      <c r="W29" s="87"/>
      <c r="X29" s="87"/>
      <c r="Y29" s="87"/>
      <c r="Z29" s="87"/>
    </row>
    <row r="30" ht="14.25" customHeight="1">
      <c r="A30" s="87"/>
      <c r="B30" s="108">
        <v>44900.0</v>
      </c>
      <c r="C30" s="109">
        <v>1520.132813</v>
      </c>
      <c r="D30" s="91">
        <f t="shared" si="1"/>
        <v>-0.041882878</v>
      </c>
      <c r="E30" s="87"/>
      <c r="F30" s="110">
        <v>18496.599609</v>
      </c>
      <c r="G30" s="91">
        <f t="shared" si="2"/>
        <v>-0.01067067486</v>
      </c>
      <c r="H30" s="87"/>
      <c r="I30" s="87"/>
      <c r="J30" s="87"/>
      <c r="K30" s="87"/>
      <c r="L30" s="87"/>
      <c r="M30" s="87"/>
      <c r="N30" s="87"/>
      <c r="O30" s="87"/>
      <c r="P30" s="87"/>
      <c r="Q30" s="87"/>
      <c r="R30" s="87"/>
      <c r="S30" s="87"/>
      <c r="T30" s="87"/>
      <c r="U30" s="87"/>
      <c r="V30" s="87"/>
      <c r="W30" s="87"/>
      <c r="X30" s="87"/>
      <c r="Y30" s="87"/>
      <c r="Z30" s="87"/>
    </row>
    <row r="31" ht="14.25" customHeight="1">
      <c r="A31" s="87"/>
      <c r="B31" s="108">
        <v>44907.0</v>
      </c>
      <c r="C31" s="109">
        <v>1474.508301</v>
      </c>
      <c r="D31" s="91">
        <f t="shared" si="1"/>
        <v>-0.03001350383</v>
      </c>
      <c r="E31" s="87"/>
      <c r="F31" s="110">
        <v>18269.0</v>
      </c>
      <c r="G31" s="91">
        <f t="shared" si="2"/>
        <v>-0.01230494328</v>
      </c>
      <c r="H31" s="87"/>
      <c r="I31" s="87"/>
      <c r="J31" s="87"/>
      <c r="K31" s="87"/>
      <c r="L31" s="87"/>
      <c r="M31" s="87"/>
      <c r="N31" s="87"/>
      <c r="O31" s="87"/>
      <c r="P31" s="87"/>
      <c r="Q31" s="87"/>
      <c r="R31" s="87"/>
      <c r="S31" s="87"/>
      <c r="T31" s="87"/>
      <c r="U31" s="87"/>
      <c r="V31" s="87"/>
      <c r="W31" s="87"/>
      <c r="X31" s="87"/>
      <c r="Y31" s="87"/>
      <c r="Z31" s="87"/>
    </row>
    <row r="32" ht="14.25" customHeight="1">
      <c r="B32" s="108">
        <v>44914.0</v>
      </c>
      <c r="C32" s="109">
        <v>1450.194702</v>
      </c>
      <c r="D32" s="91">
        <f t="shared" si="1"/>
        <v>-0.01648929272</v>
      </c>
      <c r="F32" s="110">
        <v>17806.800781</v>
      </c>
      <c r="G32" s="91">
        <f t="shared" si="2"/>
        <v>-0.02529964525</v>
      </c>
    </row>
    <row r="33" ht="14.25" customHeight="1">
      <c r="B33" s="108">
        <v>44921.0</v>
      </c>
      <c r="C33" s="109">
        <v>1460.946899</v>
      </c>
      <c r="D33" s="91">
        <f t="shared" si="1"/>
        <v>0.007414312702</v>
      </c>
      <c r="F33" s="110">
        <v>18105.300781</v>
      </c>
      <c r="G33" s="91">
        <f t="shared" si="2"/>
        <v>0.01676325824</v>
      </c>
    </row>
    <row r="34" ht="14.25" customHeight="1">
      <c r="B34" s="108">
        <v>44928.0</v>
      </c>
      <c r="C34" s="109">
        <v>1403.117554</v>
      </c>
      <c r="D34" s="91">
        <f t="shared" si="1"/>
        <v>-0.03958346812</v>
      </c>
      <c r="F34" s="110">
        <v>17859.449219</v>
      </c>
      <c r="G34" s="91">
        <f t="shared" si="2"/>
        <v>-0.01357898247</v>
      </c>
    </row>
    <row r="35" ht="14.25" customHeight="1">
      <c r="B35" s="108">
        <v>44935.0</v>
      </c>
      <c r="C35" s="109">
        <v>1456.539673</v>
      </c>
      <c r="D35" s="91">
        <f t="shared" si="1"/>
        <v>0.0380738726</v>
      </c>
      <c r="F35" s="110">
        <v>17956.599609</v>
      </c>
      <c r="G35" s="91">
        <f t="shared" si="2"/>
        <v>0.005439719266</v>
      </c>
    </row>
    <row r="36" ht="14.25" customHeight="1">
      <c r="B36" s="108">
        <v>44942.0</v>
      </c>
      <c r="C36" s="109">
        <v>1477.753418</v>
      </c>
      <c r="D36" s="91">
        <f t="shared" si="1"/>
        <v>0.01456448142</v>
      </c>
      <c r="F36" s="110">
        <v>18027.650391</v>
      </c>
      <c r="G36" s="91">
        <f t="shared" si="2"/>
        <v>0.003956806052</v>
      </c>
    </row>
    <row r="37" ht="14.25" customHeight="1">
      <c r="B37" s="108">
        <v>44949.0</v>
      </c>
      <c r="C37" s="109">
        <v>1471.553955</v>
      </c>
      <c r="D37" s="91">
        <f t="shared" si="1"/>
        <v>-0.004195194492</v>
      </c>
      <c r="F37" s="110">
        <v>17604.349609</v>
      </c>
      <c r="G37" s="91">
        <f t="shared" si="2"/>
        <v>-0.02348064073</v>
      </c>
    </row>
    <row r="38" ht="14.25" customHeight="1">
      <c r="B38" s="108">
        <v>44956.0</v>
      </c>
      <c r="C38" s="109">
        <v>1549.289673</v>
      </c>
      <c r="D38" s="91">
        <f t="shared" si="1"/>
        <v>0.05282559823</v>
      </c>
      <c r="F38" s="110">
        <v>17854.050781</v>
      </c>
      <c r="G38" s="91">
        <f t="shared" si="2"/>
        <v>0.01418406119</v>
      </c>
    </row>
    <row r="39" ht="14.25" customHeight="1">
      <c r="B39" s="108">
        <v>44963.0</v>
      </c>
      <c r="C39" s="109">
        <v>1558.153076</v>
      </c>
      <c r="D39" s="91">
        <f t="shared" si="1"/>
        <v>0.005720946286</v>
      </c>
      <c r="F39" s="110">
        <v>17856.5</v>
      </c>
      <c r="G39" s="91">
        <f t="shared" si="2"/>
        <v>0.0001371800176</v>
      </c>
    </row>
    <row r="40" ht="14.25" customHeight="1">
      <c r="B40" s="108">
        <v>44970.0</v>
      </c>
      <c r="C40" s="109">
        <v>1534.178467</v>
      </c>
      <c r="D40" s="91">
        <f t="shared" si="1"/>
        <v>-0.01538655564</v>
      </c>
      <c r="F40" s="110">
        <v>17944.199219</v>
      </c>
      <c r="G40" s="91">
        <f t="shared" si="2"/>
        <v>0.004911333072</v>
      </c>
    </row>
    <row r="41" ht="14.25" customHeight="1">
      <c r="B41" s="108">
        <v>44977.0</v>
      </c>
      <c r="C41" s="109">
        <v>1502.067139</v>
      </c>
      <c r="D41" s="91">
        <f t="shared" si="1"/>
        <v>-0.02093063401</v>
      </c>
      <c r="F41" s="110">
        <v>17465.800781</v>
      </c>
      <c r="G41" s="91">
        <f t="shared" si="2"/>
        <v>-0.02666033921</v>
      </c>
    </row>
    <row r="42" ht="14.25" customHeight="1">
      <c r="B42" s="108">
        <v>44984.0</v>
      </c>
      <c r="C42" s="109">
        <v>1432.952637</v>
      </c>
      <c r="D42" s="91">
        <f t="shared" si="1"/>
        <v>-0.04601292459</v>
      </c>
      <c r="F42" s="110">
        <v>17594.349609</v>
      </c>
      <c r="G42" s="91">
        <f t="shared" si="2"/>
        <v>0.007360030588</v>
      </c>
    </row>
    <row r="43" ht="14.25" customHeight="1">
      <c r="B43" s="108">
        <v>44991.0</v>
      </c>
      <c r="C43" s="109">
        <v>1425.44519</v>
      </c>
      <c r="D43" s="91">
        <f t="shared" si="1"/>
        <v>-0.005239145249</v>
      </c>
      <c r="F43" s="110">
        <v>17412.900391</v>
      </c>
      <c r="G43" s="91">
        <f t="shared" si="2"/>
        <v>-0.01031292557</v>
      </c>
    </row>
    <row r="44" ht="14.25" customHeight="1">
      <c r="B44" s="108">
        <v>44998.0</v>
      </c>
      <c r="C44" s="109">
        <v>1376.188354</v>
      </c>
      <c r="D44" s="91">
        <f t="shared" si="1"/>
        <v>-0.03455540511</v>
      </c>
      <c r="F44" s="110">
        <v>17100.050781</v>
      </c>
      <c r="G44" s="91">
        <f t="shared" si="2"/>
        <v>-0.01796654222</v>
      </c>
    </row>
    <row r="45" ht="14.25" customHeight="1">
      <c r="B45" s="108">
        <v>45005.0</v>
      </c>
      <c r="C45" s="109">
        <v>1337.393311</v>
      </c>
      <c r="D45" s="91">
        <f t="shared" si="1"/>
        <v>-0.02819021313</v>
      </c>
      <c r="F45" s="110">
        <v>16945.050781</v>
      </c>
      <c r="G45" s="91">
        <f t="shared" si="2"/>
        <v>-0.009064300568</v>
      </c>
    </row>
    <row r="46" ht="14.25" customHeight="1">
      <c r="B46" s="108">
        <v>45012.0</v>
      </c>
      <c r="C46" s="109">
        <v>1383.211304</v>
      </c>
      <c r="D46" s="91">
        <f t="shared" si="1"/>
        <v>0.03425917613</v>
      </c>
      <c r="F46" s="110">
        <v>17359.75</v>
      </c>
      <c r="G46" s="91">
        <f t="shared" si="2"/>
        <v>0.02447317653</v>
      </c>
    </row>
    <row r="47" ht="14.25" customHeight="1">
      <c r="B47" s="108">
        <v>45019.0</v>
      </c>
      <c r="C47" s="109">
        <v>1377.350952</v>
      </c>
      <c r="D47" s="91">
        <f t="shared" si="1"/>
        <v>-0.004236772779</v>
      </c>
      <c r="F47" s="110">
        <v>17599.150391</v>
      </c>
      <c r="G47" s="91">
        <f t="shared" si="2"/>
        <v>0.0137905437</v>
      </c>
    </row>
    <row r="48" ht="14.25" customHeight="1">
      <c r="B48" s="108">
        <v>45026.0</v>
      </c>
      <c r="C48" s="109">
        <v>1345.675293</v>
      </c>
      <c r="D48" s="91">
        <f t="shared" si="1"/>
        <v>-0.02299752213</v>
      </c>
      <c r="F48" s="110">
        <v>17828.0</v>
      </c>
      <c r="G48" s="91">
        <f t="shared" si="2"/>
        <v>0.01300344641</v>
      </c>
    </row>
    <row r="49" ht="14.25" customHeight="1">
      <c r="B49" s="108">
        <v>45033.0</v>
      </c>
      <c r="C49" s="109">
        <v>1188.89624</v>
      </c>
      <c r="D49" s="91">
        <f t="shared" si="1"/>
        <v>-0.1165058568</v>
      </c>
      <c r="F49" s="110">
        <v>17624.050781</v>
      </c>
      <c r="G49" s="91">
        <f t="shared" si="2"/>
        <v>-0.01143982606</v>
      </c>
    </row>
    <row r="50" ht="14.25" customHeight="1">
      <c r="B50" s="108">
        <v>45040.0</v>
      </c>
      <c r="C50" s="109">
        <v>1213.500488</v>
      </c>
      <c r="D50" s="91">
        <f t="shared" si="1"/>
        <v>0.02069503391</v>
      </c>
      <c r="F50" s="110">
        <v>18065.0</v>
      </c>
      <c r="G50" s="91">
        <f t="shared" si="2"/>
        <v>0.02501974288</v>
      </c>
    </row>
    <row r="51" ht="14.25" customHeight="1">
      <c r="B51" s="108">
        <v>45047.0</v>
      </c>
      <c r="C51" s="109">
        <v>1219.651489</v>
      </c>
      <c r="D51" s="91">
        <f t="shared" si="1"/>
        <v>0.005068808015</v>
      </c>
      <c r="F51" s="110">
        <v>18069.0</v>
      </c>
      <c r="G51" s="91">
        <f t="shared" si="2"/>
        <v>0.0002214226405</v>
      </c>
    </row>
    <row r="52" ht="14.25" customHeight="1">
      <c r="B52" s="108">
        <v>45054.0</v>
      </c>
      <c r="C52" s="109">
        <v>1206.18689</v>
      </c>
      <c r="D52" s="91">
        <f t="shared" si="1"/>
        <v>-0.01103971021</v>
      </c>
      <c r="F52" s="110">
        <v>18314.800781</v>
      </c>
      <c r="G52" s="91">
        <f t="shared" si="2"/>
        <v>0.01360345238</v>
      </c>
    </row>
    <row r="53" ht="14.25" customHeight="1">
      <c r="B53" s="108">
        <v>45061.0</v>
      </c>
      <c r="C53" s="109">
        <v>1229.144531</v>
      </c>
      <c r="D53" s="91">
        <f t="shared" si="1"/>
        <v>0.01903323705</v>
      </c>
      <c r="F53" s="110">
        <v>18203.400391</v>
      </c>
      <c r="G53" s="91">
        <f t="shared" si="2"/>
        <v>-0.006082533538</v>
      </c>
    </row>
    <row r="54" ht="14.25" customHeight="1">
      <c r="B54" s="108">
        <v>45068.0</v>
      </c>
      <c r="C54" s="109">
        <v>1276.173218</v>
      </c>
      <c r="D54" s="91">
        <f t="shared" si="1"/>
        <v>0.03826131575</v>
      </c>
      <c r="F54" s="110">
        <v>18499.349609</v>
      </c>
      <c r="G54" s="91">
        <f t="shared" si="2"/>
        <v>0.0162579085</v>
      </c>
    </row>
    <row r="55" ht="14.25" customHeight="1">
      <c r="B55" s="108">
        <v>45075.0</v>
      </c>
      <c r="C55" s="109">
        <v>1258.30127</v>
      </c>
      <c r="D55" s="91">
        <f t="shared" si="1"/>
        <v>-0.01400432774</v>
      </c>
      <c r="F55" s="110">
        <v>18534.099609</v>
      </c>
      <c r="G55" s="91">
        <f t="shared" si="2"/>
        <v>0.001878444417</v>
      </c>
    </row>
    <row r="56" ht="14.25" customHeight="1">
      <c r="B56" s="108">
        <v>45082.0</v>
      </c>
      <c r="C56" s="109">
        <v>1242.769287</v>
      </c>
      <c r="D56" s="91">
        <f t="shared" si="1"/>
        <v>-0.01234361227</v>
      </c>
      <c r="F56" s="110">
        <v>18563.400391</v>
      </c>
      <c r="G56" s="91">
        <f t="shared" si="2"/>
        <v>0.001580912082</v>
      </c>
    </row>
    <row r="57" ht="14.25" customHeight="1">
      <c r="B57" s="108">
        <v>45089.0</v>
      </c>
      <c r="C57" s="109">
        <v>1267.998657</v>
      </c>
      <c r="D57" s="91">
        <f t="shared" si="1"/>
        <v>0.02030092815</v>
      </c>
      <c r="F57" s="110">
        <v>18826.0</v>
      </c>
      <c r="G57" s="91">
        <f t="shared" si="2"/>
        <v>0.01414609411</v>
      </c>
    </row>
    <row r="58" ht="14.25" customHeight="1">
      <c r="B58" s="108">
        <v>45096.0</v>
      </c>
      <c r="C58" s="109">
        <v>1241.83667</v>
      </c>
      <c r="D58" s="91">
        <f t="shared" si="1"/>
        <v>-0.02063250371</v>
      </c>
      <c r="F58" s="110">
        <v>18665.5</v>
      </c>
      <c r="G58" s="91">
        <f t="shared" si="2"/>
        <v>-0.008525443536</v>
      </c>
    </row>
    <row r="59" ht="14.25" customHeight="1">
      <c r="B59" s="108">
        <v>45103.0</v>
      </c>
      <c r="C59" s="109">
        <v>1311.045776</v>
      </c>
      <c r="D59" s="91">
        <f t="shared" si="1"/>
        <v>0.05573124685</v>
      </c>
      <c r="F59" s="110">
        <v>19189.050781</v>
      </c>
      <c r="G59" s="91">
        <f t="shared" si="2"/>
        <v>0.02804911634</v>
      </c>
    </row>
    <row r="60" ht="14.25" customHeight="1">
      <c r="B60" s="108">
        <v>45110.0</v>
      </c>
      <c r="C60" s="109">
        <v>1305.842773</v>
      </c>
      <c r="D60" s="91">
        <f t="shared" si="1"/>
        <v>-0.003968589881</v>
      </c>
      <c r="F60" s="110">
        <v>19331.800781</v>
      </c>
      <c r="G60" s="91">
        <f t="shared" si="2"/>
        <v>0.007439138164</v>
      </c>
    </row>
    <row r="61" ht="14.25" customHeight="1">
      <c r="B61" s="108">
        <v>45117.0</v>
      </c>
      <c r="C61" s="109">
        <v>1399.839478</v>
      </c>
      <c r="D61" s="91">
        <f t="shared" si="1"/>
        <v>0.07198164047</v>
      </c>
      <c r="F61" s="110">
        <v>19564.5</v>
      </c>
      <c r="G61" s="91">
        <f t="shared" si="2"/>
        <v>0.01203712068</v>
      </c>
    </row>
    <row r="62" ht="14.25" customHeight="1">
      <c r="B62" s="108">
        <v>45124.0</v>
      </c>
      <c r="C62" s="109">
        <v>1307.217163</v>
      </c>
      <c r="D62" s="91">
        <f t="shared" si="1"/>
        <v>-0.06616638297</v>
      </c>
      <c r="F62" s="110">
        <v>19745.0</v>
      </c>
      <c r="G62" s="91">
        <f t="shared" si="2"/>
        <v>0.009225893838</v>
      </c>
    </row>
    <row r="63" ht="14.25" customHeight="1">
      <c r="B63" s="108">
        <v>45131.0</v>
      </c>
      <c r="C63" s="109">
        <v>1315.954224</v>
      </c>
      <c r="D63" s="91">
        <f t="shared" si="1"/>
        <v>0.00668371044</v>
      </c>
      <c r="F63" s="110">
        <v>19646.050781</v>
      </c>
      <c r="G63" s="91">
        <f t="shared" si="2"/>
        <v>-0.005011355736</v>
      </c>
    </row>
    <row r="64" ht="14.25" customHeight="1">
      <c r="B64" s="108">
        <v>45138.0</v>
      </c>
      <c r="C64" s="109">
        <v>1353.111084</v>
      </c>
      <c r="D64" s="91">
        <f t="shared" si="1"/>
        <v>0.0282356782</v>
      </c>
      <c r="F64" s="110">
        <v>19517.0</v>
      </c>
      <c r="G64" s="91">
        <f t="shared" si="2"/>
        <v>-0.006568789954</v>
      </c>
    </row>
    <row r="65" ht="14.25" customHeight="1">
      <c r="B65" s="108">
        <v>45145.0</v>
      </c>
      <c r="C65" s="109">
        <v>1346.730103</v>
      </c>
      <c r="D65" s="91">
        <f t="shared" si="1"/>
        <v>-0.004715785035</v>
      </c>
      <c r="F65" s="110">
        <v>19428.300781</v>
      </c>
      <c r="G65" s="91">
        <f t="shared" si="2"/>
        <v>-0.004544715837</v>
      </c>
    </row>
    <row r="66" ht="14.25" customHeight="1">
      <c r="B66" s="108">
        <v>45152.0</v>
      </c>
      <c r="C66" s="109">
        <v>1363.369873</v>
      </c>
      <c r="D66" s="91">
        <f t="shared" si="1"/>
        <v>0.01235568282</v>
      </c>
      <c r="F66" s="110">
        <v>19310.150391</v>
      </c>
      <c r="G66" s="91">
        <f t="shared" si="2"/>
        <v>-0.006081354789</v>
      </c>
    </row>
    <row r="67" ht="14.25" customHeight="1">
      <c r="B67" s="108">
        <v>45159.0</v>
      </c>
      <c r="C67" s="109">
        <v>1394.09668</v>
      </c>
      <c r="D67" s="91">
        <f t="shared" si="1"/>
        <v>0.0225373962</v>
      </c>
      <c r="F67" s="110">
        <v>19265.800781</v>
      </c>
      <c r="G67" s="91">
        <f t="shared" si="2"/>
        <v>-0.002296699358</v>
      </c>
    </row>
    <row r="68" ht="14.25" customHeight="1">
      <c r="B68" s="108">
        <v>45166.0</v>
      </c>
      <c r="C68" s="109">
        <v>1417.411743</v>
      </c>
      <c r="D68" s="91">
        <f t="shared" si="1"/>
        <v>0.01672413638</v>
      </c>
      <c r="F68" s="110">
        <v>19435.300781</v>
      </c>
      <c r="G68" s="91">
        <f t="shared" si="2"/>
        <v>0.008797973255</v>
      </c>
    </row>
    <row r="69" ht="14.25" customHeight="1">
      <c r="B69" s="108">
        <v>45173.0</v>
      </c>
      <c r="C69" s="109">
        <v>1442.690186</v>
      </c>
      <c r="D69" s="91">
        <f t="shared" si="1"/>
        <v>0.01783422716</v>
      </c>
      <c r="F69" s="110">
        <v>19819.949219</v>
      </c>
      <c r="G69" s="91">
        <f t="shared" si="2"/>
        <v>0.0197912264</v>
      </c>
    </row>
    <row r="70" ht="14.25" customHeight="1">
      <c r="B70" s="108">
        <v>45180.0</v>
      </c>
      <c r="C70" s="109">
        <v>1483.921143</v>
      </c>
      <c r="D70" s="91">
        <f t="shared" si="1"/>
        <v>0.02857921777</v>
      </c>
      <c r="F70" s="110">
        <v>20192.349609</v>
      </c>
      <c r="G70" s="91">
        <f t="shared" si="2"/>
        <v>0.01878916973</v>
      </c>
    </row>
    <row r="71" ht="14.25" customHeight="1">
      <c r="B71" s="108">
        <v>45187.0</v>
      </c>
      <c r="C71" s="109">
        <v>1468.75415</v>
      </c>
      <c r="D71" s="91">
        <f t="shared" si="1"/>
        <v>-0.01022088881</v>
      </c>
      <c r="F71" s="110">
        <v>19674.25</v>
      </c>
      <c r="G71" s="91">
        <f t="shared" si="2"/>
        <v>-0.02565821309</v>
      </c>
    </row>
    <row r="72" ht="14.25" customHeight="1">
      <c r="B72" s="108">
        <v>45194.0</v>
      </c>
      <c r="C72" s="109">
        <v>1409.165527</v>
      </c>
      <c r="D72" s="91">
        <f t="shared" si="1"/>
        <v>-0.04057086273</v>
      </c>
      <c r="F72" s="110">
        <v>19638.300781</v>
      </c>
      <c r="G72" s="91">
        <f t="shared" si="2"/>
        <v>-0.001827221825</v>
      </c>
    </row>
    <row r="73" ht="14.25" customHeight="1">
      <c r="B73" s="108">
        <v>45201.0</v>
      </c>
      <c r="C73" s="109">
        <v>1451.623535</v>
      </c>
      <c r="D73" s="91">
        <f t="shared" si="1"/>
        <v>0.03012989403</v>
      </c>
      <c r="F73" s="110">
        <v>19653.5</v>
      </c>
      <c r="G73" s="91">
        <f t="shared" si="2"/>
        <v>0.0007739579493</v>
      </c>
    </row>
    <row r="74" ht="14.25" customHeight="1">
      <c r="B74" s="108">
        <v>45208.0</v>
      </c>
      <c r="C74" s="109">
        <v>1404.944336</v>
      </c>
      <c r="D74" s="91">
        <f t="shared" si="1"/>
        <v>-0.03215654602</v>
      </c>
      <c r="F74" s="110">
        <v>19751.050781</v>
      </c>
      <c r="G74" s="91">
        <f t="shared" si="2"/>
        <v>0.004963532246</v>
      </c>
    </row>
    <row r="75" ht="14.25" customHeight="1">
      <c r="B75" s="108">
        <v>45215.0</v>
      </c>
      <c r="C75" s="109">
        <v>1401.115723</v>
      </c>
      <c r="D75" s="91">
        <f t="shared" si="1"/>
        <v>-0.002725099423</v>
      </c>
      <c r="F75" s="110">
        <v>19542.650391</v>
      </c>
      <c r="G75" s="91">
        <f t="shared" si="2"/>
        <v>-0.01055135711</v>
      </c>
    </row>
    <row r="76" ht="14.25" customHeight="1">
      <c r="B76" s="108">
        <v>45222.0</v>
      </c>
      <c r="C76" s="109">
        <v>1355.074585</v>
      </c>
      <c r="D76" s="91">
        <f t="shared" si="1"/>
        <v>-0.03286033926</v>
      </c>
      <c r="F76" s="110">
        <v>19047.25</v>
      </c>
      <c r="G76" s="91">
        <f t="shared" si="2"/>
        <v>-0.0253497034</v>
      </c>
    </row>
    <row r="77" ht="14.25" customHeight="1">
      <c r="B77" s="108">
        <v>45229.0</v>
      </c>
      <c r="C77" s="109">
        <v>1381.265259</v>
      </c>
      <c r="D77" s="91">
        <f t="shared" si="1"/>
        <v>0.01932784681</v>
      </c>
      <c r="F77" s="110">
        <v>19230.599609</v>
      </c>
      <c r="G77" s="91">
        <f t="shared" si="2"/>
        <v>0.009626040977</v>
      </c>
    </row>
    <row r="78" ht="14.25" customHeight="1">
      <c r="B78" s="108">
        <v>45236.0</v>
      </c>
      <c r="C78" s="109">
        <v>1361.178467</v>
      </c>
      <c r="D78" s="91">
        <f t="shared" si="1"/>
        <v>-0.01454231319</v>
      </c>
      <c r="F78" s="110">
        <v>19425.349609</v>
      </c>
      <c r="G78" s="91">
        <f t="shared" si="2"/>
        <v>0.01012708932</v>
      </c>
    </row>
    <row r="79" ht="14.25" customHeight="1">
      <c r="B79" s="108">
        <v>45243.0</v>
      </c>
      <c r="C79" s="109">
        <v>1429.493408</v>
      </c>
      <c r="D79" s="91">
        <f t="shared" si="1"/>
        <v>0.05018808529</v>
      </c>
      <c r="F79" s="110">
        <v>19731.800781</v>
      </c>
      <c r="G79" s="91">
        <f t="shared" si="2"/>
        <v>0.01577583818</v>
      </c>
    </row>
    <row r="80" ht="14.25" customHeight="1">
      <c r="B80" s="108">
        <v>45250.0</v>
      </c>
      <c r="C80" s="109">
        <v>1429.344238</v>
      </c>
      <c r="D80" s="91">
        <f t="shared" si="1"/>
        <v>-0.0001043516529</v>
      </c>
      <c r="F80" s="110">
        <v>19794.699219</v>
      </c>
      <c r="G80" s="91">
        <f t="shared" si="2"/>
        <v>0.003187668409</v>
      </c>
    </row>
    <row r="81" ht="14.25" customHeight="1">
      <c r="B81" s="108">
        <v>45257.0</v>
      </c>
      <c r="C81" s="109">
        <v>1444.160767</v>
      </c>
      <c r="D81" s="91">
        <f t="shared" si="1"/>
        <v>0.01036596266</v>
      </c>
      <c r="F81" s="110">
        <v>20267.900391</v>
      </c>
      <c r="G81" s="91">
        <f t="shared" si="2"/>
        <v>0.02390544897</v>
      </c>
    </row>
    <row r="82" ht="14.25" customHeight="1">
      <c r="B82" s="108">
        <v>45264.0</v>
      </c>
      <c r="C82" s="109">
        <v>1482.793091</v>
      </c>
      <c r="D82" s="91">
        <f t="shared" si="1"/>
        <v>0.0267507087</v>
      </c>
      <c r="F82" s="110">
        <v>20969.400391</v>
      </c>
      <c r="G82" s="91">
        <f t="shared" si="2"/>
        <v>0.03461137989</v>
      </c>
    </row>
    <row r="83" ht="14.25" customHeight="1">
      <c r="B83" s="108">
        <v>45271.0</v>
      </c>
      <c r="C83" s="109">
        <v>1569.554077</v>
      </c>
      <c r="D83" s="91">
        <f t="shared" si="1"/>
        <v>0.05851186287</v>
      </c>
      <c r="F83" s="110">
        <v>21456.650391</v>
      </c>
      <c r="G83" s="91">
        <f t="shared" si="2"/>
        <v>0.02323623904</v>
      </c>
    </row>
    <row r="84" ht="14.25" customHeight="1">
      <c r="B84" s="108">
        <v>45278.0</v>
      </c>
      <c r="C84" s="109">
        <v>1554.140869</v>
      </c>
      <c r="D84" s="91">
        <f t="shared" si="1"/>
        <v>-0.009820119119</v>
      </c>
      <c r="F84" s="110">
        <v>21349.400391</v>
      </c>
      <c r="G84" s="91">
        <f t="shared" si="2"/>
        <v>-0.004998450273</v>
      </c>
    </row>
    <row r="85" ht="14.25" customHeight="1">
      <c r="B85" s="108">
        <v>45285.0</v>
      </c>
      <c r="C85" s="109">
        <v>1534.253052</v>
      </c>
      <c r="D85" s="91">
        <f t="shared" si="1"/>
        <v>-0.01279666303</v>
      </c>
      <c r="F85" s="110">
        <v>21731.400391</v>
      </c>
      <c r="G85" s="91">
        <f t="shared" si="2"/>
        <v>0.01789277418</v>
      </c>
    </row>
    <row r="86" ht="14.25" customHeight="1">
      <c r="B86" s="108">
        <v>45292.0</v>
      </c>
      <c r="C86" s="109">
        <v>1523.96106</v>
      </c>
      <c r="D86" s="91">
        <f t="shared" si="1"/>
        <v>-0.006708145039</v>
      </c>
      <c r="F86" s="110">
        <v>21710.800781</v>
      </c>
      <c r="G86" s="91">
        <f t="shared" si="2"/>
        <v>-0.000947919123</v>
      </c>
    </row>
    <row r="87" ht="14.25" customHeight="1">
      <c r="B87" s="108">
        <v>45299.0</v>
      </c>
      <c r="C87" s="109">
        <v>1603.711548</v>
      </c>
      <c r="D87" s="91">
        <f t="shared" si="1"/>
        <v>0.05233105366</v>
      </c>
      <c r="F87" s="110">
        <v>21894.550781</v>
      </c>
      <c r="G87" s="91">
        <f t="shared" si="2"/>
        <v>0.008463529367</v>
      </c>
    </row>
    <row r="88" ht="14.25" customHeight="1">
      <c r="B88" s="108">
        <v>45306.0</v>
      </c>
      <c r="C88" s="109">
        <v>1649.901123</v>
      </c>
      <c r="D88" s="91">
        <f t="shared" si="1"/>
        <v>0.02880167263</v>
      </c>
      <c r="F88" s="110">
        <v>21622.400391</v>
      </c>
      <c r="G88" s="91">
        <f t="shared" si="2"/>
        <v>-0.01243005133</v>
      </c>
    </row>
    <row r="89" ht="14.25" customHeight="1">
      <c r="B89" s="108">
        <v>45313.0</v>
      </c>
      <c r="C89" s="109">
        <v>1659.745728</v>
      </c>
      <c r="D89" s="91">
        <f t="shared" si="1"/>
        <v>0.005966784835</v>
      </c>
      <c r="F89" s="110">
        <v>21352.599609</v>
      </c>
      <c r="G89" s="91">
        <f t="shared" si="2"/>
        <v>-0.01247783674</v>
      </c>
    </row>
    <row r="90" ht="14.25" customHeight="1">
      <c r="B90" s="108">
        <v>45320.0</v>
      </c>
      <c r="C90" s="109">
        <v>1683.859741</v>
      </c>
      <c r="D90" s="91">
        <f t="shared" si="1"/>
        <v>0.01452873931</v>
      </c>
      <c r="F90" s="110">
        <v>21853.800781</v>
      </c>
      <c r="G90" s="91">
        <f t="shared" si="2"/>
        <v>0.02347260667</v>
      </c>
    </row>
    <row r="91" ht="14.25" customHeight="1">
      <c r="B91" s="108">
        <v>45327.0</v>
      </c>
      <c r="C91" s="109">
        <v>1659.994263</v>
      </c>
      <c r="D91" s="91">
        <f t="shared" si="1"/>
        <v>-0.01417307951</v>
      </c>
      <c r="F91" s="110">
        <v>21782.5</v>
      </c>
      <c r="G91" s="91">
        <f t="shared" si="2"/>
        <v>-0.003262626109</v>
      </c>
    </row>
    <row r="92" ht="14.25" customHeight="1">
      <c r="B92" s="108">
        <v>45334.0</v>
      </c>
      <c r="C92" s="109">
        <v>1692.113281</v>
      </c>
      <c r="D92" s="91">
        <f t="shared" si="1"/>
        <v>0.01934887289</v>
      </c>
      <c r="F92" s="110">
        <v>22040.699219</v>
      </c>
      <c r="G92" s="91">
        <f t="shared" si="2"/>
        <v>0.01185351631</v>
      </c>
    </row>
    <row r="93" ht="14.25" customHeight="1">
      <c r="B93" s="108">
        <v>45341.0</v>
      </c>
      <c r="C93" s="109">
        <v>1667.452271</v>
      </c>
      <c r="D93" s="91">
        <f t="shared" si="1"/>
        <v>-0.01457408926</v>
      </c>
      <c r="F93" s="110">
        <v>22212.699219</v>
      </c>
      <c r="G93" s="91">
        <f t="shared" si="2"/>
        <v>0.007803745167</v>
      </c>
    </row>
    <row r="94" ht="14.25" customHeight="1">
      <c r="B94" s="108">
        <v>45348.0</v>
      </c>
      <c r="C94" s="109">
        <v>1645.426392</v>
      </c>
      <c r="D94" s="91">
        <f t="shared" si="1"/>
        <v>-0.01320930103</v>
      </c>
      <c r="F94" s="110">
        <v>22338.75</v>
      </c>
      <c r="G94" s="91">
        <f t="shared" si="2"/>
        <v>0.005674716961</v>
      </c>
    </row>
    <row r="95" ht="14.25" customHeight="1">
      <c r="B95" s="108">
        <v>45355.0</v>
      </c>
      <c r="C95" s="109">
        <v>1607.390747</v>
      </c>
      <c r="D95" s="91">
        <f t="shared" si="1"/>
        <v>-0.02311598087</v>
      </c>
      <c r="F95" s="110">
        <v>22493.550781</v>
      </c>
      <c r="G95" s="91">
        <f t="shared" si="2"/>
        <v>0.006929697544</v>
      </c>
    </row>
    <row r="96" ht="14.25" customHeight="1">
      <c r="B96" s="108">
        <v>45362.0</v>
      </c>
      <c r="C96" s="109">
        <v>1624.842407</v>
      </c>
      <c r="D96" s="91">
        <f t="shared" si="1"/>
        <v>0.01085713603</v>
      </c>
      <c r="F96" s="110">
        <v>22023.349609</v>
      </c>
      <c r="G96" s="91">
        <f t="shared" si="2"/>
        <v>-0.02090382157</v>
      </c>
    </row>
    <row r="97" ht="14.25" customHeight="1">
      <c r="B97" s="108">
        <v>45369.0</v>
      </c>
      <c r="C97" s="109">
        <v>1500.393799</v>
      </c>
      <c r="D97" s="91">
        <f t="shared" si="1"/>
        <v>-0.07659118661</v>
      </c>
      <c r="F97" s="110">
        <v>22096.75</v>
      </c>
      <c r="G97" s="91">
        <f t="shared" si="2"/>
        <v>0.003332844109</v>
      </c>
    </row>
    <row r="98" ht="14.25" customHeight="1">
      <c r="B98" s="108">
        <v>45376.0</v>
      </c>
      <c r="C98" s="109">
        <v>1489.654419</v>
      </c>
      <c r="D98" s="91">
        <f t="shared" si="1"/>
        <v>-0.007157707535</v>
      </c>
      <c r="F98" s="110">
        <v>22326.900391</v>
      </c>
      <c r="G98" s="91">
        <f t="shared" si="2"/>
        <v>0.01041557654</v>
      </c>
    </row>
    <row r="99" ht="14.25" customHeight="1">
      <c r="B99" s="108">
        <v>45383.0</v>
      </c>
      <c r="C99" s="109">
        <v>1470.810547</v>
      </c>
      <c r="D99" s="91">
        <f t="shared" si="1"/>
        <v>-0.01264982788</v>
      </c>
      <c r="F99" s="110">
        <v>22513.699219</v>
      </c>
      <c r="G99" s="91">
        <f t="shared" si="2"/>
        <v>0.008366536542</v>
      </c>
    </row>
    <row r="100" ht="14.25" customHeight="1">
      <c r="B100" s="108">
        <v>45390.0</v>
      </c>
      <c r="C100" s="109">
        <v>1476.428833</v>
      </c>
      <c r="D100" s="91">
        <f t="shared" si="1"/>
        <v>0.003819857025</v>
      </c>
      <c r="F100" s="110">
        <v>22519.400391</v>
      </c>
      <c r="G100" s="91">
        <f t="shared" si="2"/>
        <v>0.0002532312413</v>
      </c>
    </row>
    <row r="101" ht="14.25" customHeight="1">
      <c r="B101" s="108">
        <v>45397.0</v>
      </c>
      <c r="C101" s="109">
        <v>1403.34082</v>
      </c>
      <c r="D101" s="91">
        <f t="shared" si="1"/>
        <v>-0.04950324145</v>
      </c>
      <c r="F101" s="110">
        <v>22147.0</v>
      </c>
      <c r="G101" s="91">
        <f t="shared" si="2"/>
        <v>-0.01653686974</v>
      </c>
    </row>
    <row r="102" ht="14.25" customHeight="1">
      <c r="B102" s="108">
        <v>45404.0</v>
      </c>
      <c r="C102" s="109">
        <v>1422.234375</v>
      </c>
      <c r="D102" s="91">
        <f t="shared" si="1"/>
        <v>0.01346326903</v>
      </c>
      <c r="F102" s="110">
        <v>22419.949219</v>
      </c>
      <c r="G102" s="91">
        <f t="shared" si="2"/>
        <v>0.01232443306</v>
      </c>
    </row>
    <row r="103" ht="14.25" customHeight="1">
      <c r="B103" s="108">
        <v>45411.0</v>
      </c>
      <c r="C103" s="109">
        <v>1408.362549</v>
      </c>
      <c r="D103" s="91">
        <f t="shared" si="1"/>
        <v>-0.009753544313</v>
      </c>
      <c r="F103" s="110">
        <v>22475.849609</v>
      </c>
      <c r="G103" s="91">
        <f t="shared" si="2"/>
        <v>0.002493332588</v>
      </c>
    </row>
    <row r="104" ht="14.25" customHeight="1">
      <c r="B104" s="108">
        <v>45418.0</v>
      </c>
      <c r="C104" s="109">
        <v>1416.914307</v>
      </c>
      <c r="D104" s="91">
        <f t="shared" si="1"/>
        <v>0.006072128236</v>
      </c>
      <c r="F104" s="110">
        <v>22055.199219</v>
      </c>
      <c r="G104" s="91">
        <f t="shared" si="2"/>
        <v>-0.01871566136</v>
      </c>
    </row>
    <row r="105" ht="14.25" customHeight="1">
      <c r="B105" s="108">
        <v>45425.0</v>
      </c>
      <c r="C105" s="109">
        <v>1435.559204</v>
      </c>
      <c r="D105" s="91">
        <f t="shared" si="1"/>
        <v>0.01315880354</v>
      </c>
      <c r="F105" s="110">
        <v>22466.099609</v>
      </c>
      <c r="G105" s="91">
        <f t="shared" si="2"/>
        <v>0.01863054538</v>
      </c>
    </row>
    <row r="106" ht="14.25" customHeight="1">
      <c r="B106" s="108">
        <v>45432.0</v>
      </c>
      <c r="C106" s="109">
        <v>1456.889038</v>
      </c>
      <c r="D106" s="91">
        <f t="shared" si="1"/>
        <v>0.01485820574</v>
      </c>
      <c r="F106" s="110">
        <v>22957.099609</v>
      </c>
      <c r="G106" s="91">
        <f t="shared" si="2"/>
        <v>0.02185515103</v>
      </c>
    </row>
    <row r="107" ht="14.25" customHeight="1">
      <c r="B107" s="108">
        <v>45439.0</v>
      </c>
      <c r="C107" s="109">
        <v>1399.015259</v>
      </c>
      <c r="D107" s="91">
        <f t="shared" si="1"/>
        <v>-0.03972421886</v>
      </c>
      <c r="F107" s="110">
        <v>22530.699219</v>
      </c>
      <c r="G107" s="91">
        <f t="shared" si="2"/>
        <v>-0.01857379187</v>
      </c>
    </row>
    <row r="108" ht="14.25" customHeight="1">
      <c r="B108" s="108">
        <v>45446.0</v>
      </c>
      <c r="C108" s="109">
        <v>1533.599976</v>
      </c>
      <c r="D108" s="91">
        <f t="shared" si="1"/>
        <v>0.09619960621</v>
      </c>
      <c r="F108" s="110">
        <v>23290.150391</v>
      </c>
      <c r="G108" s="91">
        <f t="shared" si="2"/>
        <v>0.03370739472</v>
      </c>
    </row>
    <row r="109" ht="14.25" customHeight="1">
      <c r="B109" s="108">
        <v>45453.0</v>
      </c>
      <c r="C109" s="109">
        <v>1488.900024</v>
      </c>
      <c r="D109" s="91">
        <f t="shared" si="1"/>
        <v>-0.02914707401</v>
      </c>
      <c r="F109" s="110">
        <v>23465.599609</v>
      </c>
      <c r="G109" s="91">
        <f t="shared" si="2"/>
        <v>0.007533193863</v>
      </c>
    </row>
    <row r="110" ht="14.25" customHeight="1">
      <c r="B110" s="108">
        <v>45460.0</v>
      </c>
      <c r="C110" s="109">
        <v>1532.699951</v>
      </c>
      <c r="D110" s="91">
        <f t="shared" si="1"/>
        <v>0.02941764141</v>
      </c>
      <c r="F110" s="110">
        <v>23501.099609</v>
      </c>
      <c r="G110" s="91">
        <f t="shared" si="2"/>
        <v>0.001512852882</v>
      </c>
    </row>
    <row r="111" ht="14.25" customHeight="1">
      <c r="B111" s="108">
        <v>45467.0</v>
      </c>
      <c r="C111" s="109">
        <v>1566.75</v>
      </c>
      <c r="D111" s="91">
        <f t="shared" si="1"/>
        <v>0.02221573047</v>
      </c>
      <c r="F111" s="110">
        <v>24010.599609</v>
      </c>
      <c r="G111" s="91">
        <f t="shared" si="2"/>
        <v>0.02167983662</v>
      </c>
    </row>
    <row r="112" ht="14.25" customHeight="1">
      <c r="B112" s="108">
        <v>45471.0</v>
      </c>
      <c r="C112" s="109">
        <v>1566.75</v>
      </c>
      <c r="D112" s="91">
        <f t="shared" si="1"/>
        <v>0</v>
      </c>
      <c r="F112" s="110">
        <v>24010.599609</v>
      </c>
      <c r="G112" s="91">
        <f t="shared" si="2"/>
        <v>0</v>
      </c>
    </row>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C4:D4"/>
    <mergeCell ref="F4:G4"/>
    <mergeCell ref="I4:J4"/>
    <mergeCell ref="L11:M1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2023-01-14T08:22:33Z</dcterms:created>
  <dc:creator>The Valuation School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{9CFBFC8B-C35F-4354-95CF-4607CE1DA376}</vt:lpwstr>
  </property>
</Properties>
</file>