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his\"/>
    </mc:Choice>
  </mc:AlternateContent>
  <xr:revisionPtr revIDLastSave="0" documentId="8_{A2A5209E-F9C2-4900-96DB-EC534DBF8E4C}" xr6:coauthVersionLast="47" xr6:coauthVersionMax="47" xr10:uidLastSave="{00000000-0000-0000-0000-000000000000}"/>
  <bookViews>
    <workbookView xWindow="-120" yWindow="-120" windowWidth="29040" windowHeight="15720" activeTab="2" xr2:uid="{B08F792A-1736-46E0-AADF-835EFBD0C5D4}"/>
  </bookViews>
  <sheets>
    <sheet name="Original Data" sheetId="4" r:id="rId1"/>
    <sheet name="Calculation" sheetId="1" r:id="rId2"/>
    <sheet name="Results" sheetId="3" r:id="rId3"/>
    <sheet name="Graphs" sheetId="2" r:id="rId4"/>
  </sheets>
  <definedNames>
    <definedName name="_xlchart.v1.0" hidden="1">Calculation!$C$2:$C$101</definedName>
    <definedName name="_xlchart.v1.1" hidden="1">Calculation!$D$2:$D$101</definedName>
    <definedName name="_xlchart.v1.2" hidden="1">Calculation!$C$2:$C$101</definedName>
    <definedName name="_xlchart.v1.3" hidden="1">Calculation!$C$2:$C$101</definedName>
    <definedName name="_xlchart.v1.4" hidden="1">Calculation!$D$2:$D$101</definedName>
    <definedName name="_xlchart.v1.5" hidden="1">Calculation!$C$2:$C$101</definedName>
    <definedName name="_xlchart.v1.6" hidden="1">Calculation!$D$2:$D$101</definedName>
    <definedName name="_xlchart.v1.7" hidden="1">Calculation!$C$2:$C$101</definedName>
    <definedName name="Dependent_Variable">Calculation!$D$2:$D$101</definedName>
    <definedName name="Ind_Var">Calculation!$C$2:$C$101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3" l="1"/>
  <c r="F46" i="3"/>
  <c r="F45" i="3"/>
  <c r="F37" i="3"/>
  <c r="F36" i="3"/>
  <c r="F35" i="3"/>
  <c r="F26" i="3"/>
  <c r="G18" i="3"/>
  <c r="G21" i="3" s="1"/>
  <c r="F18" i="3"/>
  <c r="F21" i="3" s="1"/>
  <c r="E18" i="3"/>
  <c r="E21" i="3" s="1"/>
  <c r="D18" i="3"/>
  <c r="D21" i="3" s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K2" i="1"/>
  <c r="K97" i="1"/>
  <c r="K98" i="1"/>
  <c r="K99" i="1"/>
  <c r="K100" i="1"/>
  <c r="K101" i="1"/>
  <c r="K85" i="1"/>
  <c r="K86" i="1"/>
  <c r="K87" i="1"/>
  <c r="K88" i="1"/>
  <c r="K89" i="1"/>
  <c r="K90" i="1"/>
  <c r="K91" i="1"/>
  <c r="K92" i="1"/>
  <c r="K93" i="1"/>
  <c r="K94" i="1"/>
  <c r="K95" i="1"/>
  <c r="K96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31" i="1"/>
  <c r="K32" i="1"/>
  <c r="K33" i="1"/>
  <c r="K34" i="1"/>
  <c r="K35" i="1"/>
  <c r="K36" i="1"/>
  <c r="K37" i="1"/>
  <c r="K38" i="1"/>
  <c r="K39" i="1"/>
  <c r="K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E2" i="1"/>
  <c r="G3" i="1" s="1"/>
  <c r="F2" i="1"/>
  <c r="P12" i="1" s="1"/>
  <c r="R12" i="1" s="1"/>
  <c r="D103" i="1"/>
  <c r="C103" i="1"/>
  <c r="P95" i="1" l="1"/>
  <c r="R95" i="1" s="1"/>
  <c r="K103" i="1"/>
  <c r="F27" i="3" s="1"/>
  <c r="L103" i="1"/>
  <c r="P68" i="1"/>
  <c r="R68" i="1" s="1"/>
  <c r="P49" i="1"/>
  <c r="R49" i="1" s="1"/>
  <c r="P93" i="1"/>
  <c r="R93" i="1" s="1"/>
  <c r="P84" i="1"/>
  <c r="R84" i="1" s="1"/>
  <c r="P45" i="1"/>
  <c r="R45" i="1" s="1"/>
  <c r="P47" i="1"/>
  <c r="R47" i="1" s="1"/>
  <c r="P77" i="1"/>
  <c r="R77" i="1" s="1"/>
  <c r="P44" i="1"/>
  <c r="R44" i="1" s="1"/>
  <c r="P76" i="1"/>
  <c r="R76" i="1" s="1"/>
  <c r="P28" i="1"/>
  <c r="R28" i="1" s="1"/>
  <c r="P20" i="1"/>
  <c r="R20" i="1" s="1"/>
  <c r="P100" i="1"/>
  <c r="R100" i="1" s="1"/>
  <c r="P65" i="1"/>
  <c r="R65" i="1" s="1"/>
  <c r="P17" i="1"/>
  <c r="R17" i="1" s="1"/>
  <c r="P97" i="1"/>
  <c r="R97" i="1" s="1"/>
  <c r="P61" i="1"/>
  <c r="R61" i="1" s="1"/>
  <c r="P15" i="1"/>
  <c r="R15" i="1" s="1"/>
  <c r="P92" i="1"/>
  <c r="R92" i="1" s="1"/>
  <c r="P63" i="1"/>
  <c r="R63" i="1" s="1"/>
  <c r="P36" i="1"/>
  <c r="R36" i="1" s="1"/>
  <c r="P13" i="1"/>
  <c r="R13" i="1" s="1"/>
  <c r="P33" i="1"/>
  <c r="R33" i="1" s="1"/>
  <c r="H2" i="1" a="1"/>
  <c r="H2" i="1" s="1"/>
  <c r="H103" i="1" s="1"/>
  <c r="P21" i="1"/>
  <c r="R21" i="1" s="1"/>
  <c r="P37" i="1"/>
  <c r="R37" i="1" s="1"/>
  <c r="P53" i="1"/>
  <c r="R53" i="1" s="1"/>
  <c r="P69" i="1"/>
  <c r="R69" i="1" s="1"/>
  <c r="P85" i="1"/>
  <c r="R85" i="1" s="1"/>
  <c r="P101" i="1"/>
  <c r="R101" i="1" s="1"/>
  <c r="P23" i="1"/>
  <c r="R23" i="1" s="1"/>
  <c r="P39" i="1"/>
  <c r="R39" i="1" s="1"/>
  <c r="P55" i="1"/>
  <c r="R55" i="1" s="1"/>
  <c r="P71" i="1"/>
  <c r="R71" i="1" s="1"/>
  <c r="P87" i="1"/>
  <c r="R87" i="1" s="1"/>
  <c r="P9" i="1"/>
  <c r="R9" i="1" s="1"/>
  <c r="P25" i="1"/>
  <c r="R25" i="1" s="1"/>
  <c r="P41" i="1"/>
  <c r="R41" i="1" s="1"/>
  <c r="P57" i="1"/>
  <c r="R57" i="1" s="1"/>
  <c r="P73" i="1"/>
  <c r="R73" i="1" s="1"/>
  <c r="P89" i="1"/>
  <c r="R89" i="1" s="1"/>
  <c r="P81" i="1"/>
  <c r="R81" i="1" s="1"/>
  <c r="P60" i="1"/>
  <c r="R60" i="1" s="1"/>
  <c r="P31" i="1"/>
  <c r="R31" i="1" s="1"/>
  <c r="P79" i="1"/>
  <c r="R79" i="1" s="1"/>
  <c r="P52" i="1"/>
  <c r="R52" i="1" s="1"/>
  <c r="P29" i="1"/>
  <c r="R29" i="1" s="1"/>
  <c r="P96" i="1"/>
  <c r="R96" i="1" s="1"/>
  <c r="P88" i="1"/>
  <c r="R88" i="1" s="1"/>
  <c r="P80" i="1"/>
  <c r="R80" i="1" s="1"/>
  <c r="P72" i="1"/>
  <c r="R72" i="1" s="1"/>
  <c r="P64" i="1"/>
  <c r="R64" i="1" s="1"/>
  <c r="P56" i="1"/>
  <c r="R56" i="1" s="1"/>
  <c r="P48" i="1"/>
  <c r="R48" i="1" s="1"/>
  <c r="P40" i="1"/>
  <c r="R40" i="1" s="1"/>
  <c r="P32" i="1"/>
  <c r="R32" i="1" s="1"/>
  <c r="P24" i="1"/>
  <c r="R24" i="1" s="1"/>
  <c r="P16" i="1"/>
  <c r="R16" i="1" s="1"/>
  <c r="P8" i="1"/>
  <c r="R8" i="1" s="1"/>
  <c r="P7" i="1"/>
  <c r="R7" i="1" s="1"/>
  <c r="P2" i="1"/>
  <c r="R2" i="1" s="1"/>
  <c r="P94" i="1"/>
  <c r="R94" i="1" s="1"/>
  <c r="P86" i="1"/>
  <c r="R86" i="1" s="1"/>
  <c r="P78" i="1"/>
  <c r="R78" i="1" s="1"/>
  <c r="P70" i="1"/>
  <c r="R70" i="1" s="1"/>
  <c r="P62" i="1"/>
  <c r="R62" i="1" s="1"/>
  <c r="P54" i="1"/>
  <c r="R54" i="1" s="1"/>
  <c r="P46" i="1"/>
  <c r="R46" i="1" s="1"/>
  <c r="P38" i="1"/>
  <c r="R38" i="1" s="1"/>
  <c r="P30" i="1"/>
  <c r="R30" i="1" s="1"/>
  <c r="P22" i="1"/>
  <c r="R22" i="1" s="1"/>
  <c r="P14" i="1"/>
  <c r="R14" i="1" s="1"/>
  <c r="P6" i="1"/>
  <c r="R6" i="1" s="1"/>
  <c r="P5" i="1"/>
  <c r="R5" i="1" s="1"/>
  <c r="P4" i="1"/>
  <c r="R4" i="1" s="1"/>
  <c r="P99" i="1"/>
  <c r="R99" i="1" s="1"/>
  <c r="P91" i="1"/>
  <c r="R91" i="1" s="1"/>
  <c r="P83" i="1"/>
  <c r="R83" i="1" s="1"/>
  <c r="P75" i="1"/>
  <c r="R75" i="1" s="1"/>
  <c r="P67" i="1"/>
  <c r="R67" i="1" s="1"/>
  <c r="P59" i="1"/>
  <c r="R59" i="1" s="1"/>
  <c r="P51" i="1"/>
  <c r="R51" i="1" s="1"/>
  <c r="P43" i="1"/>
  <c r="R43" i="1" s="1"/>
  <c r="P35" i="1"/>
  <c r="R35" i="1" s="1"/>
  <c r="P27" i="1"/>
  <c r="R27" i="1" s="1"/>
  <c r="P19" i="1"/>
  <c r="R19" i="1" s="1"/>
  <c r="P11" i="1"/>
  <c r="R11" i="1" s="1"/>
  <c r="P3" i="1"/>
  <c r="R3" i="1" s="1"/>
  <c r="P98" i="1"/>
  <c r="R98" i="1" s="1"/>
  <c r="P90" i="1"/>
  <c r="R90" i="1" s="1"/>
  <c r="P82" i="1"/>
  <c r="R82" i="1" s="1"/>
  <c r="P74" i="1"/>
  <c r="R74" i="1" s="1"/>
  <c r="P66" i="1"/>
  <c r="R66" i="1" s="1"/>
  <c r="P58" i="1"/>
  <c r="R58" i="1" s="1"/>
  <c r="P50" i="1"/>
  <c r="R50" i="1" s="1"/>
  <c r="P42" i="1"/>
  <c r="R42" i="1" s="1"/>
  <c r="P34" i="1"/>
  <c r="R34" i="1" s="1"/>
  <c r="P26" i="1"/>
  <c r="R26" i="1" s="1"/>
  <c r="P18" i="1"/>
  <c r="R18" i="1" s="1"/>
  <c r="P10" i="1"/>
  <c r="R10" i="1" s="1"/>
  <c r="G2" i="1"/>
  <c r="G9" i="1"/>
  <c r="G58" i="1"/>
  <c r="G50" i="1"/>
  <c r="G42" i="1"/>
  <c r="G98" i="1"/>
  <c r="G34" i="1"/>
  <c r="G90" i="1"/>
  <c r="G26" i="1"/>
  <c r="G82" i="1"/>
  <c r="G18" i="1"/>
  <c r="G74" i="1"/>
  <c r="G10" i="1"/>
  <c r="G66" i="1"/>
  <c r="G97" i="1"/>
  <c r="G89" i="1"/>
  <c r="G81" i="1"/>
  <c r="G73" i="1"/>
  <c r="G65" i="1"/>
  <c r="G57" i="1"/>
  <c r="G49" i="1"/>
  <c r="G41" i="1"/>
  <c r="G33" i="1"/>
  <c r="G25" i="1"/>
  <c r="G17" i="1"/>
  <c r="G96" i="1"/>
  <c r="G88" i="1"/>
  <c r="G80" i="1"/>
  <c r="G72" i="1"/>
  <c r="G64" i="1"/>
  <c r="G56" i="1"/>
  <c r="G48" i="1"/>
  <c r="G40" i="1"/>
  <c r="G32" i="1"/>
  <c r="G24" i="1"/>
  <c r="G16" i="1"/>
  <c r="G8" i="1"/>
  <c r="G95" i="1"/>
  <c r="G87" i="1"/>
  <c r="G79" i="1"/>
  <c r="G71" i="1"/>
  <c r="G63" i="1"/>
  <c r="G55" i="1"/>
  <c r="G47" i="1"/>
  <c r="G39" i="1"/>
  <c r="G31" i="1"/>
  <c r="G23" i="1"/>
  <c r="G15" i="1"/>
  <c r="G7" i="1"/>
  <c r="G94" i="1"/>
  <c r="G86" i="1"/>
  <c r="G78" i="1"/>
  <c r="G70" i="1"/>
  <c r="G62" i="1"/>
  <c r="G54" i="1"/>
  <c r="G46" i="1"/>
  <c r="G38" i="1"/>
  <c r="G30" i="1"/>
  <c r="G22" i="1"/>
  <c r="G14" i="1"/>
  <c r="G6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99" i="1"/>
  <c r="G91" i="1"/>
  <c r="G83" i="1"/>
  <c r="G75" i="1"/>
  <c r="G67" i="1"/>
  <c r="G59" i="1"/>
  <c r="G51" i="1"/>
  <c r="G43" i="1"/>
  <c r="G35" i="1"/>
  <c r="G27" i="1"/>
  <c r="G19" i="1"/>
  <c r="G11" i="1"/>
  <c r="F28" i="3" l="1"/>
  <c r="N40" i="1" s="1"/>
  <c r="O40" i="1" s="1"/>
  <c r="Q40" i="1" s="1"/>
  <c r="I12" i="1"/>
  <c r="N91" i="1"/>
  <c r="O91" i="1" s="1"/>
  <c r="Q91" i="1" s="1"/>
  <c r="N101" i="1"/>
  <c r="O101" i="1" s="1"/>
  <c r="Q101" i="1" s="1"/>
  <c r="N8" i="1"/>
  <c r="O8" i="1" s="1"/>
  <c r="Q8" i="1" s="1"/>
  <c r="N64" i="1"/>
  <c r="O64" i="1" s="1"/>
  <c r="Q64" i="1" s="1"/>
  <c r="N80" i="1"/>
  <c r="O80" i="1" s="1"/>
  <c r="Q80" i="1" s="1"/>
  <c r="I19" i="1"/>
  <c r="N17" i="1"/>
  <c r="O17" i="1" s="1"/>
  <c r="Q17" i="1" s="1"/>
  <c r="I52" i="1"/>
  <c r="I13" i="1"/>
  <c r="I77" i="1"/>
  <c r="I38" i="1"/>
  <c r="I7" i="1"/>
  <c r="I71" i="1"/>
  <c r="I40" i="1"/>
  <c r="I17" i="1"/>
  <c r="I81" i="1"/>
  <c r="I26" i="1"/>
  <c r="I2" i="1"/>
  <c r="N42" i="1"/>
  <c r="O42" i="1" s="1"/>
  <c r="Q42" i="1" s="1"/>
  <c r="N41" i="1"/>
  <c r="O41" i="1" s="1"/>
  <c r="Q41" i="1" s="1"/>
  <c r="I91" i="1"/>
  <c r="I35" i="1"/>
  <c r="I60" i="1"/>
  <c r="I21" i="1"/>
  <c r="I46" i="1"/>
  <c r="I15" i="1"/>
  <c r="N90" i="1"/>
  <c r="O90" i="1" s="1"/>
  <c r="Q90" i="1" s="1"/>
  <c r="N89" i="1"/>
  <c r="O89" i="1" s="1"/>
  <c r="Q89" i="1" s="1"/>
  <c r="I27" i="1"/>
  <c r="I43" i="1"/>
  <c r="I4" i="1"/>
  <c r="I68" i="1"/>
  <c r="I29" i="1"/>
  <c r="I93" i="1"/>
  <c r="I54" i="1"/>
  <c r="I23" i="1"/>
  <c r="I87" i="1"/>
  <c r="I56" i="1"/>
  <c r="I33" i="1"/>
  <c r="I97" i="1"/>
  <c r="I34" i="1"/>
  <c r="N26" i="1"/>
  <c r="O26" i="1" s="1"/>
  <c r="Q26" i="1" s="1"/>
  <c r="N76" i="1"/>
  <c r="O76" i="1" s="1"/>
  <c r="Q76" i="1" s="1"/>
  <c r="N86" i="1"/>
  <c r="O86" i="1" s="1"/>
  <c r="Q86" i="1" s="1"/>
  <c r="I99" i="1"/>
  <c r="I85" i="1"/>
  <c r="I79" i="1"/>
  <c r="I48" i="1"/>
  <c r="I25" i="1"/>
  <c r="I89" i="1"/>
  <c r="I90" i="1"/>
  <c r="I3" i="1"/>
  <c r="N72" i="1"/>
  <c r="O72" i="1" s="1"/>
  <c r="Q72" i="1" s="1"/>
  <c r="N34" i="1"/>
  <c r="O34" i="1" s="1"/>
  <c r="Q34" i="1" s="1"/>
  <c r="N98" i="1"/>
  <c r="O98" i="1" s="1"/>
  <c r="Q98" i="1" s="1"/>
  <c r="N97" i="1"/>
  <c r="O97" i="1" s="1"/>
  <c r="Q97" i="1" s="1"/>
  <c r="N35" i="1"/>
  <c r="O35" i="1" s="1"/>
  <c r="Q35" i="1" s="1"/>
  <c r="N99" i="1"/>
  <c r="O99" i="1" s="1"/>
  <c r="Q99" i="1" s="1"/>
  <c r="N84" i="1"/>
  <c r="O84" i="1" s="1"/>
  <c r="Q84" i="1" s="1"/>
  <c r="N45" i="1"/>
  <c r="O45" i="1" s="1"/>
  <c r="Q45" i="1" s="1"/>
  <c r="N29" i="1"/>
  <c r="O29" i="1" s="1"/>
  <c r="Q29" i="1" s="1"/>
  <c r="N94" i="1"/>
  <c r="O94" i="1" s="1"/>
  <c r="Q94" i="1" s="1"/>
  <c r="N63" i="1"/>
  <c r="O63" i="1" s="1"/>
  <c r="Q63" i="1" s="1"/>
  <c r="N16" i="1"/>
  <c r="O16" i="1" s="1"/>
  <c r="Q16" i="1" s="1"/>
  <c r="R103" i="1"/>
  <c r="F14" i="3" s="1"/>
  <c r="N6" i="1"/>
  <c r="O6" i="1" s="1"/>
  <c r="Q6" i="1" s="1"/>
  <c r="N22" i="1"/>
  <c r="O22" i="1" s="1"/>
  <c r="Q22" i="1" s="1"/>
  <c r="I37" i="1"/>
  <c r="I64" i="1"/>
  <c r="I66" i="1"/>
  <c r="I98" i="1"/>
  <c r="N88" i="1"/>
  <c r="O88" i="1" s="1"/>
  <c r="Q88" i="1" s="1"/>
  <c r="N50" i="1"/>
  <c r="O50" i="1" s="1"/>
  <c r="Q50" i="1" s="1"/>
  <c r="N3" i="1"/>
  <c r="O3" i="1" s="1"/>
  <c r="Q3" i="1" s="1"/>
  <c r="N49" i="1"/>
  <c r="O49" i="1" s="1"/>
  <c r="Q49" i="1" s="1"/>
  <c r="N33" i="1"/>
  <c r="O33" i="1" s="1"/>
  <c r="Q33" i="1" s="1"/>
  <c r="N51" i="1"/>
  <c r="O51" i="1" s="1"/>
  <c r="Q51" i="1" s="1"/>
  <c r="N4" i="1"/>
  <c r="O4" i="1" s="1"/>
  <c r="Q4" i="1" s="1"/>
  <c r="N36" i="1"/>
  <c r="O36" i="1" s="1"/>
  <c r="Q36" i="1" s="1"/>
  <c r="N100" i="1"/>
  <c r="O100" i="1" s="1"/>
  <c r="Q100" i="1" s="1"/>
  <c r="N61" i="1"/>
  <c r="O61" i="1" s="1"/>
  <c r="Q61" i="1" s="1"/>
  <c r="N14" i="1"/>
  <c r="O14" i="1" s="1"/>
  <c r="Q14" i="1" s="1"/>
  <c r="N46" i="1"/>
  <c r="O46" i="1" s="1"/>
  <c r="Q46" i="1" s="1"/>
  <c r="N30" i="1"/>
  <c r="O30" i="1" s="1"/>
  <c r="Q30" i="1" s="1"/>
  <c r="N79" i="1"/>
  <c r="O79" i="1" s="1"/>
  <c r="Q79" i="1" s="1"/>
  <c r="I76" i="1"/>
  <c r="I101" i="1"/>
  <c r="I95" i="1"/>
  <c r="I41" i="1"/>
  <c r="I59" i="1"/>
  <c r="I20" i="1"/>
  <c r="I84" i="1"/>
  <c r="I45" i="1"/>
  <c r="I6" i="1"/>
  <c r="I70" i="1"/>
  <c r="I39" i="1"/>
  <c r="I8" i="1"/>
  <c r="I72" i="1"/>
  <c r="I49" i="1"/>
  <c r="I10" i="1"/>
  <c r="I42" i="1"/>
  <c r="N96" i="1"/>
  <c r="O96" i="1" s="1"/>
  <c r="Q96" i="1" s="1"/>
  <c r="N58" i="1"/>
  <c r="O58" i="1" s="1"/>
  <c r="Q58" i="1" s="1"/>
  <c r="N11" i="1"/>
  <c r="O11" i="1" s="1"/>
  <c r="Q11" i="1" s="1"/>
  <c r="N57" i="1"/>
  <c r="O57" i="1" s="1"/>
  <c r="Q57" i="1" s="1"/>
  <c r="N10" i="1"/>
  <c r="O10" i="1" s="1"/>
  <c r="Q10" i="1" s="1"/>
  <c r="N59" i="1"/>
  <c r="O59" i="1" s="1"/>
  <c r="Q59" i="1" s="1"/>
  <c r="N12" i="1"/>
  <c r="O12" i="1" s="1"/>
  <c r="Q12" i="1" s="1"/>
  <c r="N44" i="1"/>
  <c r="O44" i="1" s="1"/>
  <c r="Q44" i="1" s="1"/>
  <c r="N28" i="1"/>
  <c r="O28" i="1" s="1"/>
  <c r="Q28" i="1" s="1"/>
  <c r="N69" i="1"/>
  <c r="O69" i="1" s="1"/>
  <c r="Q69" i="1" s="1"/>
  <c r="N2" i="1"/>
  <c r="O2" i="1" s="1"/>
  <c r="Q2" i="1" s="1"/>
  <c r="N54" i="1"/>
  <c r="O54" i="1" s="1"/>
  <c r="Q54" i="1" s="1"/>
  <c r="N7" i="1"/>
  <c r="O7" i="1" s="1"/>
  <c r="Q7" i="1" s="1"/>
  <c r="N87" i="1"/>
  <c r="O87" i="1" s="1"/>
  <c r="Q87" i="1" s="1"/>
  <c r="N43" i="1"/>
  <c r="O43" i="1" s="1"/>
  <c r="Q43" i="1" s="1"/>
  <c r="N53" i="1"/>
  <c r="O53" i="1" s="1"/>
  <c r="Q53" i="1" s="1"/>
  <c r="N71" i="1"/>
  <c r="O71" i="1" s="1"/>
  <c r="Q71" i="1" s="1"/>
  <c r="I51" i="1"/>
  <c r="I31" i="1"/>
  <c r="I28" i="1"/>
  <c r="I53" i="1"/>
  <c r="I14" i="1"/>
  <c r="I78" i="1"/>
  <c r="I47" i="1"/>
  <c r="I16" i="1"/>
  <c r="I80" i="1"/>
  <c r="I57" i="1"/>
  <c r="I74" i="1"/>
  <c r="I50" i="1"/>
  <c r="N24" i="1"/>
  <c r="O24" i="1" s="1"/>
  <c r="Q24" i="1" s="1"/>
  <c r="N66" i="1"/>
  <c r="O66" i="1" s="1"/>
  <c r="Q66" i="1" s="1"/>
  <c r="N65" i="1"/>
  <c r="O65" i="1" s="1"/>
  <c r="Q65" i="1" s="1"/>
  <c r="N18" i="1"/>
  <c r="O18" i="1" s="1"/>
  <c r="Q18" i="1" s="1"/>
  <c r="N67" i="1"/>
  <c r="O67" i="1" s="1"/>
  <c r="Q67" i="1" s="1"/>
  <c r="N20" i="1"/>
  <c r="O20" i="1" s="1"/>
  <c r="Q20" i="1" s="1"/>
  <c r="N52" i="1"/>
  <c r="O52" i="1" s="1"/>
  <c r="Q52" i="1" s="1"/>
  <c r="N5" i="1"/>
  <c r="O5" i="1" s="1"/>
  <c r="Q5" i="1" s="1"/>
  <c r="N77" i="1"/>
  <c r="O77" i="1" s="1"/>
  <c r="Q77" i="1" s="1"/>
  <c r="N62" i="1"/>
  <c r="O62" i="1" s="1"/>
  <c r="Q62" i="1" s="1"/>
  <c r="N15" i="1"/>
  <c r="O15" i="1" s="1"/>
  <c r="Q15" i="1" s="1"/>
  <c r="N95" i="1"/>
  <c r="O95" i="1" s="1"/>
  <c r="Q95" i="1" s="1"/>
  <c r="N25" i="1"/>
  <c r="O25" i="1" s="1"/>
  <c r="Q25" i="1" s="1"/>
  <c r="N27" i="1"/>
  <c r="O27" i="1" s="1"/>
  <c r="Q27" i="1" s="1"/>
  <c r="N92" i="1"/>
  <c r="O92" i="1" s="1"/>
  <c r="Q92" i="1" s="1"/>
  <c r="N38" i="1"/>
  <c r="O38" i="1" s="1"/>
  <c r="Q38" i="1" s="1"/>
  <c r="I62" i="1"/>
  <c r="I67" i="1"/>
  <c r="I92" i="1"/>
  <c r="I11" i="1"/>
  <c r="I75" i="1"/>
  <c r="I36" i="1"/>
  <c r="I100" i="1"/>
  <c r="I61" i="1"/>
  <c r="I22" i="1"/>
  <c r="I86" i="1"/>
  <c r="I55" i="1"/>
  <c r="I24" i="1"/>
  <c r="I88" i="1"/>
  <c r="I65" i="1"/>
  <c r="I18" i="1"/>
  <c r="I58" i="1"/>
  <c r="N48" i="1"/>
  <c r="O48" i="1" s="1"/>
  <c r="Q48" i="1" s="1"/>
  <c r="N32" i="1"/>
  <c r="O32" i="1" s="1"/>
  <c r="Q32" i="1" s="1"/>
  <c r="N74" i="1"/>
  <c r="O74" i="1" s="1"/>
  <c r="Q74" i="1" s="1"/>
  <c r="N73" i="1"/>
  <c r="O73" i="1" s="1"/>
  <c r="Q73" i="1" s="1"/>
  <c r="N75" i="1"/>
  <c r="O75" i="1" s="1"/>
  <c r="Q75" i="1" s="1"/>
  <c r="N60" i="1"/>
  <c r="O60" i="1" s="1"/>
  <c r="Q60" i="1" s="1"/>
  <c r="N13" i="1"/>
  <c r="O13" i="1" s="1"/>
  <c r="Q13" i="1" s="1"/>
  <c r="N85" i="1"/>
  <c r="O85" i="1" s="1"/>
  <c r="Q85" i="1" s="1"/>
  <c r="N70" i="1"/>
  <c r="O70" i="1" s="1"/>
  <c r="Q70" i="1" s="1"/>
  <c r="N39" i="1"/>
  <c r="O39" i="1" s="1"/>
  <c r="Q39" i="1" s="1"/>
  <c r="N23" i="1"/>
  <c r="O23" i="1" s="1"/>
  <c r="Q23" i="1" s="1"/>
  <c r="I83" i="1"/>
  <c r="I44" i="1"/>
  <c r="I5" i="1"/>
  <c r="I69" i="1"/>
  <c r="I30" i="1"/>
  <c r="I94" i="1"/>
  <c r="I63" i="1"/>
  <c r="I32" i="1"/>
  <c r="I96" i="1"/>
  <c r="I73" i="1"/>
  <c r="I82" i="1"/>
  <c r="I9" i="1"/>
  <c r="N56" i="1"/>
  <c r="O56" i="1" s="1"/>
  <c r="Q56" i="1" s="1"/>
  <c r="N9" i="1"/>
  <c r="O9" i="1" s="1"/>
  <c r="Q9" i="1" s="1"/>
  <c r="N82" i="1"/>
  <c r="O82" i="1" s="1"/>
  <c r="Q82" i="1" s="1"/>
  <c r="N81" i="1"/>
  <c r="O81" i="1" s="1"/>
  <c r="Q81" i="1" s="1"/>
  <c r="N19" i="1"/>
  <c r="O19" i="1" s="1"/>
  <c r="Q19" i="1" s="1"/>
  <c r="N83" i="1"/>
  <c r="O83" i="1" s="1"/>
  <c r="Q83" i="1" s="1"/>
  <c r="N68" i="1"/>
  <c r="O68" i="1" s="1"/>
  <c r="Q68" i="1" s="1"/>
  <c r="N21" i="1"/>
  <c r="O21" i="1" s="1"/>
  <c r="Q21" i="1" s="1"/>
  <c r="N93" i="1"/>
  <c r="O93" i="1" s="1"/>
  <c r="Q93" i="1" s="1"/>
  <c r="N78" i="1"/>
  <c r="O78" i="1" s="1"/>
  <c r="Q78" i="1" s="1"/>
  <c r="N47" i="1"/>
  <c r="O47" i="1" s="1"/>
  <c r="Q47" i="1" s="1"/>
  <c r="N31" i="1"/>
  <c r="O31" i="1" s="1"/>
  <c r="Q31" i="1" s="1"/>
  <c r="P103" i="1"/>
  <c r="G103" i="1"/>
  <c r="N55" i="1" l="1"/>
  <c r="O55" i="1" s="1"/>
  <c r="Q55" i="1" s="1"/>
  <c r="N37" i="1"/>
  <c r="O37" i="1" s="1"/>
  <c r="Q37" i="1" s="1"/>
  <c r="I103" i="1"/>
  <c r="Q103" i="1"/>
  <c r="F13" i="3" s="1"/>
  <c r="F15" i="3" s="1"/>
  <c r="O103" i="1"/>
  <c r="G3" i="3" l="1"/>
  <c r="G4" i="3" s="1"/>
  <c r="F3" i="3"/>
  <c r="F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<sst xmlns="http://schemas.openxmlformats.org/spreadsheetml/2006/main" count="51" uniqueCount="46">
  <si>
    <t>Variable 1</t>
  </si>
  <si>
    <t>Variable 2</t>
  </si>
  <si>
    <t>Mean(X)</t>
  </si>
  <si>
    <t>Mean(Y)</t>
  </si>
  <si>
    <t>X-Mean(X)</t>
  </si>
  <si>
    <t>Sum</t>
  </si>
  <si>
    <t>Y-Mean(Y)</t>
  </si>
  <si>
    <t>(X-Mean(X))*(Y-Mean(Y))</t>
  </si>
  <si>
    <t>Covariances</t>
  </si>
  <si>
    <t>Ind Var</t>
  </si>
  <si>
    <t>Dep Var</t>
  </si>
  <si>
    <t>Correlations</t>
  </si>
  <si>
    <t>Pop. Var(Ind Var)</t>
  </si>
  <si>
    <t>Pop. Var(Dep Var)</t>
  </si>
  <si>
    <t>Sample Var(Ind Var)</t>
  </si>
  <si>
    <t>Sample Var(Dep Var)</t>
  </si>
  <si>
    <t/>
  </si>
  <si>
    <t>Pop. Std Dev</t>
  </si>
  <si>
    <t>Sample Std Dev</t>
  </si>
  <si>
    <t>Pop Std Dev</t>
  </si>
  <si>
    <t xml:space="preserve">Population </t>
  </si>
  <si>
    <t>Sample</t>
  </si>
  <si>
    <t>XY</t>
  </si>
  <si>
    <t>X^2</t>
  </si>
  <si>
    <t>Regression Coeffs</t>
  </si>
  <si>
    <t>m (slope)</t>
  </si>
  <si>
    <t>c (intercept)</t>
  </si>
  <si>
    <t>n(# of samples)</t>
  </si>
  <si>
    <t>Y Predicted</t>
  </si>
  <si>
    <t>Y-Y_Pred</t>
  </si>
  <si>
    <t>Y-Y_Avg</t>
  </si>
  <si>
    <t>R_Squared Val</t>
  </si>
  <si>
    <t>SSR</t>
  </si>
  <si>
    <t>SST</t>
  </si>
  <si>
    <t>(Y-Y_Pred)^2</t>
  </si>
  <si>
    <t>(Y-Y_Avg)^2</t>
  </si>
  <si>
    <t>Observation about the Independent Data</t>
  </si>
  <si>
    <t>Mean</t>
  </si>
  <si>
    <t>Median</t>
  </si>
  <si>
    <t>Mode</t>
  </si>
  <si>
    <t>Outlier</t>
  </si>
  <si>
    <t>Observation about the Dependent Data</t>
  </si>
  <si>
    <t>Interpretation of R Squared Value</t>
  </si>
  <si>
    <t>The linear regression model could only explain 60.525 percent of the variance seen in the original data.</t>
  </si>
  <si>
    <t>Insight about Correlation Coeff</t>
  </si>
  <si>
    <t>The data is positively correlated and has a moderately high coeff of correlation at 0.77798. We can also infer this from the density plot and scatter plot for the two graphs.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</si>
</sst>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.0000"/>
    <numFmt numFmtId="167" formatCode="0.00000"/>
    <numFmt numFmtId="170" formatCode="0.0000E+00"/>
    <numFmt numFmtId="173" formatCode="0.00000000"/>
    <numFmt numFmtId="175" formatCode="0.000000000"/>
    <numFmt numFmtId="176" formatCode="0.0000000000"/>
    <numFmt numFmtId="17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/>
    <xf numFmtId="2" fontId="0" fillId="0" borderId="0" xfId="0" applyNumberFormat="1"/>
    <xf numFmtId="166" fontId="0" fillId="0" borderId="0" xfId="0" applyNumberFormat="1"/>
    <xf numFmtId="170" fontId="0" fillId="0" borderId="0" xfId="0" applyNumberFormat="1"/>
    <xf numFmtId="173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10" xfId="0" applyBorder="1"/>
    <xf numFmtId="2" fontId="0" fillId="0" borderId="10" xfId="0" applyNumberFormat="1" applyBorder="1"/>
    <xf numFmtId="2" fontId="0" fillId="33" borderId="10" xfId="0" applyNumberFormat="1" applyFill="1" applyBorder="1" applyAlignment="1">
      <alignment horizontal="center"/>
    </xf>
    <xf numFmtId="176" fontId="0" fillId="0" borderId="10" xfId="0" applyNumberFormat="1" applyBorder="1"/>
    <xf numFmtId="177" fontId="0" fillId="0" borderId="10" xfId="0" applyNumberFormat="1" applyBorder="1"/>
    <xf numFmtId="0" fontId="0" fillId="0" borderId="12" xfId="0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2" fontId="0" fillId="33" borderId="16" xfId="0" applyNumberFormat="1" applyFill="1" applyBorder="1" applyAlignment="1">
      <alignment horizontal="center"/>
    </xf>
    <xf numFmtId="2" fontId="0" fillId="33" borderId="15" xfId="0" applyNumberFormat="1" applyFill="1" applyBorder="1" applyAlignment="1">
      <alignment horizontal="center"/>
    </xf>
    <xf numFmtId="175" fontId="0" fillId="0" borderId="16" xfId="0" applyNumberFormat="1" applyBorder="1"/>
    <xf numFmtId="176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8" xfId="0" applyNumberFormat="1" applyBorder="1"/>
    <xf numFmtId="0" fontId="0" fillId="0" borderId="19" xfId="0" quotePrefix="1" applyBorder="1"/>
    <xf numFmtId="2" fontId="0" fillId="33" borderId="11" xfId="0" applyNumberFormat="1" applyFill="1" applyBorder="1" applyAlignment="1">
      <alignment horizontal="center"/>
    </xf>
    <xf numFmtId="2" fontId="0" fillId="33" borderId="20" xfId="0" applyNumberFormat="1" applyFill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2" fontId="0" fillId="33" borderId="22" xfId="0" applyNumberFormat="1" applyFill="1" applyBorder="1" applyAlignment="1">
      <alignment horizontal="center"/>
    </xf>
    <xf numFmtId="0" fontId="0" fillId="0" borderId="0" xfId="0" quotePrefix="1" applyBorder="1"/>
    <xf numFmtId="2" fontId="0" fillId="33" borderId="12" xfId="0" applyNumberFormat="1" applyFill="1" applyBorder="1" applyAlignment="1">
      <alignment horizontal="center"/>
    </xf>
    <xf numFmtId="2" fontId="0" fillId="0" borderId="14" xfId="0" applyNumberFormat="1" applyBorder="1"/>
    <xf numFmtId="2" fontId="0" fillId="33" borderId="17" xfId="0" applyNumberFormat="1" applyFill="1" applyBorder="1" applyAlignment="1">
      <alignment horizontal="center"/>
    </xf>
    <xf numFmtId="2" fontId="0" fillId="0" borderId="19" xfId="0" applyNumberFormat="1" applyBorder="1"/>
    <xf numFmtId="0" fontId="0" fillId="0" borderId="25" xfId="0" applyBorder="1"/>
    <xf numFmtId="2" fontId="0" fillId="34" borderId="12" xfId="0" applyNumberFormat="1" applyFill="1" applyBorder="1" applyAlignment="1">
      <alignment horizontal="center"/>
    </xf>
    <xf numFmtId="2" fontId="0" fillId="34" borderId="15" xfId="0" applyNumberFormat="1" applyFill="1" applyBorder="1" applyAlignment="1">
      <alignment horizontal="center"/>
    </xf>
    <xf numFmtId="2" fontId="0" fillId="33" borderId="29" xfId="0" applyNumberFormat="1" applyFill="1" applyBorder="1" applyAlignment="1">
      <alignment horizontal="center"/>
    </xf>
    <xf numFmtId="0" fontId="0" fillId="0" borderId="11" xfId="0" applyBorder="1" applyAlignment="1">
      <alignment wrapText="1"/>
    </xf>
    <xf numFmtId="2" fontId="0" fillId="33" borderId="23" xfId="0" applyNumberFormat="1" applyFill="1" applyBorder="1" applyAlignment="1">
      <alignment horizontal="center"/>
    </xf>
    <xf numFmtId="2" fontId="0" fillId="33" borderId="30" xfId="0" applyNumberFormat="1" applyFill="1" applyBorder="1" applyAlignment="1">
      <alignment horizontal="center"/>
    </xf>
    <xf numFmtId="2" fontId="0" fillId="33" borderId="24" xfId="0" applyNumberFormat="1" applyFill="1" applyBorder="1" applyAlignment="1">
      <alignment horizontal="center"/>
    </xf>
    <xf numFmtId="166" fontId="0" fillId="0" borderId="0" xfId="0" applyNumberFormat="1" applyBorder="1"/>
    <xf numFmtId="173" fontId="0" fillId="0" borderId="26" xfId="0" applyNumberFormat="1" applyBorder="1"/>
    <xf numFmtId="0" fontId="0" fillId="0" borderId="27" xfId="0" applyBorder="1"/>
    <xf numFmtId="0" fontId="0" fillId="0" borderId="31" xfId="0" applyBorder="1"/>
    <xf numFmtId="166" fontId="0" fillId="0" borderId="31" xfId="0" applyNumberFormat="1" applyBorder="1"/>
    <xf numFmtId="173" fontId="0" fillId="0" borderId="28" xfId="0" applyNumberFormat="1" applyBorder="1"/>
    <xf numFmtId="0" fontId="0" fillId="0" borderId="26" xfId="0" applyBorder="1"/>
    <xf numFmtId="0" fontId="0" fillId="0" borderId="28" xfId="0" applyBorder="1"/>
    <xf numFmtId="167" fontId="0" fillId="0" borderId="0" xfId="0" applyNumberFormat="1" applyBorder="1"/>
    <xf numFmtId="2" fontId="0" fillId="0" borderId="31" xfId="0" applyNumberFormat="1" applyBorder="1"/>
    <xf numFmtId="167" fontId="0" fillId="0" borderId="3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Scatter Plot of Ind Var vs Dep Var</a:t>
            </a:r>
          </a:p>
        </c:rich>
      </c:tx>
      <c:layout>
        <c:manualLayout>
          <c:xMode val="edge"/>
          <c:yMode val="edge"/>
          <c:x val="0.24894977168949772"/>
          <c:y val="2.2955520215167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9129483814523"/>
          <c:y val="0.26979367162438028"/>
          <c:w val="0.8344698162729659"/>
          <c:h val="0.553624599008457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Calculation!$D$1</c:f>
              <c:strCache>
                <c:ptCount val="1"/>
                <c:pt idx="0">
                  <c:v>Dep Var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1843433954317351"/>
                  <c:y val="-0.24068862945602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243955806894004"/>
                  <c:y val="-0.24834046952775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Calculation!$C$2:$C$101</c:f>
              <c:numCache>
                <c:formatCode>General</c:formatCode>
                <c:ptCount val="100"/>
                <c:pt idx="0">
                  <c:v>2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21</c:v>
                </c:pt>
                <c:pt idx="5">
                  <c:v>15</c:v>
                </c:pt>
                <c:pt idx="6">
                  <c:v>31</c:v>
                </c:pt>
                <c:pt idx="7">
                  <c:v>3</c:v>
                </c:pt>
                <c:pt idx="8">
                  <c:v>20</c:v>
                </c:pt>
                <c:pt idx="9">
                  <c:v>11</c:v>
                </c:pt>
                <c:pt idx="10">
                  <c:v>24</c:v>
                </c:pt>
                <c:pt idx="11">
                  <c:v>15</c:v>
                </c:pt>
                <c:pt idx="12">
                  <c:v>21</c:v>
                </c:pt>
                <c:pt idx="13">
                  <c:v>16</c:v>
                </c:pt>
                <c:pt idx="14">
                  <c:v>25</c:v>
                </c:pt>
                <c:pt idx="15">
                  <c:v>13</c:v>
                </c:pt>
                <c:pt idx="16">
                  <c:v>15</c:v>
                </c:pt>
                <c:pt idx="17">
                  <c:v>10</c:v>
                </c:pt>
                <c:pt idx="18">
                  <c:v>23</c:v>
                </c:pt>
                <c:pt idx="19">
                  <c:v>20</c:v>
                </c:pt>
                <c:pt idx="20">
                  <c:v>34</c:v>
                </c:pt>
                <c:pt idx="21">
                  <c:v>23</c:v>
                </c:pt>
                <c:pt idx="22">
                  <c:v>38</c:v>
                </c:pt>
                <c:pt idx="23">
                  <c:v>12</c:v>
                </c:pt>
                <c:pt idx="24">
                  <c:v>21</c:v>
                </c:pt>
                <c:pt idx="25">
                  <c:v>3</c:v>
                </c:pt>
                <c:pt idx="26">
                  <c:v>6</c:v>
                </c:pt>
                <c:pt idx="27">
                  <c:v>28</c:v>
                </c:pt>
                <c:pt idx="28">
                  <c:v>0</c:v>
                </c:pt>
                <c:pt idx="29">
                  <c:v>19</c:v>
                </c:pt>
                <c:pt idx="30">
                  <c:v>19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12</c:v>
                </c:pt>
                <c:pt idx="35">
                  <c:v>14</c:v>
                </c:pt>
                <c:pt idx="36">
                  <c:v>0</c:v>
                </c:pt>
                <c:pt idx="37">
                  <c:v>12</c:v>
                </c:pt>
                <c:pt idx="38">
                  <c:v>27</c:v>
                </c:pt>
                <c:pt idx="39">
                  <c:v>26</c:v>
                </c:pt>
                <c:pt idx="40">
                  <c:v>2</c:v>
                </c:pt>
                <c:pt idx="41">
                  <c:v>17</c:v>
                </c:pt>
                <c:pt idx="42">
                  <c:v>30</c:v>
                </c:pt>
                <c:pt idx="43">
                  <c:v>24</c:v>
                </c:pt>
                <c:pt idx="44">
                  <c:v>27</c:v>
                </c:pt>
                <c:pt idx="45">
                  <c:v>29</c:v>
                </c:pt>
                <c:pt idx="46">
                  <c:v>10</c:v>
                </c:pt>
                <c:pt idx="47">
                  <c:v>11</c:v>
                </c:pt>
                <c:pt idx="48">
                  <c:v>26</c:v>
                </c:pt>
                <c:pt idx="49">
                  <c:v>40</c:v>
                </c:pt>
                <c:pt idx="50">
                  <c:v>10</c:v>
                </c:pt>
                <c:pt idx="51">
                  <c:v>14</c:v>
                </c:pt>
                <c:pt idx="52">
                  <c:v>19</c:v>
                </c:pt>
                <c:pt idx="53">
                  <c:v>11</c:v>
                </c:pt>
                <c:pt idx="54">
                  <c:v>24</c:v>
                </c:pt>
                <c:pt idx="55">
                  <c:v>12</c:v>
                </c:pt>
                <c:pt idx="56">
                  <c:v>9</c:v>
                </c:pt>
                <c:pt idx="57">
                  <c:v>32</c:v>
                </c:pt>
                <c:pt idx="58">
                  <c:v>20</c:v>
                </c:pt>
                <c:pt idx="59">
                  <c:v>23</c:v>
                </c:pt>
                <c:pt idx="60">
                  <c:v>19</c:v>
                </c:pt>
                <c:pt idx="61">
                  <c:v>8</c:v>
                </c:pt>
                <c:pt idx="62">
                  <c:v>21</c:v>
                </c:pt>
                <c:pt idx="63">
                  <c:v>17</c:v>
                </c:pt>
                <c:pt idx="64">
                  <c:v>14</c:v>
                </c:pt>
                <c:pt idx="65">
                  <c:v>20</c:v>
                </c:pt>
                <c:pt idx="66">
                  <c:v>23</c:v>
                </c:pt>
                <c:pt idx="67">
                  <c:v>6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13</c:v>
                </c:pt>
                <c:pt idx="72">
                  <c:v>3</c:v>
                </c:pt>
                <c:pt idx="73">
                  <c:v>2</c:v>
                </c:pt>
                <c:pt idx="74">
                  <c:v>25</c:v>
                </c:pt>
                <c:pt idx="75">
                  <c:v>38</c:v>
                </c:pt>
                <c:pt idx="76">
                  <c:v>3</c:v>
                </c:pt>
                <c:pt idx="77">
                  <c:v>5</c:v>
                </c:pt>
                <c:pt idx="78">
                  <c:v>17</c:v>
                </c:pt>
                <c:pt idx="79">
                  <c:v>23</c:v>
                </c:pt>
                <c:pt idx="80">
                  <c:v>8</c:v>
                </c:pt>
                <c:pt idx="81">
                  <c:v>21</c:v>
                </c:pt>
                <c:pt idx="82">
                  <c:v>30</c:v>
                </c:pt>
                <c:pt idx="83">
                  <c:v>17</c:v>
                </c:pt>
                <c:pt idx="84">
                  <c:v>16</c:v>
                </c:pt>
                <c:pt idx="85">
                  <c:v>7</c:v>
                </c:pt>
                <c:pt idx="86">
                  <c:v>36</c:v>
                </c:pt>
                <c:pt idx="87">
                  <c:v>13</c:v>
                </c:pt>
                <c:pt idx="88">
                  <c:v>9</c:v>
                </c:pt>
                <c:pt idx="89">
                  <c:v>1</c:v>
                </c:pt>
                <c:pt idx="90">
                  <c:v>15</c:v>
                </c:pt>
                <c:pt idx="91">
                  <c:v>12</c:v>
                </c:pt>
                <c:pt idx="92">
                  <c:v>12</c:v>
                </c:pt>
                <c:pt idx="93">
                  <c:v>15</c:v>
                </c:pt>
                <c:pt idx="94">
                  <c:v>37</c:v>
                </c:pt>
                <c:pt idx="95">
                  <c:v>32</c:v>
                </c:pt>
                <c:pt idx="96">
                  <c:v>23</c:v>
                </c:pt>
                <c:pt idx="97">
                  <c:v>17</c:v>
                </c:pt>
                <c:pt idx="98">
                  <c:v>13</c:v>
                </c:pt>
                <c:pt idx="99">
                  <c:v>32</c:v>
                </c:pt>
              </c:numCache>
            </c:numRef>
          </c:xVal>
          <c:yVal>
            <c:numRef>
              <c:f>Calculation!$D$2:$D$101</c:f>
              <c:numCache>
                <c:formatCode>General</c:formatCode>
                <c:ptCount val="100"/>
                <c:pt idx="0">
                  <c:v>2.6</c:v>
                </c:pt>
                <c:pt idx="1">
                  <c:v>7.06</c:v>
                </c:pt>
                <c:pt idx="2">
                  <c:v>8.6300000000000008</c:v>
                </c:pt>
                <c:pt idx="3">
                  <c:v>14.11</c:v>
                </c:pt>
                <c:pt idx="4">
                  <c:v>8.0500000000000007</c:v>
                </c:pt>
                <c:pt idx="5">
                  <c:v>12.61</c:v>
                </c:pt>
                <c:pt idx="6">
                  <c:v>17.62</c:v>
                </c:pt>
                <c:pt idx="7">
                  <c:v>0</c:v>
                </c:pt>
                <c:pt idx="8">
                  <c:v>11.78</c:v>
                </c:pt>
                <c:pt idx="9">
                  <c:v>1.0900000000000001</c:v>
                </c:pt>
                <c:pt idx="10">
                  <c:v>18.52</c:v>
                </c:pt>
                <c:pt idx="11">
                  <c:v>8.85</c:v>
                </c:pt>
                <c:pt idx="12">
                  <c:v>6.26</c:v>
                </c:pt>
                <c:pt idx="13">
                  <c:v>6.98</c:v>
                </c:pt>
                <c:pt idx="14">
                  <c:v>12.35</c:v>
                </c:pt>
                <c:pt idx="15">
                  <c:v>6.67</c:v>
                </c:pt>
                <c:pt idx="16">
                  <c:v>3.61</c:v>
                </c:pt>
                <c:pt idx="17">
                  <c:v>9.52</c:v>
                </c:pt>
                <c:pt idx="18">
                  <c:v>14.45</c:v>
                </c:pt>
                <c:pt idx="19">
                  <c:v>14.29</c:v>
                </c:pt>
                <c:pt idx="20">
                  <c:v>14.98</c:v>
                </c:pt>
                <c:pt idx="21">
                  <c:v>7.58</c:v>
                </c:pt>
                <c:pt idx="22">
                  <c:v>20.73</c:v>
                </c:pt>
                <c:pt idx="23">
                  <c:v>4.2300000000000004</c:v>
                </c:pt>
                <c:pt idx="24">
                  <c:v>12.85</c:v>
                </c:pt>
                <c:pt idx="25">
                  <c:v>3.67</c:v>
                </c:pt>
                <c:pt idx="26">
                  <c:v>3.1</c:v>
                </c:pt>
                <c:pt idx="27">
                  <c:v>12.86</c:v>
                </c:pt>
                <c:pt idx="28">
                  <c:v>3.73</c:v>
                </c:pt>
                <c:pt idx="29">
                  <c:v>27.8</c:v>
                </c:pt>
                <c:pt idx="30">
                  <c:v>7.78</c:v>
                </c:pt>
                <c:pt idx="31">
                  <c:v>10.77</c:v>
                </c:pt>
                <c:pt idx="32">
                  <c:v>8.98</c:v>
                </c:pt>
                <c:pt idx="33">
                  <c:v>10.86</c:v>
                </c:pt>
                <c:pt idx="34">
                  <c:v>9.8000000000000007</c:v>
                </c:pt>
                <c:pt idx="35">
                  <c:v>18.47</c:v>
                </c:pt>
                <c:pt idx="36">
                  <c:v>0</c:v>
                </c:pt>
                <c:pt idx="37">
                  <c:v>11.59</c:v>
                </c:pt>
                <c:pt idx="38">
                  <c:v>13.15</c:v>
                </c:pt>
                <c:pt idx="39">
                  <c:v>12.7</c:v>
                </c:pt>
                <c:pt idx="40">
                  <c:v>3.59</c:v>
                </c:pt>
                <c:pt idx="41">
                  <c:v>9.32</c:v>
                </c:pt>
                <c:pt idx="42">
                  <c:v>15.61</c:v>
                </c:pt>
                <c:pt idx="43">
                  <c:v>19</c:v>
                </c:pt>
                <c:pt idx="44">
                  <c:v>10.51</c:v>
                </c:pt>
                <c:pt idx="45">
                  <c:v>15.42</c:v>
                </c:pt>
                <c:pt idx="46">
                  <c:v>4.49</c:v>
                </c:pt>
                <c:pt idx="47">
                  <c:v>7.59</c:v>
                </c:pt>
                <c:pt idx="48">
                  <c:v>11.47</c:v>
                </c:pt>
                <c:pt idx="49">
                  <c:v>17.239999999999998</c:v>
                </c:pt>
                <c:pt idx="50">
                  <c:v>11.64</c:v>
                </c:pt>
                <c:pt idx="51">
                  <c:v>4.16</c:v>
                </c:pt>
                <c:pt idx="52">
                  <c:v>3.34</c:v>
                </c:pt>
                <c:pt idx="53">
                  <c:v>5.59</c:v>
                </c:pt>
                <c:pt idx="54">
                  <c:v>11.33</c:v>
                </c:pt>
                <c:pt idx="55">
                  <c:v>9.9600000000000009</c:v>
                </c:pt>
                <c:pt idx="56">
                  <c:v>7.9</c:v>
                </c:pt>
                <c:pt idx="57">
                  <c:v>19.829999999999998</c:v>
                </c:pt>
                <c:pt idx="58">
                  <c:v>19.329999999999998</c:v>
                </c:pt>
                <c:pt idx="59">
                  <c:v>12.48</c:v>
                </c:pt>
                <c:pt idx="60">
                  <c:v>7.96</c:v>
                </c:pt>
                <c:pt idx="61">
                  <c:v>1.79</c:v>
                </c:pt>
                <c:pt idx="62">
                  <c:v>11.02</c:v>
                </c:pt>
                <c:pt idx="63">
                  <c:v>10.119999999999999</c:v>
                </c:pt>
                <c:pt idx="64">
                  <c:v>11.31</c:v>
                </c:pt>
                <c:pt idx="65">
                  <c:v>6.09</c:v>
                </c:pt>
                <c:pt idx="66">
                  <c:v>14.79</c:v>
                </c:pt>
                <c:pt idx="67">
                  <c:v>0</c:v>
                </c:pt>
                <c:pt idx="68">
                  <c:v>9.59</c:v>
                </c:pt>
                <c:pt idx="69">
                  <c:v>11.78</c:v>
                </c:pt>
                <c:pt idx="70">
                  <c:v>14.54</c:v>
                </c:pt>
                <c:pt idx="71">
                  <c:v>1.76</c:v>
                </c:pt>
                <c:pt idx="72">
                  <c:v>2.11</c:v>
                </c:pt>
                <c:pt idx="73">
                  <c:v>0.42</c:v>
                </c:pt>
                <c:pt idx="74">
                  <c:v>16.059999999999999</c:v>
                </c:pt>
                <c:pt idx="75">
                  <c:v>19.37</c:v>
                </c:pt>
                <c:pt idx="76">
                  <c:v>8.1300000000000008</c:v>
                </c:pt>
                <c:pt idx="77">
                  <c:v>6.31</c:v>
                </c:pt>
                <c:pt idx="78">
                  <c:v>7.34</c:v>
                </c:pt>
                <c:pt idx="79">
                  <c:v>13.04</c:v>
                </c:pt>
                <c:pt idx="80">
                  <c:v>1.01</c:v>
                </c:pt>
                <c:pt idx="81">
                  <c:v>6.94</c:v>
                </c:pt>
                <c:pt idx="82">
                  <c:v>12.91</c:v>
                </c:pt>
                <c:pt idx="83">
                  <c:v>6.7</c:v>
                </c:pt>
                <c:pt idx="84">
                  <c:v>12.49</c:v>
                </c:pt>
                <c:pt idx="85">
                  <c:v>6.13</c:v>
                </c:pt>
                <c:pt idx="86">
                  <c:v>18.010000000000002</c:v>
                </c:pt>
                <c:pt idx="87">
                  <c:v>5.03</c:v>
                </c:pt>
                <c:pt idx="88">
                  <c:v>3.39</c:v>
                </c:pt>
                <c:pt idx="89">
                  <c:v>2.1</c:v>
                </c:pt>
                <c:pt idx="90">
                  <c:v>2.02</c:v>
                </c:pt>
                <c:pt idx="91">
                  <c:v>7.26</c:v>
                </c:pt>
                <c:pt idx="92">
                  <c:v>7.46</c:v>
                </c:pt>
                <c:pt idx="93">
                  <c:v>9.5299999999999994</c:v>
                </c:pt>
                <c:pt idx="94">
                  <c:v>22.59</c:v>
                </c:pt>
                <c:pt idx="95">
                  <c:v>20.23</c:v>
                </c:pt>
                <c:pt idx="96">
                  <c:v>11.27</c:v>
                </c:pt>
                <c:pt idx="97">
                  <c:v>8.4700000000000006</c:v>
                </c:pt>
                <c:pt idx="98">
                  <c:v>5.78</c:v>
                </c:pt>
                <c:pt idx="99">
                  <c:v>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63-4BA9-A628-E8B73CB59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476016"/>
        <c:axId val="1917460688"/>
      </c:scatterChart>
      <c:valAx>
        <c:axId val="18204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Ind Var</a:t>
                </a:r>
              </a:p>
            </c:rich>
          </c:tx>
          <c:layout>
            <c:manualLayout>
              <c:xMode val="edge"/>
              <c:yMode val="edge"/>
              <c:x val="0.47958442694663167"/>
              <c:y val="0.89773148148148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400" b="0" i="0" u="none" strike="noStrike" kern="1200" cap="none" spc="0" normalizeH="0" baseline="0">
                  <a:ln>
                    <a:noFill/>
                  </a:ln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460688"/>
        <c:crosses val="autoZero"/>
        <c:crossBetween val="midCat"/>
      </c:valAx>
      <c:valAx>
        <c:axId val="19174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Dep Var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400" b="0" i="0" u="none" strike="noStrike" kern="1200" cap="none" spc="0" normalizeH="0" baseline="0">
                  <a:ln>
                    <a:noFill/>
                  </a:ln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 of  Y_Pred-Y_Actual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Calculation!$O$2:$O$101</c:f>
              <c:numCache>
                <c:formatCode>General</c:formatCode>
                <c:ptCount val="100"/>
                <c:pt idx="0">
                  <c:v>0.27838373452941179</c:v>
                </c:pt>
                <c:pt idx="1">
                  <c:v>-1.5392364169136856</c:v>
                </c:pt>
                <c:pt idx="2">
                  <c:v>-0.93502413252031502</c:v>
                </c:pt>
                <c:pt idx="3">
                  <c:v>1.6476127206597919</c:v>
                </c:pt>
                <c:pt idx="4">
                  <c:v>-3.4465995637335762</c:v>
                </c:pt>
                <c:pt idx="5">
                  <c:v>4.0107635830863142</c:v>
                </c:pt>
                <c:pt idx="6">
                  <c:v>1.294461858233273</c:v>
                </c:pt>
                <c:pt idx="7">
                  <c:v>-2.8045101232739036</c:v>
                </c:pt>
                <c:pt idx="8">
                  <c:v>0.7662942940697377</c:v>
                </c:pt>
                <c:pt idx="9">
                  <c:v>-5.577660985700426</c:v>
                </c:pt>
                <c:pt idx="10">
                  <c:v>5.5747188628564786</c:v>
                </c:pt>
                <c:pt idx="11">
                  <c:v>0.25076358308631441</c:v>
                </c:pt>
                <c:pt idx="12">
                  <c:v>-5.2365995637335772</c:v>
                </c:pt>
                <c:pt idx="13">
                  <c:v>-2.1021302747170001</c:v>
                </c:pt>
                <c:pt idx="14">
                  <c:v>-1.0781749949468367</c:v>
                </c:pt>
                <c:pt idx="15">
                  <c:v>-0.96344870130705473</c:v>
                </c:pt>
                <c:pt idx="16">
                  <c:v>-4.9892364169136858</c:v>
                </c:pt>
                <c:pt idx="17">
                  <c:v>3.335232872102889</c:v>
                </c:pt>
                <c:pt idx="18">
                  <c:v>1.9876127206597918</c:v>
                </c:pt>
                <c:pt idx="19">
                  <c:v>3.2762942940697375</c:v>
                </c:pt>
                <c:pt idx="20">
                  <c:v>-2.7942197151766734</c:v>
                </c:pt>
                <c:pt idx="21">
                  <c:v>-4.8823872793402074</c:v>
                </c:pt>
                <c:pt idx="22">
                  <c:v>1.0242048536100654</c:v>
                </c:pt>
                <c:pt idx="23">
                  <c:v>-2.920554843503739</c:v>
                </c:pt>
                <c:pt idx="24">
                  <c:v>1.3534004362664227</c:v>
                </c:pt>
                <c:pt idx="25">
                  <c:v>0.86548987672609634</c:v>
                </c:pt>
                <c:pt idx="26">
                  <c:v>-1.1531916966838494</c:v>
                </c:pt>
                <c:pt idx="27">
                  <c:v>-2.0168565683567827</c:v>
                </c:pt>
                <c:pt idx="28">
                  <c:v>2.3741714501360418</c:v>
                </c:pt>
                <c:pt idx="29">
                  <c:v>17.269188151873053</c:v>
                </c:pt>
                <c:pt idx="30">
                  <c:v>-2.7508118481269461</c:v>
                </c:pt>
                <c:pt idx="31">
                  <c:v>2.6536574408896296</c:v>
                </c:pt>
                <c:pt idx="32">
                  <c:v>0.86365744088963048</c:v>
                </c:pt>
                <c:pt idx="33">
                  <c:v>0.81208200967636834</c:v>
                </c:pt>
                <c:pt idx="34">
                  <c:v>2.6494451564962613</c:v>
                </c:pt>
                <c:pt idx="35">
                  <c:v>10.353657440889629</c:v>
                </c:pt>
                <c:pt idx="36">
                  <c:v>-1.3558285498639582</c:v>
                </c:pt>
                <c:pt idx="37">
                  <c:v>4.4394451564962605</c:v>
                </c:pt>
                <c:pt idx="38">
                  <c:v>-1.2439627105534665</c:v>
                </c:pt>
                <c:pt idx="39">
                  <c:v>-1.2110688527501523</c:v>
                </c:pt>
                <c:pt idx="40">
                  <c:v>1.2683837345294116</c:v>
                </c:pt>
                <c:pt idx="41">
                  <c:v>-0.24502413252031552</c:v>
                </c:pt>
                <c:pt idx="42">
                  <c:v>-0.2326442839634133</c:v>
                </c:pt>
                <c:pt idx="43">
                  <c:v>6.054718862856479</c:v>
                </c:pt>
                <c:pt idx="44">
                  <c:v>-3.8839627105534671</c:v>
                </c:pt>
                <c:pt idx="45">
                  <c:v>6.0249573839902482E-2</c:v>
                </c:pt>
                <c:pt idx="46">
                  <c:v>-1.6947671278971104</c:v>
                </c:pt>
                <c:pt idx="47">
                  <c:v>0.92233901429957399</c:v>
                </c:pt>
                <c:pt idx="48">
                  <c:v>-2.441068852750151</c:v>
                </c:pt>
                <c:pt idx="49">
                  <c:v>-3.4315828619965671</c:v>
                </c:pt>
                <c:pt idx="50">
                  <c:v>5.45523287210289</c:v>
                </c:pt>
                <c:pt idx="51">
                  <c:v>-3.9563425591103698</c:v>
                </c:pt>
                <c:pt idx="52">
                  <c:v>-7.1908118481269465</c:v>
                </c:pt>
                <c:pt idx="53">
                  <c:v>-1.077660985700426</c:v>
                </c:pt>
                <c:pt idx="54">
                  <c:v>-1.615281137143521</c:v>
                </c:pt>
                <c:pt idx="55">
                  <c:v>2.8094451564962615</c:v>
                </c:pt>
                <c:pt idx="56">
                  <c:v>2.1981267299062051</c:v>
                </c:pt>
                <c:pt idx="57">
                  <c:v>3.021568000429955</c:v>
                </c:pt>
                <c:pt idx="58">
                  <c:v>8.3162942940697366</c:v>
                </c:pt>
                <c:pt idx="59">
                  <c:v>1.7612720659792913E-2</c:v>
                </c:pt>
                <c:pt idx="60">
                  <c:v>-2.5708118481269464</c:v>
                </c:pt>
                <c:pt idx="61">
                  <c:v>-3.42897941229048</c:v>
                </c:pt>
                <c:pt idx="62">
                  <c:v>-0.47659956373357737</c:v>
                </c:pt>
                <c:pt idx="63">
                  <c:v>0.55497586747968342</c:v>
                </c:pt>
                <c:pt idx="64">
                  <c:v>3.1936574408896305</c:v>
                </c:pt>
                <c:pt idx="65">
                  <c:v>-4.9237057059302618</c:v>
                </c:pt>
                <c:pt idx="66">
                  <c:v>2.3276127206597916</c:v>
                </c:pt>
                <c:pt idx="67">
                  <c:v>-4.2531916966838494</c:v>
                </c:pt>
                <c:pt idx="68">
                  <c:v>-1.4237057059302618</c:v>
                </c:pt>
                <c:pt idx="69">
                  <c:v>1.7320820096763683</c:v>
                </c:pt>
                <c:pt idx="70">
                  <c:v>3.5262942940697375</c:v>
                </c:pt>
                <c:pt idx="71">
                  <c:v>-5.8734487013070549</c:v>
                </c:pt>
                <c:pt idx="72">
                  <c:v>-0.69451012327390371</c:v>
                </c:pt>
                <c:pt idx="73">
                  <c:v>-1.9016162654705884</c:v>
                </c:pt>
                <c:pt idx="74">
                  <c:v>2.6318250050531624</c:v>
                </c:pt>
                <c:pt idx="75">
                  <c:v>-0.33579514638993402</c:v>
                </c:pt>
                <c:pt idx="76">
                  <c:v>5.3254898767260972</c:v>
                </c:pt>
                <c:pt idx="77">
                  <c:v>2.5397021611194655</c:v>
                </c:pt>
                <c:pt idx="78">
                  <c:v>-2.2250241325203159</c:v>
                </c:pt>
                <c:pt idx="79">
                  <c:v>0.57761272065979163</c:v>
                </c:pt>
                <c:pt idx="80">
                  <c:v>-4.2089794122904802</c:v>
                </c:pt>
                <c:pt idx="81">
                  <c:v>-4.5565995637335766</c:v>
                </c:pt>
                <c:pt idx="82">
                  <c:v>-2.9326442839634126</c:v>
                </c:pt>
                <c:pt idx="83">
                  <c:v>-2.8650241325203156</c:v>
                </c:pt>
                <c:pt idx="84">
                  <c:v>3.4078697252829997</c:v>
                </c:pt>
                <c:pt idx="85">
                  <c:v>1.3939144455128352</c:v>
                </c:pt>
                <c:pt idx="86">
                  <c:v>-0.73000743078330288</c:v>
                </c:pt>
                <c:pt idx="87">
                  <c:v>-2.6034487013070544</c:v>
                </c:pt>
                <c:pt idx="88">
                  <c:v>-2.3118732700937952</c:v>
                </c:pt>
                <c:pt idx="89">
                  <c:v>0.26127759233272663</c:v>
                </c:pt>
                <c:pt idx="90">
                  <c:v>-6.5792364169136857</c:v>
                </c:pt>
                <c:pt idx="91">
                  <c:v>0.10944515649626041</c:v>
                </c:pt>
                <c:pt idx="92">
                  <c:v>0.30944515649626059</c:v>
                </c:pt>
                <c:pt idx="93">
                  <c:v>0.93076358308631413</c:v>
                </c:pt>
                <c:pt idx="94">
                  <c:v>3.3670987114133801</c:v>
                </c:pt>
                <c:pt idx="95">
                  <c:v>3.4215680004299571</c:v>
                </c:pt>
                <c:pt idx="96">
                  <c:v>-1.1923872793402079</c:v>
                </c:pt>
                <c:pt idx="97">
                  <c:v>-1.0950241325203152</c:v>
                </c:pt>
                <c:pt idx="98">
                  <c:v>-1.8534487013070544</c:v>
                </c:pt>
                <c:pt idx="99">
                  <c:v>0.99156800042995741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1-4E55-AC54-95615B97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188736"/>
        <c:axId val="1925182912"/>
      </c:scatterChart>
      <c:valAx>
        <c:axId val="1925188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925182912"/>
        <c:crosses val="autoZero"/>
        <c:crossBetween val="midCat"/>
      </c:valAx>
      <c:valAx>
        <c:axId val="19251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8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 algn="ctr" rtl="0">
        <a:defRPr lang="en-US" sz="1400" b="0" i="0" u="none" strike="noStrike" kern="1200" cap="none" spc="0" normalizeH="0" baseline="0">
          <a:ln>
            <a:noFill/>
          </a:ln>
          <a:solidFill>
            <a:schemeClr val="accent2">
              <a:lumMod val="7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Calculation!$C$2:$C$101</c:f>
              <c:numCache>
                <c:formatCode>General</c:formatCode>
                <c:ptCount val="100"/>
                <c:pt idx="0">
                  <c:v>2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21</c:v>
                </c:pt>
                <c:pt idx="5">
                  <c:v>15</c:v>
                </c:pt>
                <c:pt idx="6">
                  <c:v>31</c:v>
                </c:pt>
                <c:pt idx="7">
                  <c:v>3</c:v>
                </c:pt>
                <c:pt idx="8">
                  <c:v>20</c:v>
                </c:pt>
                <c:pt idx="9">
                  <c:v>11</c:v>
                </c:pt>
                <c:pt idx="10">
                  <c:v>24</c:v>
                </c:pt>
                <c:pt idx="11">
                  <c:v>15</c:v>
                </c:pt>
                <c:pt idx="12">
                  <c:v>21</c:v>
                </c:pt>
                <c:pt idx="13">
                  <c:v>16</c:v>
                </c:pt>
                <c:pt idx="14">
                  <c:v>25</c:v>
                </c:pt>
                <c:pt idx="15">
                  <c:v>13</c:v>
                </c:pt>
                <c:pt idx="16">
                  <c:v>15</c:v>
                </c:pt>
                <c:pt idx="17">
                  <c:v>10</c:v>
                </c:pt>
                <c:pt idx="18">
                  <c:v>23</c:v>
                </c:pt>
                <c:pt idx="19">
                  <c:v>20</c:v>
                </c:pt>
                <c:pt idx="20">
                  <c:v>34</c:v>
                </c:pt>
                <c:pt idx="21">
                  <c:v>23</c:v>
                </c:pt>
                <c:pt idx="22">
                  <c:v>38</c:v>
                </c:pt>
                <c:pt idx="23">
                  <c:v>12</c:v>
                </c:pt>
                <c:pt idx="24">
                  <c:v>21</c:v>
                </c:pt>
                <c:pt idx="25">
                  <c:v>3</c:v>
                </c:pt>
                <c:pt idx="26">
                  <c:v>6</c:v>
                </c:pt>
                <c:pt idx="27">
                  <c:v>28</c:v>
                </c:pt>
                <c:pt idx="28">
                  <c:v>0</c:v>
                </c:pt>
                <c:pt idx="29">
                  <c:v>19</c:v>
                </c:pt>
                <c:pt idx="30">
                  <c:v>19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12</c:v>
                </c:pt>
                <c:pt idx="35">
                  <c:v>14</c:v>
                </c:pt>
                <c:pt idx="36">
                  <c:v>0</c:v>
                </c:pt>
                <c:pt idx="37">
                  <c:v>12</c:v>
                </c:pt>
                <c:pt idx="38">
                  <c:v>27</c:v>
                </c:pt>
                <c:pt idx="39">
                  <c:v>26</c:v>
                </c:pt>
                <c:pt idx="40">
                  <c:v>2</c:v>
                </c:pt>
                <c:pt idx="41">
                  <c:v>17</c:v>
                </c:pt>
                <c:pt idx="42">
                  <c:v>30</c:v>
                </c:pt>
                <c:pt idx="43">
                  <c:v>24</c:v>
                </c:pt>
                <c:pt idx="44">
                  <c:v>27</c:v>
                </c:pt>
                <c:pt idx="45">
                  <c:v>29</c:v>
                </c:pt>
                <c:pt idx="46">
                  <c:v>10</c:v>
                </c:pt>
                <c:pt idx="47">
                  <c:v>11</c:v>
                </c:pt>
                <c:pt idx="48">
                  <c:v>26</c:v>
                </c:pt>
                <c:pt idx="49">
                  <c:v>40</c:v>
                </c:pt>
                <c:pt idx="50">
                  <c:v>10</c:v>
                </c:pt>
                <c:pt idx="51">
                  <c:v>14</c:v>
                </c:pt>
                <c:pt idx="52">
                  <c:v>19</c:v>
                </c:pt>
                <c:pt idx="53">
                  <c:v>11</c:v>
                </c:pt>
                <c:pt idx="54">
                  <c:v>24</c:v>
                </c:pt>
                <c:pt idx="55">
                  <c:v>12</c:v>
                </c:pt>
                <c:pt idx="56">
                  <c:v>9</c:v>
                </c:pt>
                <c:pt idx="57">
                  <c:v>32</c:v>
                </c:pt>
                <c:pt idx="58">
                  <c:v>20</c:v>
                </c:pt>
                <c:pt idx="59">
                  <c:v>23</c:v>
                </c:pt>
                <c:pt idx="60">
                  <c:v>19</c:v>
                </c:pt>
                <c:pt idx="61">
                  <c:v>8</c:v>
                </c:pt>
                <c:pt idx="62">
                  <c:v>21</c:v>
                </c:pt>
                <c:pt idx="63">
                  <c:v>17</c:v>
                </c:pt>
                <c:pt idx="64">
                  <c:v>14</c:v>
                </c:pt>
                <c:pt idx="65">
                  <c:v>20</c:v>
                </c:pt>
                <c:pt idx="66">
                  <c:v>23</c:v>
                </c:pt>
                <c:pt idx="67">
                  <c:v>6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13</c:v>
                </c:pt>
                <c:pt idx="72">
                  <c:v>3</c:v>
                </c:pt>
                <c:pt idx="73">
                  <c:v>2</c:v>
                </c:pt>
                <c:pt idx="74">
                  <c:v>25</c:v>
                </c:pt>
                <c:pt idx="75">
                  <c:v>38</c:v>
                </c:pt>
                <c:pt idx="76">
                  <c:v>3</c:v>
                </c:pt>
                <c:pt idx="77">
                  <c:v>5</c:v>
                </c:pt>
                <c:pt idx="78">
                  <c:v>17</c:v>
                </c:pt>
                <c:pt idx="79">
                  <c:v>23</c:v>
                </c:pt>
                <c:pt idx="80">
                  <c:v>8</c:v>
                </c:pt>
                <c:pt idx="81">
                  <c:v>21</c:v>
                </c:pt>
                <c:pt idx="82">
                  <c:v>30</c:v>
                </c:pt>
                <c:pt idx="83">
                  <c:v>17</c:v>
                </c:pt>
                <c:pt idx="84">
                  <c:v>16</c:v>
                </c:pt>
                <c:pt idx="85">
                  <c:v>7</c:v>
                </c:pt>
                <c:pt idx="86">
                  <c:v>36</c:v>
                </c:pt>
                <c:pt idx="87">
                  <c:v>13</c:v>
                </c:pt>
                <c:pt idx="88">
                  <c:v>9</c:v>
                </c:pt>
                <c:pt idx="89">
                  <c:v>1</c:v>
                </c:pt>
                <c:pt idx="90">
                  <c:v>15</c:v>
                </c:pt>
                <c:pt idx="91">
                  <c:v>12</c:v>
                </c:pt>
                <c:pt idx="92">
                  <c:v>12</c:v>
                </c:pt>
                <c:pt idx="93">
                  <c:v>15</c:v>
                </c:pt>
                <c:pt idx="94">
                  <c:v>37</c:v>
                </c:pt>
                <c:pt idx="95">
                  <c:v>32</c:v>
                </c:pt>
                <c:pt idx="96">
                  <c:v>23</c:v>
                </c:pt>
                <c:pt idx="97">
                  <c:v>17</c:v>
                </c:pt>
                <c:pt idx="98">
                  <c:v>13</c:v>
                </c:pt>
                <c:pt idx="9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F-4A6D-AF8B-E90637F24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537904"/>
        <c:axId val="1772534160"/>
      </c:lineChart>
      <c:catAx>
        <c:axId val="1772537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34160"/>
        <c:crosses val="autoZero"/>
        <c:auto val="1"/>
        <c:lblAlgn val="ctr"/>
        <c:lblOffset val="100"/>
        <c:noMultiLvlLbl val="0"/>
      </c:catAx>
      <c:valAx>
        <c:axId val="17725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3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Ind Var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'Original Data'!$A$2:$A$101</c:f>
              <c:numCache>
                <c:formatCode>General</c:formatCode>
                <c:ptCount val="100"/>
                <c:pt idx="0">
                  <c:v>2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21</c:v>
                </c:pt>
                <c:pt idx="5">
                  <c:v>15</c:v>
                </c:pt>
                <c:pt idx="6">
                  <c:v>31</c:v>
                </c:pt>
                <c:pt idx="7">
                  <c:v>3</c:v>
                </c:pt>
                <c:pt idx="8">
                  <c:v>20</c:v>
                </c:pt>
                <c:pt idx="9">
                  <c:v>11</c:v>
                </c:pt>
                <c:pt idx="10">
                  <c:v>24</c:v>
                </c:pt>
                <c:pt idx="11">
                  <c:v>15</c:v>
                </c:pt>
                <c:pt idx="12">
                  <c:v>21</c:v>
                </c:pt>
                <c:pt idx="13">
                  <c:v>16</c:v>
                </c:pt>
                <c:pt idx="14">
                  <c:v>25</c:v>
                </c:pt>
                <c:pt idx="15">
                  <c:v>13</c:v>
                </c:pt>
                <c:pt idx="16">
                  <c:v>15</c:v>
                </c:pt>
                <c:pt idx="17">
                  <c:v>10</c:v>
                </c:pt>
                <c:pt idx="18">
                  <c:v>23</c:v>
                </c:pt>
                <c:pt idx="19">
                  <c:v>20</c:v>
                </c:pt>
                <c:pt idx="20">
                  <c:v>34</c:v>
                </c:pt>
                <c:pt idx="21">
                  <c:v>23</c:v>
                </c:pt>
                <c:pt idx="22">
                  <c:v>38</c:v>
                </c:pt>
                <c:pt idx="23">
                  <c:v>12</c:v>
                </c:pt>
                <c:pt idx="24">
                  <c:v>21</c:v>
                </c:pt>
                <c:pt idx="25">
                  <c:v>3</c:v>
                </c:pt>
                <c:pt idx="26">
                  <c:v>6</c:v>
                </c:pt>
                <c:pt idx="27">
                  <c:v>28</c:v>
                </c:pt>
                <c:pt idx="28">
                  <c:v>0</c:v>
                </c:pt>
                <c:pt idx="29">
                  <c:v>19</c:v>
                </c:pt>
                <c:pt idx="30">
                  <c:v>19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12</c:v>
                </c:pt>
                <c:pt idx="35">
                  <c:v>14</c:v>
                </c:pt>
                <c:pt idx="36">
                  <c:v>0</c:v>
                </c:pt>
                <c:pt idx="37">
                  <c:v>12</c:v>
                </c:pt>
                <c:pt idx="38">
                  <c:v>27</c:v>
                </c:pt>
                <c:pt idx="39">
                  <c:v>26</c:v>
                </c:pt>
                <c:pt idx="40">
                  <c:v>2</c:v>
                </c:pt>
                <c:pt idx="41">
                  <c:v>17</c:v>
                </c:pt>
                <c:pt idx="42">
                  <c:v>30</c:v>
                </c:pt>
                <c:pt idx="43">
                  <c:v>24</c:v>
                </c:pt>
                <c:pt idx="44">
                  <c:v>27</c:v>
                </c:pt>
                <c:pt idx="45">
                  <c:v>29</c:v>
                </c:pt>
                <c:pt idx="46">
                  <c:v>10</c:v>
                </c:pt>
                <c:pt idx="47">
                  <c:v>11</c:v>
                </c:pt>
                <c:pt idx="48">
                  <c:v>26</c:v>
                </c:pt>
                <c:pt idx="49">
                  <c:v>40</c:v>
                </c:pt>
                <c:pt idx="50">
                  <c:v>10</c:v>
                </c:pt>
                <c:pt idx="51">
                  <c:v>14</c:v>
                </c:pt>
                <c:pt idx="52">
                  <c:v>19</c:v>
                </c:pt>
                <c:pt idx="53">
                  <c:v>11</c:v>
                </c:pt>
                <c:pt idx="54">
                  <c:v>24</c:v>
                </c:pt>
                <c:pt idx="55">
                  <c:v>12</c:v>
                </c:pt>
                <c:pt idx="56">
                  <c:v>9</c:v>
                </c:pt>
                <c:pt idx="57">
                  <c:v>32</c:v>
                </c:pt>
                <c:pt idx="58">
                  <c:v>20</c:v>
                </c:pt>
                <c:pt idx="59">
                  <c:v>23</c:v>
                </c:pt>
                <c:pt idx="60">
                  <c:v>19</c:v>
                </c:pt>
                <c:pt idx="61">
                  <c:v>8</c:v>
                </c:pt>
                <c:pt idx="62">
                  <c:v>21</c:v>
                </c:pt>
                <c:pt idx="63">
                  <c:v>17</c:v>
                </c:pt>
                <c:pt idx="64">
                  <c:v>14</c:v>
                </c:pt>
                <c:pt idx="65">
                  <c:v>20</c:v>
                </c:pt>
                <c:pt idx="66">
                  <c:v>23</c:v>
                </c:pt>
                <c:pt idx="67">
                  <c:v>6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13</c:v>
                </c:pt>
                <c:pt idx="72">
                  <c:v>3</c:v>
                </c:pt>
                <c:pt idx="73">
                  <c:v>2</c:v>
                </c:pt>
                <c:pt idx="74">
                  <c:v>25</c:v>
                </c:pt>
                <c:pt idx="75">
                  <c:v>38</c:v>
                </c:pt>
                <c:pt idx="76">
                  <c:v>3</c:v>
                </c:pt>
                <c:pt idx="77">
                  <c:v>5</c:v>
                </c:pt>
                <c:pt idx="78">
                  <c:v>17</c:v>
                </c:pt>
                <c:pt idx="79">
                  <c:v>23</c:v>
                </c:pt>
                <c:pt idx="80">
                  <c:v>8</c:v>
                </c:pt>
                <c:pt idx="81">
                  <c:v>21</c:v>
                </c:pt>
                <c:pt idx="82">
                  <c:v>30</c:v>
                </c:pt>
                <c:pt idx="83">
                  <c:v>17</c:v>
                </c:pt>
                <c:pt idx="84">
                  <c:v>16</c:v>
                </c:pt>
                <c:pt idx="85">
                  <c:v>7</c:v>
                </c:pt>
                <c:pt idx="86">
                  <c:v>36</c:v>
                </c:pt>
                <c:pt idx="87">
                  <c:v>13</c:v>
                </c:pt>
                <c:pt idx="88">
                  <c:v>9</c:v>
                </c:pt>
                <c:pt idx="89">
                  <c:v>1</c:v>
                </c:pt>
                <c:pt idx="90">
                  <c:v>15</c:v>
                </c:pt>
                <c:pt idx="91">
                  <c:v>12</c:v>
                </c:pt>
                <c:pt idx="92">
                  <c:v>12</c:v>
                </c:pt>
                <c:pt idx="93">
                  <c:v>15</c:v>
                </c:pt>
                <c:pt idx="94">
                  <c:v>37</c:v>
                </c:pt>
                <c:pt idx="95">
                  <c:v>32</c:v>
                </c:pt>
                <c:pt idx="96">
                  <c:v>23</c:v>
                </c:pt>
                <c:pt idx="97">
                  <c:v>17</c:v>
                </c:pt>
                <c:pt idx="98">
                  <c:v>13</c:v>
                </c:pt>
                <c:pt idx="9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3-4035-ADD6-A34879A9C211}"/>
            </c:ext>
          </c:extLst>
        </c:ser>
        <c:ser>
          <c:idx val="1"/>
          <c:order val="1"/>
          <c:tx>
            <c:v>Dep Var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'Original Data'!$B$2:$B$101</c:f>
              <c:numCache>
                <c:formatCode>General</c:formatCode>
                <c:ptCount val="100"/>
                <c:pt idx="0">
                  <c:v>2.6</c:v>
                </c:pt>
                <c:pt idx="1">
                  <c:v>7.06</c:v>
                </c:pt>
                <c:pt idx="2">
                  <c:v>8.6300000000000008</c:v>
                </c:pt>
                <c:pt idx="3">
                  <c:v>14.11</c:v>
                </c:pt>
                <c:pt idx="4">
                  <c:v>8.0500000000000007</c:v>
                </c:pt>
                <c:pt idx="5">
                  <c:v>12.61</c:v>
                </c:pt>
                <c:pt idx="6">
                  <c:v>17.62</c:v>
                </c:pt>
                <c:pt idx="7">
                  <c:v>0</c:v>
                </c:pt>
                <c:pt idx="8">
                  <c:v>11.78</c:v>
                </c:pt>
                <c:pt idx="9">
                  <c:v>1.0900000000000001</c:v>
                </c:pt>
                <c:pt idx="10">
                  <c:v>18.52</c:v>
                </c:pt>
                <c:pt idx="11">
                  <c:v>8.85</c:v>
                </c:pt>
                <c:pt idx="12">
                  <c:v>6.26</c:v>
                </c:pt>
                <c:pt idx="13">
                  <c:v>6.98</c:v>
                </c:pt>
                <c:pt idx="14">
                  <c:v>12.35</c:v>
                </c:pt>
                <c:pt idx="15">
                  <c:v>6.67</c:v>
                </c:pt>
                <c:pt idx="16">
                  <c:v>3.61</c:v>
                </c:pt>
                <c:pt idx="17">
                  <c:v>9.52</c:v>
                </c:pt>
                <c:pt idx="18">
                  <c:v>14.45</c:v>
                </c:pt>
                <c:pt idx="19">
                  <c:v>14.29</c:v>
                </c:pt>
                <c:pt idx="20">
                  <c:v>14.98</c:v>
                </c:pt>
                <c:pt idx="21">
                  <c:v>7.58</c:v>
                </c:pt>
                <c:pt idx="22">
                  <c:v>20.73</c:v>
                </c:pt>
                <c:pt idx="23">
                  <c:v>4.2300000000000004</c:v>
                </c:pt>
                <c:pt idx="24">
                  <c:v>12.85</c:v>
                </c:pt>
                <c:pt idx="25">
                  <c:v>3.67</c:v>
                </c:pt>
                <c:pt idx="26">
                  <c:v>3.1</c:v>
                </c:pt>
                <c:pt idx="27">
                  <c:v>12.86</c:v>
                </c:pt>
                <c:pt idx="28">
                  <c:v>3.73</c:v>
                </c:pt>
                <c:pt idx="29">
                  <c:v>27.8</c:v>
                </c:pt>
                <c:pt idx="30">
                  <c:v>7.78</c:v>
                </c:pt>
                <c:pt idx="31">
                  <c:v>10.77</c:v>
                </c:pt>
                <c:pt idx="32">
                  <c:v>8.98</c:v>
                </c:pt>
                <c:pt idx="33">
                  <c:v>10.86</c:v>
                </c:pt>
                <c:pt idx="34">
                  <c:v>9.8000000000000007</c:v>
                </c:pt>
                <c:pt idx="35">
                  <c:v>18.47</c:v>
                </c:pt>
                <c:pt idx="36">
                  <c:v>0</c:v>
                </c:pt>
                <c:pt idx="37">
                  <c:v>11.59</c:v>
                </c:pt>
                <c:pt idx="38">
                  <c:v>13.15</c:v>
                </c:pt>
                <c:pt idx="39">
                  <c:v>12.7</c:v>
                </c:pt>
                <c:pt idx="40">
                  <c:v>3.59</c:v>
                </c:pt>
                <c:pt idx="41">
                  <c:v>9.32</c:v>
                </c:pt>
                <c:pt idx="42">
                  <c:v>15.61</c:v>
                </c:pt>
                <c:pt idx="43">
                  <c:v>19</c:v>
                </c:pt>
                <c:pt idx="44">
                  <c:v>10.51</c:v>
                </c:pt>
                <c:pt idx="45">
                  <c:v>15.42</c:v>
                </c:pt>
                <c:pt idx="46">
                  <c:v>4.49</c:v>
                </c:pt>
                <c:pt idx="47">
                  <c:v>7.59</c:v>
                </c:pt>
                <c:pt idx="48">
                  <c:v>11.47</c:v>
                </c:pt>
                <c:pt idx="49">
                  <c:v>17.239999999999998</c:v>
                </c:pt>
                <c:pt idx="50">
                  <c:v>11.64</c:v>
                </c:pt>
                <c:pt idx="51">
                  <c:v>4.16</c:v>
                </c:pt>
                <c:pt idx="52">
                  <c:v>3.34</c:v>
                </c:pt>
                <c:pt idx="53">
                  <c:v>5.59</c:v>
                </c:pt>
                <c:pt idx="54">
                  <c:v>11.33</c:v>
                </c:pt>
                <c:pt idx="55">
                  <c:v>9.9600000000000009</c:v>
                </c:pt>
                <c:pt idx="56">
                  <c:v>7.9</c:v>
                </c:pt>
                <c:pt idx="57">
                  <c:v>19.829999999999998</c:v>
                </c:pt>
                <c:pt idx="58">
                  <c:v>19.329999999999998</c:v>
                </c:pt>
                <c:pt idx="59">
                  <c:v>12.48</c:v>
                </c:pt>
                <c:pt idx="60">
                  <c:v>7.96</c:v>
                </c:pt>
                <c:pt idx="61">
                  <c:v>1.79</c:v>
                </c:pt>
                <c:pt idx="62">
                  <c:v>11.02</c:v>
                </c:pt>
                <c:pt idx="63">
                  <c:v>10.119999999999999</c:v>
                </c:pt>
                <c:pt idx="64">
                  <c:v>11.31</c:v>
                </c:pt>
                <c:pt idx="65">
                  <c:v>6.09</c:v>
                </c:pt>
                <c:pt idx="66">
                  <c:v>14.79</c:v>
                </c:pt>
                <c:pt idx="67">
                  <c:v>0</c:v>
                </c:pt>
                <c:pt idx="68">
                  <c:v>9.59</c:v>
                </c:pt>
                <c:pt idx="69">
                  <c:v>11.78</c:v>
                </c:pt>
                <c:pt idx="70">
                  <c:v>14.54</c:v>
                </c:pt>
                <c:pt idx="71">
                  <c:v>1.76</c:v>
                </c:pt>
                <c:pt idx="72">
                  <c:v>2.11</c:v>
                </c:pt>
                <c:pt idx="73">
                  <c:v>0.42</c:v>
                </c:pt>
                <c:pt idx="74">
                  <c:v>16.059999999999999</c:v>
                </c:pt>
                <c:pt idx="75">
                  <c:v>19.37</c:v>
                </c:pt>
                <c:pt idx="76">
                  <c:v>8.1300000000000008</c:v>
                </c:pt>
                <c:pt idx="77">
                  <c:v>6.31</c:v>
                </c:pt>
                <c:pt idx="78">
                  <c:v>7.34</c:v>
                </c:pt>
                <c:pt idx="79">
                  <c:v>13.04</c:v>
                </c:pt>
                <c:pt idx="80">
                  <c:v>1.01</c:v>
                </c:pt>
                <c:pt idx="81">
                  <c:v>6.94</c:v>
                </c:pt>
                <c:pt idx="82">
                  <c:v>12.91</c:v>
                </c:pt>
                <c:pt idx="83">
                  <c:v>6.7</c:v>
                </c:pt>
                <c:pt idx="84">
                  <c:v>12.49</c:v>
                </c:pt>
                <c:pt idx="85">
                  <c:v>6.13</c:v>
                </c:pt>
                <c:pt idx="86">
                  <c:v>18.010000000000002</c:v>
                </c:pt>
                <c:pt idx="87">
                  <c:v>5.03</c:v>
                </c:pt>
                <c:pt idx="88">
                  <c:v>3.39</c:v>
                </c:pt>
                <c:pt idx="89">
                  <c:v>2.1</c:v>
                </c:pt>
                <c:pt idx="90">
                  <c:v>2.02</c:v>
                </c:pt>
                <c:pt idx="91">
                  <c:v>7.26</c:v>
                </c:pt>
                <c:pt idx="92">
                  <c:v>7.46</c:v>
                </c:pt>
                <c:pt idx="93">
                  <c:v>9.5299999999999994</c:v>
                </c:pt>
                <c:pt idx="94">
                  <c:v>22.59</c:v>
                </c:pt>
                <c:pt idx="95">
                  <c:v>20.23</c:v>
                </c:pt>
                <c:pt idx="96">
                  <c:v>11.27</c:v>
                </c:pt>
                <c:pt idx="97">
                  <c:v>8.4700000000000006</c:v>
                </c:pt>
                <c:pt idx="98">
                  <c:v>5.78</c:v>
                </c:pt>
                <c:pt idx="99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3-4035-ADD6-A34879A9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842448"/>
        <c:axId val="1490837872"/>
      </c:lineChart>
      <c:catAx>
        <c:axId val="149084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37872"/>
        <c:crosses val="autoZero"/>
        <c:auto val="1"/>
        <c:lblAlgn val="ctr"/>
        <c:lblOffset val="100"/>
        <c:noMultiLvlLbl val="0"/>
      </c:catAx>
      <c:valAx>
        <c:axId val="14908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4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Scatter Plot of Ind Var vs Dep Var</a:t>
            </a:r>
          </a:p>
        </c:rich>
      </c:tx>
      <c:layout>
        <c:manualLayout>
          <c:xMode val="edge"/>
          <c:yMode val="edge"/>
          <c:x val="0.24894977168949772"/>
          <c:y val="2.2955520215167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9129483814523"/>
          <c:y val="0.26979367162438028"/>
          <c:w val="0.8344698162729659"/>
          <c:h val="0.553624599008457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Calculation!$D$1</c:f>
              <c:strCache>
                <c:ptCount val="1"/>
                <c:pt idx="0">
                  <c:v>Dep Var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1843433954317351"/>
                  <c:y val="-0.24068862945602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243955806894004"/>
                  <c:y val="-0.24834046952775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Calculation!$C$2:$C$101</c:f>
              <c:numCache>
                <c:formatCode>General</c:formatCode>
                <c:ptCount val="100"/>
                <c:pt idx="0">
                  <c:v>2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21</c:v>
                </c:pt>
                <c:pt idx="5">
                  <c:v>15</c:v>
                </c:pt>
                <c:pt idx="6">
                  <c:v>31</c:v>
                </c:pt>
                <c:pt idx="7">
                  <c:v>3</c:v>
                </c:pt>
                <c:pt idx="8">
                  <c:v>20</c:v>
                </c:pt>
                <c:pt idx="9">
                  <c:v>11</c:v>
                </c:pt>
                <c:pt idx="10">
                  <c:v>24</c:v>
                </c:pt>
                <c:pt idx="11">
                  <c:v>15</c:v>
                </c:pt>
                <c:pt idx="12">
                  <c:v>21</c:v>
                </c:pt>
                <c:pt idx="13">
                  <c:v>16</c:v>
                </c:pt>
                <c:pt idx="14">
                  <c:v>25</c:v>
                </c:pt>
                <c:pt idx="15">
                  <c:v>13</c:v>
                </c:pt>
                <c:pt idx="16">
                  <c:v>15</c:v>
                </c:pt>
                <c:pt idx="17">
                  <c:v>10</c:v>
                </c:pt>
                <c:pt idx="18">
                  <c:v>23</c:v>
                </c:pt>
                <c:pt idx="19">
                  <c:v>20</c:v>
                </c:pt>
                <c:pt idx="20">
                  <c:v>34</c:v>
                </c:pt>
                <c:pt idx="21">
                  <c:v>23</c:v>
                </c:pt>
                <c:pt idx="22">
                  <c:v>38</c:v>
                </c:pt>
                <c:pt idx="23">
                  <c:v>12</c:v>
                </c:pt>
                <c:pt idx="24">
                  <c:v>21</c:v>
                </c:pt>
                <c:pt idx="25">
                  <c:v>3</c:v>
                </c:pt>
                <c:pt idx="26">
                  <c:v>6</c:v>
                </c:pt>
                <c:pt idx="27">
                  <c:v>28</c:v>
                </c:pt>
                <c:pt idx="28">
                  <c:v>0</c:v>
                </c:pt>
                <c:pt idx="29">
                  <c:v>19</c:v>
                </c:pt>
                <c:pt idx="30">
                  <c:v>19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12</c:v>
                </c:pt>
                <c:pt idx="35">
                  <c:v>14</c:v>
                </c:pt>
                <c:pt idx="36">
                  <c:v>0</c:v>
                </c:pt>
                <c:pt idx="37">
                  <c:v>12</c:v>
                </c:pt>
                <c:pt idx="38">
                  <c:v>27</c:v>
                </c:pt>
                <c:pt idx="39">
                  <c:v>26</c:v>
                </c:pt>
                <c:pt idx="40">
                  <c:v>2</c:v>
                </c:pt>
                <c:pt idx="41">
                  <c:v>17</c:v>
                </c:pt>
                <c:pt idx="42">
                  <c:v>30</c:v>
                </c:pt>
                <c:pt idx="43">
                  <c:v>24</c:v>
                </c:pt>
                <c:pt idx="44">
                  <c:v>27</c:v>
                </c:pt>
                <c:pt idx="45">
                  <c:v>29</c:v>
                </c:pt>
                <c:pt idx="46">
                  <c:v>10</c:v>
                </c:pt>
                <c:pt idx="47">
                  <c:v>11</c:v>
                </c:pt>
                <c:pt idx="48">
                  <c:v>26</c:v>
                </c:pt>
                <c:pt idx="49">
                  <c:v>40</c:v>
                </c:pt>
                <c:pt idx="50">
                  <c:v>10</c:v>
                </c:pt>
                <c:pt idx="51">
                  <c:v>14</c:v>
                </c:pt>
                <c:pt idx="52">
                  <c:v>19</c:v>
                </c:pt>
                <c:pt idx="53">
                  <c:v>11</c:v>
                </c:pt>
                <c:pt idx="54">
                  <c:v>24</c:v>
                </c:pt>
                <c:pt idx="55">
                  <c:v>12</c:v>
                </c:pt>
                <c:pt idx="56">
                  <c:v>9</c:v>
                </c:pt>
                <c:pt idx="57">
                  <c:v>32</c:v>
                </c:pt>
                <c:pt idx="58">
                  <c:v>20</c:v>
                </c:pt>
                <c:pt idx="59">
                  <c:v>23</c:v>
                </c:pt>
                <c:pt idx="60">
                  <c:v>19</c:v>
                </c:pt>
                <c:pt idx="61">
                  <c:v>8</c:v>
                </c:pt>
                <c:pt idx="62">
                  <c:v>21</c:v>
                </c:pt>
                <c:pt idx="63">
                  <c:v>17</c:v>
                </c:pt>
                <c:pt idx="64">
                  <c:v>14</c:v>
                </c:pt>
                <c:pt idx="65">
                  <c:v>20</c:v>
                </c:pt>
                <c:pt idx="66">
                  <c:v>23</c:v>
                </c:pt>
                <c:pt idx="67">
                  <c:v>6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13</c:v>
                </c:pt>
                <c:pt idx="72">
                  <c:v>3</c:v>
                </c:pt>
                <c:pt idx="73">
                  <c:v>2</c:v>
                </c:pt>
                <c:pt idx="74">
                  <c:v>25</c:v>
                </c:pt>
                <c:pt idx="75">
                  <c:v>38</c:v>
                </c:pt>
                <c:pt idx="76">
                  <c:v>3</c:v>
                </c:pt>
                <c:pt idx="77">
                  <c:v>5</c:v>
                </c:pt>
                <c:pt idx="78">
                  <c:v>17</c:v>
                </c:pt>
                <c:pt idx="79">
                  <c:v>23</c:v>
                </c:pt>
                <c:pt idx="80">
                  <c:v>8</c:v>
                </c:pt>
                <c:pt idx="81">
                  <c:v>21</c:v>
                </c:pt>
                <c:pt idx="82">
                  <c:v>30</c:v>
                </c:pt>
                <c:pt idx="83">
                  <c:v>17</c:v>
                </c:pt>
                <c:pt idx="84">
                  <c:v>16</c:v>
                </c:pt>
                <c:pt idx="85">
                  <c:v>7</c:v>
                </c:pt>
                <c:pt idx="86">
                  <c:v>36</c:v>
                </c:pt>
                <c:pt idx="87">
                  <c:v>13</c:v>
                </c:pt>
                <c:pt idx="88">
                  <c:v>9</c:v>
                </c:pt>
                <c:pt idx="89">
                  <c:v>1</c:v>
                </c:pt>
                <c:pt idx="90">
                  <c:v>15</c:v>
                </c:pt>
                <c:pt idx="91">
                  <c:v>12</c:v>
                </c:pt>
                <c:pt idx="92">
                  <c:v>12</c:v>
                </c:pt>
                <c:pt idx="93">
                  <c:v>15</c:v>
                </c:pt>
                <c:pt idx="94">
                  <c:v>37</c:v>
                </c:pt>
                <c:pt idx="95">
                  <c:v>32</c:v>
                </c:pt>
                <c:pt idx="96">
                  <c:v>23</c:v>
                </c:pt>
                <c:pt idx="97">
                  <c:v>17</c:v>
                </c:pt>
                <c:pt idx="98">
                  <c:v>13</c:v>
                </c:pt>
                <c:pt idx="99">
                  <c:v>32</c:v>
                </c:pt>
              </c:numCache>
            </c:numRef>
          </c:xVal>
          <c:yVal>
            <c:numRef>
              <c:f>Calculation!$D$2:$D$101</c:f>
              <c:numCache>
                <c:formatCode>General</c:formatCode>
                <c:ptCount val="100"/>
                <c:pt idx="0">
                  <c:v>2.6</c:v>
                </c:pt>
                <c:pt idx="1">
                  <c:v>7.06</c:v>
                </c:pt>
                <c:pt idx="2">
                  <c:v>8.6300000000000008</c:v>
                </c:pt>
                <c:pt idx="3">
                  <c:v>14.11</c:v>
                </c:pt>
                <c:pt idx="4">
                  <c:v>8.0500000000000007</c:v>
                </c:pt>
                <c:pt idx="5">
                  <c:v>12.61</c:v>
                </c:pt>
                <c:pt idx="6">
                  <c:v>17.62</c:v>
                </c:pt>
                <c:pt idx="7">
                  <c:v>0</c:v>
                </c:pt>
                <c:pt idx="8">
                  <c:v>11.78</c:v>
                </c:pt>
                <c:pt idx="9">
                  <c:v>1.0900000000000001</c:v>
                </c:pt>
                <c:pt idx="10">
                  <c:v>18.52</c:v>
                </c:pt>
                <c:pt idx="11">
                  <c:v>8.85</c:v>
                </c:pt>
                <c:pt idx="12">
                  <c:v>6.26</c:v>
                </c:pt>
                <c:pt idx="13">
                  <c:v>6.98</c:v>
                </c:pt>
                <c:pt idx="14">
                  <c:v>12.35</c:v>
                </c:pt>
                <c:pt idx="15">
                  <c:v>6.67</c:v>
                </c:pt>
                <c:pt idx="16">
                  <c:v>3.61</c:v>
                </c:pt>
                <c:pt idx="17">
                  <c:v>9.52</c:v>
                </c:pt>
                <c:pt idx="18">
                  <c:v>14.45</c:v>
                </c:pt>
                <c:pt idx="19">
                  <c:v>14.29</c:v>
                </c:pt>
                <c:pt idx="20">
                  <c:v>14.98</c:v>
                </c:pt>
                <c:pt idx="21">
                  <c:v>7.58</c:v>
                </c:pt>
                <c:pt idx="22">
                  <c:v>20.73</c:v>
                </c:pt>
                <c:pt idx="23">
                  <c:v>4.2300000000000004</c:v>
                </c:pt>
                <c:pt idx="24">
                  <c:v>12.85</c:v>
                </c:pt>
                <c:pt idx="25">
                  <c:v>3.67</c:v>
                </c:pt>
                <c:pt idx="26">
                  <c:v>3.1</c:v>
                </c:pt>
                <c:pt idx="27">
                  <c:v>12.86</c:v>
                </c:pt>
                <c:pt idx="28">
                  <c:v>3.73</c:v>
                </c:pt>
                <c:pt idx="29">
                  <c:v>27.8</c:v>
                </c:pt>
                <c:pt idx="30">
                  <c:v>7.78</c:v>
                </c:pt>
                <c:pt idx="31">
                  <c:v>10.77</c:v>
                </c:pt>
                <c:pt idx="32">
                  <c:v>8.98</c:v>
                </c:pt>
                <c:pt idx="33">
                  <c:v>10.86</c:v>
                </c:pt>
                <c:pt idx="34">
                  <c:v>9.8000000000000007</c:v>
                </c:pt>
                <c:pt idx="35">
                  <c:v>18.47</c:v>
                </c:pt>
                <c:pt idx="36">
                  <c:v>0</c:v>
                </c:pt>
                <c:pt idx="37">
                  <c:v>11.59</c:v>
                </c:pt>
                <c:pt idx="38">
                  <c:v>13.15</c:v>
                </c:pt>
                <c:pt idx="39">
                  <c:v>12.7</c:v>
                </c:pt>
                <c:pt idx="40">
                  <c:v>3.59</c:v>
                </c:pt>
                <c:pt idx="41">
                  <c:v>9.32</c:v>
                </c:pt>
                <c:pt idx="42">
                  <c:v>15.61</c:v>
                </c:pt>
                <c:pt idx="43">
                  <c:v>19</c:v>
                </c:pt>
                <c:pt idx="44">
                  <c:v>10.51</c:v>
                </c:pt>
                <c:pt idx="45">
                  <c:v>15.42</c:v>
                </c:pt>
                <c:pt idx="46">
                  <c:v>4.49</c:v>
                </c:pt>
                <c:pt idx="47">
                  <c:v>7.59</c:v>
                </c:pt>
                <c:pt idx="48">
                  <c:v>11.47</c:v>
                </c:pt>
                <c:pt idx="49">
                  <c:v>17.239999999999998</c:v>
                </c:pt>
                <c:pt idx="50">
                  <c:v>11.64</c:v>
                </c:pt>
                <c:pt idx="51">
                  <c:v>4.16</c:v>
                </c:pt>
                <c:pt idx="52">
                  <c:v>3.34</c:v>
                </c:pt>
                <c:pt idx="53">
                  <c:v>5.59</c:v>
                </c:pt>
                <c:pt idx="54">
                  <c:v>11.33</c:v>
                </c:pt>
                <c:pt idx="55">
                  <c:v>9.9600000000000009</c:v>
                </c:pt>
                <c:pt idx="56">
                  <c:v>7.9</c:v>
                </c:pt>
                <c:pt idx="57">
                  <c:v>19.829999999999998</c:v>
                </c:pt>
                <c:pt idx="58">
                  <c:v>19.329999999999998</c:v>
                </c:pt>
                <c:pt idx="59">
                  <c:v>12.48</c:v>
                </c:pt>
                <c:pt idx="60">
                  <c:v>7.96</c:v>
                </c:pt>
                <c:pt idx="61">
                  <c:v>1.79</c:v>
                </c:pt>
                <c:pt idx="62">
                  <c:v>11.02</c:v>
                </c:pt>
                <c:pt idx="63">
                  <c:v>10.119999999999999</c:v>
                </c:pt>
                <c:pt idx="64">
                  <c:v>11.31</c:v>
                </c:pt>
                <c:pt idx="65">
                  <c:v>6.09</c:v>
                </c:pt>
                <c:pt idx="66">
                  <c:v>14.79</c:v>
                </c:pt>
                <c:pt idx="67">
                  <c:v>0</c:v>
                </c:pt>
                <c:pt idx="68">
                  <c:v>9.59</c:v>
                </c:pt>
                <c:pt idx="69">
                  <c:v>11.78</c:v>
                </c:pt>
                <c:pt idx="70">
                  <c:v>14.54</c:v>
                </c:pt>
                <c:pt idx="71">
                  <c:v>1.76</c:v>
                </c:pt>
                <c:pt idx="72">
                  <c:v>2.11</c:v>
                </c:pt>
                <c:pt idx="73">
                  <c:v>0.42</c:v>
                </c:pt>
                <c:pt idx="74">
                  <c:v>16.059999999999999</c:v>
                </c:pt>
                <c:pt idx="75">
                  <c:v>19.37</c:v>
                </c:pt>
                <c:pt idx="76">
                  <c:v>8.1300000000000008</c:v>
                </c:pt>
                <c:pt idx="77">
                  <c:v>6.31</c:v>
                </c:pt>
                <c:pt idx="78">
                  <c:v>7.34</c:v>
                </c:pt>
                <c:pt idx="79">
                  <c:v>13.04</c:v>
                </c:pt>
                <c:pt idx="80">
                  <c:v>1.01</c:v>
                </c:pt>
                <c:pt idx="81">
                  <c:v>6.94</c:v>
                </c:pt>
                <c:pt idx="82">
                  <c:v>12.91</c:v>
                </c:pt>
                <c:pt idx="83">
                  <c:v>6.7</c:v>
                </c:pt>
                <c:pt idx="84">
                  <c:v>12.49</c:v>
                </c:pt>
                <c:pt idx="85">
                  <c:v>6.13</c:v>
                </c:pt>
                <c:pt idx="86">
                  <c:v>18.010000000000002</c:v>
                </c:pt>
                <c:pt idx="87">
                  <c:v>5.03</c:v>
                </c:pt>
                <c:pt idx="88">
                  <c:v>3.39</c:v>
                </c:pt>
                <c:pt idx="89">
                  <c:v>2.1</c:v>
                </c:pt>
                <c:pt idx="90">
                  <c:v>2.02</c:v>
                </c:pt>
                <c:pt idx="91">
                  <c:v>7.26</c:v>
                </c:pt>
                <c:pt idx="92">
                  <c:v>7.46</c:v>
                </c:pt>
                <c:pt idx="93">
                  <c:v>9.5299999999999994</c:v>
                </c:pt>
                <c:pt idx="94">
                  <c:v>22.59</c:v>
                </c:pt>
                <c:pt idx="95">
                  <c:v>20.23</c:v>
                </c:pt>
                <c:pt idx="96">
                  <c:v>11.27</c:v>
                </c:pt>
                <c:pt idx="97">
                  <c:v>8.4700000000000006</c:v>
                </c:pt>
                <c:pt idx="98">
                  <c:v>5.78</c:v>
                </c:pt>
                <c:pt idx="99">
                  <c:v>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63-4BA9-A628-E8B73CB59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476016"/>
        <c:axId val="1917460688"/>
      </c:scatterChart>
      <c:valAx>
        <c:axId val="18204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Ind Var</a:t>
                </a:r>
              </a:p>
            </c:rich>
          </c:tx>
          <c:layout>
            <c:manualLayout>
              <c:xMode val="edge"/>
              <c:yMode val="edge"/>
              <c:x val="0.47958442694663167"/>
              <c:y val="0.89773148148148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400" b="0" i="0" u="none" strike="noStrike" kern="1200" cap="none" spc="0" normalizeH="0" baseline="0">
                  <a:ln>
                    <a:noFill/>
                  </a:ln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460688"/>
        <c:crosses val="autoZero"/>
        <c:crossBetween val="midCat"/>
      </c:valAx>
      <c:valAx>
        <c:axId val="19174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cap="none" spc="0" normalizeH="0" baseline="0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Dep Var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400" b="0" i="0" u="none" strike="noStrike" kern="1200" cap="none" spc="0" normalizeH="0" baseline="0">
                  <a:ln>
                    <a:noFill/>
                  </a:ln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 of  Y_Pred-Y_Actual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Calculation!$O$2:$O$101</c:f>
              <c:numCache>
                <c:formatCode>General</c:formatCode>
                <c:ptCount val="100"/>
                <c:pt idx="0">
                  <c:v>0.27838373452941179</c:v>
                </c:pt>
                <c:pt idx="1">
                  <c:v>-1.5392364169136856</c:v>
                </c:pt>
                <c:pt idx="2">
                  <c:v>-0.93502413252031502</c:v>
                </c:pt>
                <c:pt idx="3">
                  <c:v>1.6476127206597919</c:v>
                </c:pt>
                <c:pt idx="4">
                  <c:v>-3.4465995637335762</c:v>
                </c:pt>
                <c:pt idx="5">
                  <c:v>4.0107635830863142</c:v>
                </c:pt>
                <c:pt idx="6">
                  <c:v>1.294461858233273</c:v>
                </c:pt>
                <c:pt idx="7">
                  <c:v>-2.8045101232739036</c:v>
                </c:pt>
                <c:pt idx="8">
                  <c:v>0.7662942940697377</c:v>
                </c:pt>
                <c:pt idx="9">
                  <c:v>-5.577660985700426</c:v>
                </c:pt>
                <c:pt idx="10">
                  <c:v>5.5747188628564786</c:v>
                </c:pt>
                <c:pt idx="11">
                  <c:v>0.25076358308631441</c:v>
                </c:pt>
                <c:pt idx="12">
                  <c:v>-5.2365995637335772</c:v>
                </c:pt>
                <c:pt idx="13">
                  <c:v>-2.1021302747170001</c:v>
                </c:pt>
                <c:pt idx="14">
                  <c:v>-1.0781749949468367</c:v>
                </c:pt>
                <c:pt idx="15">
                  <c:v>-0.96344870130705473</c:v>
                </c:pt>
                <c:pt idx="16">
                  <c:v>-4.9892364169136858</c:v>
                </c:pt>
                <c:pt idx="17">
                  <c:v>3.335232872102889</c:v>
                </c:pt>
                <c:pt idx="18">
                  <c:v>1.9876127206597918</c:v>
                </c:pt>
                <c:pt idx="19">
                  <c:v>3.2762942940697375</c:v>
                </c:pt>
                <c:pt idx="20">
                  <c:v>-2.7942197151766734</c:v>
                </c:pt>
                <c:pt idx="21">
                  <c:v>-4.8823872793402074</c:v>
                </c:pt>
                <c:pt idx="22">
                  <c:v>1.0242048536100654</c:v>
                </c:pt>
                <c:pt idx="23">
                  <c:v>-2.920554843503739</c:v>
                </c:pt>
                <c:pt idx="24">
                  <c:v>1.3534004362664227</c:v>
                </c:pt>
                <c:pt idx="25">
                  <c:v>0.86548987672609634</c:v>
                </c:pt>
                <c:pt idx="26">
                  <c:v>-1.1531916966838494</c:v>
                </c:pt>
                <c:pt idx="27">
                  <c:v>-2.0168565683567827</c:v>
                </c:pt>
                <c:pt idx="28">
                  <c:v>2.3741714501360418</c:v>
                </c:pt>
                <c:pt idx="29">
                  <c:v>17.269188151873053</c:v>
                </c:pt>
                <c:pt idx="30">
                  <c:v>-2.7508118481269461</c:v>
                </c:pt>
                <c:pt idx="31">
                  <c:v>2.6536574408896296</c:v>
                </c:pt>
                <c:pt idx="32">
                  <c:v>0.86365744088963048</c:v>
                </c:pt>
                <c:pt idx="33">
                  <c:v>0.81208200967636834</c:v>
                </c:pt>
                <c:pt idx="34">
                  <c:v>2.6494451564962613</c:v>
                </c:pt>
                <c:pt idx="35">
                  <c:v>10.353657440889629</c:v>
                </c:pt>
                <c:pt idx="36">
                  <c:v>-1.3558285498639582</c:v>
                </c:pt>
                <c:pt idx="37">
                  <c:v>4.4394451564962605</c:v>
                </c:pt>
                <c:pt idx="38">
                  <c:v>-1.2439627105534665</c:v>
                </c:pt>
                <c:pt idx="39">
                  <c:v>-1.2110688527501523</c:v>
                </c:pt>
                <c:pt idx="40">
                  <c:v>1.2683837345294116</c:v>
                </c:pt>
                <c:pt idx="41">
                  <c:v>-0.24502413252031552</c:v>
                </c:pt>
                <c:pt idx="42">
                  <c:v>-0.2326442839634133</c:v>
                </c:pt>
                <c:pt idx="43">
                  <c:v>6.054718862856479</c:v>
                </c:pt>
                <c:pt idx="44">
                  <c:v>-3.8839627105534671</c:v>
                </c:pt>
                <c:pt idx="45">
                  <c:v>6.0249573839902482E-2</c:v>
                </c:pt>
                <c:pt idx="46">
                  <c:v>-1.6947671278971104</c:v>
                </c:pt>
                <c:pt idx="47">
                  <c:v>0.92233901429957399</c:v>
                </c:pt>
                <c:pt idx="48">
                  <c:v>-2.441068852750151</c:v>
                </c:pt>
                <c:pt idx="49">
                  <c:v>-3.4315828619965671</c:v>
                </c:pt>
                <c:pt idx="50">
                  <c:v>5.45523287210289</c:v>
                </c:pt>
                <c:pt idx="51">
                  <c:v>-3.9563425591103698</c:v>
                </c:pt>
                <c:pt idx="52">
                  <c:v>-7.1908118481269465</c:v>
                </c:pt>
                <c:pt idx="53">
                  <c:v>-1.077660985700426</c:v>
                </c:pt>
                <c:pt idx="54">
                  <c:v>-1.615281137143521</c:v>
                </c:pt>
                <c:pt idx="55">
                  <c:v>2.8094451564962615</c:v>
                </c:pt>
                <c:pt idx="56">
                  <c:v>2.1981267299062051</c:v>
                </c:pt>
                <c:pt idx="57">
                  <c:v>3.021568000429955</c:v>
                </c:pt>
                <c:pt idx="58">
                  <c:v>8.3162942940697366</c:v>
                </c:pt>
                <c:pt idx="59">
                  <c:v>1.7612720659792913E-2</c:v>
                </c:pt>
                <c:pt idx="60">
                  <c:v>-2.5708118481269464</c:v>
                </c:pt>
                <c:pt idx="61">
                  <c:v>-3.42897941229048</c:v>
                </c:pt>
                <c:pt idx="62">
                  <c:v>-0.47659956373357737</c:v>
                </c:pt>
                <c:pt idx="63">
                  <c:v>0.55497586747968342</c:v>
                </c:pt>
                <c:pt idx="64">
                  <c:v>3.1936574408896305</c:v>
                </c:pt>
                <c:pt idx="65">
                  <c:v>-4.9237057059302618</c:v>
                </c:pt>
                <c:pt idx="66">
                  <c:v>2.3276127206597916</c:v>
                </c:pt>
                <c:pt idx="67">
                  <c:v>-4.2531916966838494</c:v>
                </c:pt>
                <c:pt idx="68">
                  <c:v>-1.4237057059302618</c:v>
                </c:pt>
                <c:pt idx="69">
                  <c:v>1.7320820096763683</c:v>
                </c:pt>
                <c:pt idx="70">
                  <c:v>3.5262942940697375</c:v>
                </c:pt>
                <c:pt idx="71">
                  <c:v>-5.8734487013070549</c:v>
                </c:pt>
                <c:pt idx="72">
                  <c:v>-0.69451012327390371</c:v>
                </c:pt>
                <c:pt idx="73">
                  <c:v>-1.9016162654705884</c:v>
                </c:pt>
                <c:pt idx="74">
                  <c:v>2.6318250050531624</c:v>
                </c:pt>
                <c:pt idx="75">
                  <c:v>-0.33579514638993402</c:v>
                </c:pt>
                <c:pt idx="76">
                  <c:v>5.3254898767260972</c:v>
                </c:pt>
                <c:pt idx="77">
                  <c:v>2.5397021611194655</c:v>
                </c:pt>
                <c:pt idx="78">
                  <c:v>-2.2250241325203159</c:v>
                </c:pt>
                <c:pt idx="79">
                  <c:v>0.57761272065979163</c:v>
                </c:pt>
                <c:pt idx="80">
                  <c:v>-4.2089794122904802</c:v>
                </c:pt>
                <c:pt idx="81">
                  <c:v>-4.5565995637335766</c:v>
                </c:pt>
                <c:pt idx="82">
                  <c:v>-2.9326442839634126</c:v>
                </c:pt>
                <c:pt idx="83">
                  <c:v>-2.8650241325203156</c:v>
                </c:pt>
                <c:pt idx="84">
                  <c:v>3.4078697252829997</c:v>
                </c:pt>
                <c:pt idx="85">
                  <c:v>1.3939144455128352</c:v>
                </c:pt>
                <c:pt idx="86">
                  <c:v>-0.73000743078330288</c:v>
                </c:pt>
                <c:pt idx="87">
                  <c:v>-2.6034487013070544</c:v>
                </c:pt>
                <c:pt idx="88">
                  <c:v>-2.3118732700937952</c:v>
                </c:pt>
                <c:pt idx="89">
                  <c:v>0.26127759233272663</c:v>
                </c:pt>
                <c:pt idx="90">
                  <c:v>-6.5792364169136857</c:v>
                </c:pt>
                <c:pt idx="91">
                  <c:v>0.10944515649626041</c:v>
                </c:pt>
                <c:pt idx="92">
                  <c:v>0.30944515649626059</c:v>
                </c:pt>
                <c:pt idx="93">
                  <c:v>0.93076358308631413</c:v>
                </c:pt>
                <c:pt idx="94">
                  <c:v>3.3670987114133801</c:v>
                </c:pt>
                <c:pt idx="95">
                  <c:v>3.4215680004299571</c:v>
                </c:pt>
                <c:pt idx="96">
                  <c:v>-1.1923872793402079</c:v>
                </c:pt>
                <c:pt idx="97">
                  <c:v>-1.0950241325203152</c:v>
                </c:pt>
                <c:pt idx="98">
                  <c:v>-1.8534487013070544</c:v>
                </c:pt>
                <c:pt idx="99">
                  <c:v>0.99156800042995741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1-4E55-AC54-95615B97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188736"/>
        <c:axId val="1925182912"/>
      </c:scatterChart>
      <c:valAx>
        <c:axId val="1925188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925182912"/>
        <c:crosses val="autoZero"/>
        <c:crossBetween val="midCat"/>
      </c:valAx>
      <c:valAx>
        <c:axId val="19251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8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 algn="ctr" rtl="0">
        <a:defRPr lang="en-US" sz="1400" b="0" i="0" u="none" strike="noStrike" kern="1200" cap="none" spc="0" normalizeH="0" baseline="0">
          <a:ln>
            <a:noFill/>
          </a:ln>
          <a:solidFill>
            <a:schemeClr val="accent2">
              <a:lumMod val="7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Ind Var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'Original Data'!$A$2:$A$101</c:f>
              <c:numCache>
                <c:formatCode>General</c:formatCode>
                <c:ptCount val="100"/>
                <c:pt idx="0">
                  <c:v>2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21</c:v>
                </c:pt>
                <c:pt idx="5">
                  <c:v>15</c:v>
                </c:pt>
                <c:pt idx="6">
                  <c:v>31</c:v>
                </c:pt>
                <c:pt idx="7">
                  <c:v>3</c:v>
                </c:pt>
                <c:pt idx="8">
                  <c:v>20</c:v>
                </c:pt>
                <c:pt idx="9">
                  <c:v>11</c:v>
                </c:pt>
                <c:pt idx="10">
                  <c:v>24</c:v>
                </c:pt>
                <c:pt idx="11">
                  <c:v>15</c:v>
                </c:pt>
                <c:pt idx="12">
                  <c:v>21</c:v>
                </c:pt>
                <c:pt idx="13">
                  <c:v>16</c:v>
                </c:pt>
                <c:pt idx="14">
                  <c:v>25</c:v>
                </c:pt>
                <c:pt idx="15">
                  <c:v>13</c:v>
                </c:pt>
                <c:pt idx="16">
                  <c:v>15</c:v>
                </c:pt>
                <c:pt idx="17">
                  <c:v>10</c:v>
                </c:pt>
                <c:pt idx="18">
                  <c:v>23</c:v>
                </c:pt>
                <c:pt idx="19">
                  <c:v>20</c:v>
                </c:pt>
                <c:pt idx="20">
                  <c:v>34</c:v>
                </c:pt>
                <c:pt idx="21">
                  <c:v>23</c:v>
                </c:pt>
                <c:pt idx="22">
                  <c:v>38</c:v>
                </c:pt>
                <c:pt idx="23">
                  <c:v>12</c:v>
                </c:pt>
                <c:pt idx="24">
                  <c:v>21</c:v>
                </c:pt>
                <c:pt idx="25">
                  <c:v>3</c:v>
                </c:pt>
                <c:pt idx="26">
                  <c:v>6</c:v>
                </c:pt>
                <c:pt idx="27">
                  <c:v>28</c:v>
                </c:pt>
                <c:pt idx="28">
                  <c:v>0</c:v>
                </c:pt>
                <c:pt idx="29">
                  <c:v>19</c:v>
                </c:pt>
                <c:pt idx="30">
                  <c:v>19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12</c:v>
                </c:pt>
                <c:pt idx="35">
                  <c:v>14</c:v>
                </c:pt>
                <c:pt idx="36">
                  <c:v>0</c:v>
                </c:pt>
                <c:pt idx="37">
                  <c:v>12</c:v>
                </c:pt>
                <c:pt idx="38">
                  <c:v>27</c:v>
                </c:pt>
                <c:pt idx="39">
                  <c:v>26</c:v>
                </c:pt>
                <c:pt idx="40">
                  <c:v>2</c:v>
                </c:pt>
                <c:pt idx="41">
                  <c:v>17</c:v>
                </c:pt>
                <c:pt idx="42">
                  <c:v>30</c:v>
                </c:pt>
                <c:pt idx="43">
                  <c:v>24</c:v>
                </c:pt>
                <c:pt idx="44">
                  <c:v>27</c:v>
                </c:pt>
                <c:pt idx="45">
                  <c:v>29</c:v>
                </c:pt>
                <c:pt idx="46">
                  <c:v>10</c:v>
                </c:pt>
                <c:pt idx="47">
                  <c:v>11</c:v>
                </c:pt>
                <c:pt idx="48">
                  <c:v>26</c:v>
                </c:pt>
                <c:pt idx="49">
                  <c:v>40</c:v>
                </c:pt>
                <c:pt idx="50">
                  <c:v>10</c:v>
                </c:pt>
                <c:pt idx="51">
                  <c:v>14</c:v>
                </c:pt>
                <c:pt idx="52">
                  <c:v>19</c:v>
                </c:pt>
                <c:pt idx="53">
                  <c:v>11</c:v>
                </c:pt>
                <c:pt idx="54">
                  <c:v>24</c:v>
                </c:pt>
                <c:pt idx="55">
                  <c:v>12</c:v>
                </c:pt>
                <c:pt idx="56">
                  <c:v>9</c:v>
                </c:pt>
                <c:pt idx="57">
                  <c:v>32</c:v>
                </c:pt>
                <c:pt idx="58">
                  <c:v>20</c:v>
                </c:pt>
                <c:pt idx="59">
                  <c:v>23</c:v>
                </c:pt>
                <c:pt idx="60">
                  <c:v>19</c:v>
                </c:pt>
                <c:pt idx="61">
                  <c:v>8</c:v>
                </c:pt>
                <c:pt idx="62">
                  <c:v>21</c:v>
                </c:pt>
                <c:pt idx="63">
                  <c:v>17</c:v>
                </c:pt>
                <c:pt idx="64">
                  <c:v>14</c:v>
                </c:pt>
                <c:pt idx="65">
                  <c:v>20</c:v>
                </c:pt>
                <c:pt idx="66">
                  <c:v>23</c:v>
                </c:pt>
                <c:pt idx="67">
                  <c:v>6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13</c:v>
                </c:pt>
                <c:pt idx="72">
                  <c:v>3</c:v>
                </c:pt>
                <c:pt idx="73">
                  <c:v>2</c:v>
                </c:pt>
                <c:pt idx="74">
                  <c:v>25</c:v>
                </c:pt>
                <c:pt idx="75">
                  <c:v>38</c:v>
                </c:pt>
                <c:pt idx="76">
                  <c:v>3</c:v>
                </c:pt>
                <c:pt idx="77">
                  <c:v>5</c:v>
                </c:pt>
                <c:pt idx="78">
                  <c:v>17</c:v>
                </c:pt>
                <c:pt idx="79">
                  <c:v>23</c:v>
                </c:pt>
                <c:pt idx="80">
                  <c:v>8</c:v>
                </c:pt>
                <c:pt idx="81">
                  <c:v>21</c:v>
                </c:pt>
                <c:pt idx="82">
                  <c:v>30</c:v>
                </c:pt>
                <c:pt idx="83">
                  <c:v>17</c:v>
                </c:pt>
                <c:pt idx="84">
                  <c:v>16</c:v>
                </c:pt>
                <c:pt idx="85">
                  <c:v>7</c:v>
                </c:pt>
                <c:pt idx="86">
                  <c:v>36</c:v>
                </c:pt>
                <c:pt idx="87">
                  <c:v>13</c:v>
                </c:pt>
                <c:pt idx="88">
                  <c:v>9</c:v>
                </c:pt>
                <c:pt idx="89">
                  <c:v>1</c:v>
                </c:pt>
                <c:pt idx="90">
                  <c:v>15</c:v>
                </c:pt>
                <c:pt idx="91">
                  <c:v>12</c:v>
                </c:pt>
                <c:pt idx="92">
                  <c:v>12</c:v>
                </c:pt>
                <c:pt idx="93">
                  <c:v>15</c:v>
                </c:pt>
                <c:pt idx="94">
                  <c:v>37</c:v>
                </c:pt>
                <c:pt idx="95">
                  <c:v>32</c:v>
                </c:pt>
                <c:pt idx="96">
                  <c:v>23</c:v>
                </c:pt>
                <c:pt idx="97">
                  <c:v>17</c:v>
                </c:pt>
                <c:pt idx="98">
                  <c:v>13</c:v>
                </c:pt>
                <c:pt idx="9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3-4035-ADD6-A34879A9C211}"/>
            </c:ext>
          </c:extLst>
        </c:ser>
        <c:ser>
          <c:idx val="1"/>
          <c:order val="1"/>
          <c:tx>
            <c:v>Dep Var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'Original Data'!$B$2:$B$101</c:f>
              <c:numCache>
                <c:formatCode>General</c:formatCode>
                <c:ptCount val="100"/>
                <c:pt idx="0">
                  <c:v>2.6</c:v>
                </c:pt>
                <c:pt idx="1">
                  <c:v>7.06</c:v>
                </c:pt>
                <c:pt idx="2">
                  <c:v>8.6300000000000008</c:v>
                </c:pt>
                <c:pt idx="3">
                  <c:v>14.11</c:v>
                </c:pt>
                <c:pt idx="4">
                  <c:v>8.0500000000000007</c:v>
                </c:pt>
                <c:pt idx="5">
                  <c:v>12.61</c:v>
                </c:pt>
                <c:pt idx="6">
                  <c:v>17.62</c:v>
                </c:pt>
                <c:pt idx="7">
                  <c:v>0</c:v>
                </c:pt>
                <c:pt idx="8">
                  <c:v>11.78</c:v>
                </c:pt>
                <c:pt idx="9">
                  <c:v>1.0900000000000001</c:v>
                </c:pt>
                <c:pt idx="10">
                  <c:v>18.52</c:v>
                </c:pt>
                <c:pt idx="11">
                  <c:v>8.85</c:v>
                </c:pt>
                <c:pt idx="12">
                  <c:v>6.26</c:v>
                </c:pt>
                <c:pt idx="13">
                  <c:v>6.98</c:v>
                </c:pt>
                <c:pt idx="14">
                  <c:v>12.35</c:v>
                </c:pt>
                <c:pt idx="15">
                  <c:v>6.67</c:v>
                </c:pt>
                <c:pt idx="16">
                  <c:v>3.61</c:v>
                </c:pt>
                <c:pt idx="17">
                  <c:v>9.52</c:v>
                </c:pt>
                <c:pt idx="18">
                  <c:v>14.45</c:v>
                </c:pt>
                <c:pt idx="19">
                  <c:v>14.29</c:v>
                </c:pt>
                <c:pt idx="20">
                  <c:v>14.98</c:v>
                </c:pt>
                <c:pt idx="21">
                  <c:v>7.58</c:v>
                </c:pt>
                <c:pt idx="22">
                  <c:v>20.73</c:v>
                </c:pt>
                <c:pt idx="23">
                  <c:v>4.2300000000000004</c:v>
                </c:pt>
                <c:pt idx="24">
                  <c:v>12.85</c:v>
                </c:pt>
                <c:pt idx="25">
                  <c:v>3.67</c:v>
                </c:pt>
                <c:pt idx="26">
                  <c:v>3.1</c:v>
                </c:pt>
                <c:pt idx="27">
                  <c:v>12.86</c:v>
                </c:pt>
                <c:pt idx="28">
                  <c:v>3.73</c:v>
                </c:pt>
                <c:pt idx="29">
                  <c:v>27.8</c:v>
                </c:pt>
                <c:pt idx="30">
                  <c:v>7.78</c:v>
                </c:pt>
                <c:pt idx="31">
                  <c:v>10.77</c:v>
                </c:pt>
                <c:pt idx="32">
                  <c:v>8.98</c:v>
                </c:pt>
                <c:pt idx="33">
                  <c:v>10.86</c:v>
                </c:pt>
                <c:pt idx="34">
                  <c:v>9.8000000000000007</c:v>
                </c:pt>
                <c:pt idx="35">
                  <c:v>18.47</c:v>
                </c:pt>
                <c:pt idx="36">
                  <c:v>0</c:v>
                </c:pt>
                <c:pt idx="37">
                  <c:v>11.59</c:v>
                </c:pt>
                <c:pt idx="38">
                  <c:v>13.15</c:v>
                </c:pt>
                <c:pt idx="39">
                  <c:v>12.7</c:v>
                </c:pt>
                <c:pt idx="40">
                  <c:v>3.59</c:v>
                </c:pt>
                <c:pt idx="41">
                  <c:v>9.32</c:v>
                </c:pt>
                <c:pt idx="42">
                  <c:v>15.61</c:v>
                </c:pt>
                <c:pt idx="43">
                  <c:v>19</c:v>
                </c:pt>
                <c:pt idx="44">
                  <c:v>10.51</c:v>
                </c:pt>
                <c:pt idx="45">
                  <c:v>15.42</c:v>
                </c:pt>
                <c:pt idx="46">
                  <c:v>4.49</c:v>
                </c:pt>
                <c:pt idx="47">
                  <c:v>7.59</c:v>
                </c:pt>
                <c:pt idx="48">
                  <c:v>11.47</c:v>
                </c:pt>
                <c:pt idx="49">
                  <c:v>17.239999999999998</c:v>
                </c:pt>
                <c:pt idx="50">
                  <c:v>11.64</c:v>
                </c:pt>
                <c:pt idx="51">
                  <c:v>4.16</c:v>
                </c:pt>
                <c:pt idx="52">
                  <c:v>3.34</c:v>
                </c:pt>
                <c:pt idx="53">
                  <c:v>5.59</c:v>
                </c:pt>
                <c:pt idx="54">
                  <c:v>11.33</c:v>
                </c:pt>
                <c:pt idx="55">
                  <c:v>9.9600000000000009</c:v>
                </c:pt>
                <c:pt idx="56">
                  <c:v>7.9</c:v>
                </c:pt>
                <c:pt idx="57">
                  <c:v>19.829999999999998</c:v>
                </c:pt>
                <c:pt idx="58">
                  <c:v>19.329999999999998</c:v>
                </c:pt>
                <c:pt idx="59">
                  <c:v>12.48</c:v>
                </c:pt>
                <c:pt idx="60">
                  <c:v>7.96</c:v>
                </c:pt>
                <c:pt idx="61">
                  <c:v>1.79</c:v>
                </c:pt>
                <c:pt idx="62">
                  <c:v>11.02</c:v>
                </c:pt>
                <c:pt idx="63">
                  <c:v>10.119999999999999</c:v>
                </c:pt>
                <c:pt idx="64">
                  <c:v>11.31</c:v>
                </c:pt>
                <c:pt idx="65">
                  <c:v>6.09</c:v>
                </c:pt>
                <c:pt idx="66">
                  <c:v>14.79</c:v>
                </c:pt>
                <c:pt idx="67">
                  <c:v>0</c:v>
                </c:pt>
                <c:pt idx="68">
                  <c:v>9.59</c:v>
                </c:pt>
                <c:pt idx="69">
                  <c:v>11.78</c:v>
                </c:pt>
                <c:pt idx="70">
                  <c:v>14.54</c:v>
                </c:pt>
                <c:pt idx="71">
                  <c:v>1.76</c:v>
                </c:pt>
                <c:pt idx="72">
                  <c:v>2.11</c:v>
                </c:pt>
                <c:pt idx="73">
                  <c:v>0.42</c:v>
                </c:pt>
                <c:pt idx="74">
                  <c:v>16.059999999999999</c:v>
                </c:pt>
                <c:pt idx="75">
                  <c:v>19.37</c:v>
                </c:pt>
                <c:pt idx="76">
                  <c:v>8.1300000000000008</c:v>
                </c:pt>
                <c:pt idx="77">
                  <c:v>6.31</c:v>
                </c:pt>
                <c:pt idx="78">
                  <c:v>7.34</c:v>
                </c:pt>
                <c:pt idx="79">
                  <c:v>13.04</c:v>
                </c:pt>
                <c:pt idx="80">
                  <c:v>1.01</c:v>
                </c:pt>
                <c:pt idx="81">
                  <c:v>6.94</c:v>
                </c:pt>
                <c:pt idx="82">
                  <c:v>12.91</c:v>
                </c:pt>
                <c:pt idx="83">
                  <c:v>6.7</c:v>
                </c:pt>
                <c:pt idx="84">
                  <c:v>12.49</c:v>
                </c:pt>
                <c:pt idx="85">
                  <c:v>6.13</c:v>
                </c:pt>
                <c:pt idx="86">
                  <c:v>18.010000000000002</c:v>
                </c:pt>
                <c:pt idx="87">
                  <c:v>5.03</c:v>
                </c:pt>
                <c:pt idx="88">
                  <c:v>3.39</c:v>
                </c:pt>
                <c:pt idx="89">
                  <c:v>2.1</c:v>
                </c:pt>
                <c:pt idx="90">
                  <c:v>2.02</c:v>
                </c:pt>
                <c:pt idx="91">
                  <c:v>7.26</c:v>
                </c:pt>
                <c:pt idx="92">
                  <c:v>7.46</c:v>
                </c:pt>
                <c:pt idx="93">
                  <c:v>9.5299999999999994</c:v>
                </c:pt>
                <c:pt idx="94">
                  <c:v>22.59</c:v>
                </c:pt>
                <c:pt idx="95">
                  <c:v>20.23</c:v>
                </c:pt>
                <c:pt idx="96">
                  <c:v>11.27</c:v>
                </c:pt>
                <c:pt idx="97">
                  <c:v>8.4700000000000006</c:v>
                </c:pt>
                <c:pt idx="98">
                  <c:v>5.78</c:v>
                </c:pt>
                <c:pt idx="99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3-4035-ADD6-A34879A9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842448"/>
        <c:axId val="1490837872"/>
      </c:lineChart>
      <c:catAx>
        <c:axId val="149084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37872"/>
        <c:crosses val="autoZero"/>
        <c:auto val="1"/>
        <c:lblAlgn val="ctr"/>
        <c:lblOffset val="100"/>
        <c:noMultiLvlLbl val="0"/>
      </c:catAx>
      <c:valAx>
        <c:axId val="14908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4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Box Plot for Dep Variable</cx:v>
        </cx:txData>
      </cx:tx>
      <cx:txPr>
        <a:bodyPr vertOverflow="overflow" horzOverflow="overflow" wrap="square" lIns="0" tIns="0" rIns="0" bIns="0"/>
        <a:lstStyle/>
        <a:p>
          <a:pPr algn="ctr" rtl="0">
            <a:def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Box Plot for Dep Variable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92FEA7E0-1000-4A61-A611-9649B3EBE226}">
          <cx:dataLabels pos="l">
            <cx:spPr>
              <a:noFill/>
            </cx:sp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 Plot for Ind Var</cx:v>
        </cx:txData>
      </cx:tx>
      <cx:txPr>
        <a:bodyPr vertOverflow="overflow" horzOverflow="overflow" wrap="square" lIns="0" tIns="0" rIns="0" bIns="0"/>
        <a:lstStyle/>
        <a:p>
          <a:pPr algn="ctr" rtl="0">
            <a:def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Box Plot for Ind Var</a:t>
          </a:r>
        </a:p>
      </cx:txPr>
    </cx:title>
    <cx:plotArea>
      <cx:plotAreaRegion>
        <cx:series layoutId="boxWhisker" uniqueId="{E1FCC732-1BF0-4521-BB4A-788238FF9A13}">
          <cx:dataLabels pos="l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kern="1200" cap="none" spc="0" normalizeH="0" baseline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 b="0" i="0" u="none" strike="noStrike" kern="1200" cap="none" spc="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microsoft.com/office/2014/relationships/chartEx" Target="../charts/chartEx2.xml"/><Relationship Id="rId7" Type="http://schemas.openxmlformats.org/officeDocument/2006/relationships/chart" Target="../charts/chart5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0</xdr:row>
      <xdr:rowOff>0</xdr:rowOff>
    </xdr:from>
    <xdr:to>
      <xdr:col>17</xdr:col>
      <xdr:colOff>609599</xdr:colOff>
      <xdr:row>36</xdr:row>
      <xdr:rowOff>57149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ABA13E-D633-4B62-A03C-930AEBF1E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37</xdr:row>
      <xdr:rowOff>142877</xdr:rowOff>
    </xdr:from>
    <xdr:to>
      <xdr:col>18</xdr:col>
      <xdr:colOff>9525</xdr:colOff>
      <xdr:row>52</xdr:row>
      <xdr:rowOff>28577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06808A7-FB18-4A48-AFEB-28CE1AE320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7191377"/>
              <a:ext cx="4914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581025</xdr:colOff>
      <xdr:row>52</xdr:row>
      <xdr:rowOff>28577</xdr:rowOff>
    </xdr:from>
    <xdr:to>
      <xdr:col>18</xdr:col>
      <xdr:colOff>9525</xdr:colOff>
      <xdr:row>66</xdr:row>
      <xdr:rowOff>104776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B77D42E-39A7-49BE-A1FB-FDFA454B51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9934577"/>
              <a:ext cx="4914900" cy="2743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37</xdr:row>
      <xdr:rowOff>142876</xdr:rowOff>
    </xdr:from>
    <xdr:to>
      <xdr:col>9</xdr:col>
      <xdr:colOff>571500</xdr:colOff>
      <xdr:row>66</xdr:row>
      <xdr:rowOff>90489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2CCE796-D3C4-4208-AC78-7022E67B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71</xdr:row>
      <xdr:rowOff>71438</xdr:rowOff>
    </xdr:from>
    <xdr:to>
      <xdr:col>0</xdr:col>
      <xdr:colOff>9525</xdr:colOff>
      <xdr:row>85</xdr:row>
      <xdr:rowOff>147638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7D03C8-3EE7-4886-99C7-60811DC54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0</xdr:row>
      <xdr:rowOff>9526</xdr:rowOff>
    </xdr:from>
    <xdr:to>
      <xdr:col>9</xdr:col>
      <xdr:colOff>581025</xdr:colOff>
      <xdr:row>36</xdr:row>
      <xdr:rowOff>66676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70621BC-CDD5-4864-8BDA-F73D600E2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18</xdr:col>
      <xdr:colOff>28574</xdr:colOff>
      <xdr:row>36</xdr:row>
      <xdr:rowOff>57149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D93865B-FAE7-400A-979C-DBE58CC5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28575</xdr:colOff>
      <xdr:row>37</xdr:row>
      <xdr:rowOff>142876</xdr:rowOff>
    </xdr:from>
    <xdr:to>
      <xdr:col>9</xdr:col>
      <xdr:colOff>600075</xdr:colOff>
      <xdr:row>66</xdr:row>
      <xdr:rowOff>90489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83D66FD-D58D-4554-B48D-6310B6DF5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28575</xdr:colOff>
      <xdr:row>0</xdr:row>
      <xdr:rowOff>9526</xdr:rowOff>
    </xdr:from>
    <xdr:to>
      <xdr:col>10</xdr:col>
      <xdr:colOff>0</xdr:colOff>
      <xdr:row>36</xdr:row>
      <xdr:rowOff>66676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B780F4A-9636-42AA-A66C-7B34CDB5A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89F-0649-4DFB-B40C-C2B9107D0FE0}">
  <dimension ref="A1:B101"/>
  <sheetViews>
    <sheetView workbookViewId="0">
      <selection activeCell="J25" sqref="J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2.6</v>
      </c>
    </row>
    <row r="3" spans="1:2" x14ac:dyDescent="0.25">
      <c r="A3" s="1">
        <v>15</v>
      </c>
      <c r="B3" s="1">
        <v>7.06</v>
      </c>
    </row>
    <row r="4" spans="1:2" x14ac:dyDescent="0.25">
      <c r="A4" s="1">
        <v>17</v>
      </c>
      <c r="B4" s="1">
        <v>8.6300000000000008</v>
      </c>
    </row>
    <row r="5" spans="1:2" x14ac:dyDescent="0.25">
      <c r="A5" s="1">
        <v>23</v>
      </c>
      <c r="B5" s="1">
        <v>14.11</v>
      </c>
    </row>
    <row r="6" spans="1:2" x14ac:dyDescent="0.25">
      <c r="A6" s="1">
        <v>21</v>
      </c>
      <c r="B6" s="1">
        <v>8.0500000000000007</v>
      </c>
    </row>
    <row r="7" spans="1:2" x14ac:dyDescent="0.25">
      <c r="A7" s="1">
        <v>15</v>
      </c>
      <c r="B7" s="1">
        <v>12.61</v>
      </c>
    </row>
    <row r="8" spans="1:2" x14ac:dyDescent="0.25">
      <c r="A8" s="1">
        <v>31</v>
      </c>
      <c r="B8" s="1">
        <v>17.62</v>
      </c>
    </row>
    <row r="9" spans="1:2" x14ac:dyDescent="0.25">
      <c r="A9" s="1">
        <v>3</v>
      </c>
      <c r="B9" s="1">
        <v>0</v>
      </c>
    </row>
    <row r="10" spans="1:2" x14ac:dyDescent="0.25">
      <c r="A10" s="1">
        <v>20</v>
      </c>
      <c r="B10" s="1">
        <v>11.78</v>
      </c>
    </row>
    <row r="11" spans="1:2" x14ac:dyDescent="0.25">
      <c r="A11" s="1">
        <v>11</v>
      </c>
      <c r="B11" s="1">
        <v>1.0900000000000001</v>
      </c>
    </row>
    <row r="12" spans="1:2" x14ac:dyDescent="0.25">
      <c r="A12" s="1">
        <v>24</v>
      </c>
      <c r="B12" s="1">
        <v>18.52</v>
      </c>
    </row>
    <row r="13" spans="1:2" x14ac:dyDescent="0.25">
      <c r="A13" s="1">
        <v>15</v>
      </c>
      <c r="B13" s="1">
        <v>8.85</v>
      </c>
    </row>
    <row r="14" spans="1:2" x14ac:dyDescent="0.25">
      <c r="A14" s="1">
        <v>21</v>
      </c>
      <c r="B14" s="1">
        <v>6.26</v>
      </c>
    </row>
    <row r="15" spans="1:2" x14ac:dyDescent="0.25">
      <c r="A15" s="1">
        <v>16</v>
      </c>
      <c r="B15" s="1">
        <v>6.98</v>
      </c>
    </row>
    <row r="16" spans="1:2" x14ac:dyDescent="0.25">
      <c r="A16" s="1">
        <v>25</v>
      </c>
      <c r="B16" s="1">
        <v>12.35</v>
      </c>
    </row>
    <row r="17" spans="1:2" x14ac:dyDescent="0.25">
      <c r="A17" s="1">
        <v>13</v>
      </c>
      <c r="B17" s="1">
        <v>6.67</v>
      </c>
    </row>
    <row r="18" spans="1:2" x14ac:dyDescent="0.25">
      <c r="A18" s="1">
        <v>15</v>
      </c>
      <c r="B18" s="1">
        <v>3.61</v>
      </c>
    </row>
    <row r="19" spans="1:2" x14ac:dyDescent="0.25">
      <c r="A19" s="1">
        <v>10</v>
      </c>
      <c r="B19" s="1">
        <v>9.52</v>
      </c>
    </row>
    <row r="20" spans="1:2" x14ac:dyDescent="0.25">
      <c r="A20" s="1">
        <v>23</v>
      </c>
      <c r="B20" s="1">
        <v>14.45</v>
      </c>
    </row>
    <row r="21" spans="1:2" x14ac:dyDescent="0.25">
      <c r="A21" s="1">
        <v>20</v>
      </c>
      <c r="B21" s="1">
        <v>14.29</v>
      </c>
    </row>
    <row r="22" spans="1:2" x14ac:dyDescent="0.25">
      <c r="A22" s="1">
        <v>34</v>
      </c>
      <c r="B22" s="1">
        <v>14.98</v>
      </c>
    </row>
    <row r="23" spans="1:2" x14ac:dyDescent="0.25">
      <c r="A23" s="1">
        <v>23</v>
      </c>
      <c r="B23" s="1">
        <v>7.58</v>
      </c>
    </row>
    <row r="24" spans="1:2" x14ac:dyDescent="0.25">
      <c r="A24" s="1">
        <v>38</v>
      </c>
      <c r="B24" s="1">
        <v>20.73</v>
      </c>
    </row>
    <row r="25" spans="1:2" x14ac:dyDescent="0.25">
      <c r="A25" s="1">
        <v>12</v>
      </c>
      <c r="B25" s="1">
        <v>4.2300000000000004</v>
      </c>
    </row>
    <row r="26" spans="1:2" x14ac:dyDescent="0.25">
      <c r="A26" s="1">
        <v>21</v>
      </c>
      <c r="B26" s="1">
        <v>12.85</v>
      </c>
    </row>
    <row r="27" spans="1:2" x14ac:dyDescent="0.25">
      <c r="A27" s="1">
        <v>3</v>
      </c>
      <c r="B27" s="1">
        <v>3.67</v>
      </c>
    </row>
    <row r="28" spans="1:2" x14ac:dyDescent="0.25">
      <c r="A28" s="1">
        <v>6</v>
      </c>
      <c r="B28" s="1">
        <v>3.1</v>
      </c>
    </row>
    <row r="29" spans="1:2" x14ac:dyDescent="0.25">
      <c r="A29" s="1">
        <v>28</v>
      </c>
      <c r="B29" s="1">
        <v>12.86</v>
      </c>
    </row>
    <row r="30" spans="1:2" x14ac:dyDescent="0.25">
      <c r="A30" s="1">
        <v>0</v>
      </c>
      <c r="B30" s="1">
        <v>3.73</v>
      </c>
    </row>
    <row r="31" spans="1:2" x14ac:dyDescent="0.25">
      <c r="A31" s="1">
        <v>19</v>
      </c>
      <c r="B31" s="1">
        <v>27.8</v>
      </c>
    </row>
    <row r="32" spans="1:2" x14ac:dyDescent="0.25">
      <c r="A32" s="1">
        <v>19</v>
      </c>
      <c r="B32" s="1">
        <v>7.78</v>
      </c>
    </row>
    <row r="33" spans="1:2" x14ac:dyDescent="0.25">
      <c r="A33" s="1">
        <v>14</v>
      </c>
      <c r="B33" s="1">
        <v>10.77</v>
      </c>
    </row>
    <row r="34" spans="1:2" x14ac:dyDescent="0.25">
      <c r="A34" s="1">
        <v>14</v>
      </c>
      <c r="B34" s="1">
        <v>8.98</v>
      </c>
    </row>
    <row r="35" spans="1:2" x14ac:dyDescent="0.25">
      <c r="A35" s="1">
        <v>18</v>
      </c>
      <c r="B35" s="1">
        <v>10.86</v>
      </c>
    </row>
    <row r="36" spans="1:2" x14ac:dyDescent="0.25">
      <c r="A36" s="1">
        <v>12</v>
      </c>
      <c r="B36" s="1">
        <v>9.8000000000000007</v>
      </c>
    </row>
    <row r="37" spans="1:2" x14ac:dyDescent="0.25">
      <c r="A37" s="1">
        <v>14</v>
      </c>
      <c r="B37" s="1">
        <v>18.47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12</v>
      </c>
      <c r="B39" s="1">
        <v>11.59</v>
      </c>
    </row>
    <row r="40" spans="1:2" x14ac:dyDescent="0.25">
      <c r="A40" s="1">
        <v>27</v>
      </c>
      <c r="B40" s="1">
        <v>13.15</v>
      </c>
    </row>
    <row r="41" spans="1:2" x14ac:dyDescent="0.25">
      <c r="A41" s="1">
        <v>26</v>
      </c>
      <c r="B41" s="1">
        <v>12.7</v>
      </c>
    </row>
    <row r="42" spans="1:2" x14ac:dyDescent="0.25">
      <c r="A42" s="1">
        <v>2</v>
      </c>
      <c r="B42" s="1">
        <v>3.59</v>
      </c>
    </row>
    <row r="43" spans="1:2" x14ac:dyDescent="0.25">
      <c r="A43" s="1">
        <v>17</v>
      </c>
      <c r="B43" s="1">
        <v>9.32</v>
      </c>
    </row>
    <row r="44" spans="1:2" x14ac:dyDescent="0.25">
      <c r="A44" s="1">
        <v>30</v>
      </c>
      <c r="B44" s="1">
        <v>15.61</v>
      </c>
    </row>
    <row r="45" spans="1:2" x14ac:dyDescent="0.25">
      <c r="A45" s="1">
        <v>24</v>
      </c>
      <c r="B45" s="1">
        <v>19</v>
      </c>
    </row>
    <row r="46" spans="1:2" x14ac:dyDescent="0.25">
      <c r="A46" s="1">
        <v>27</v>
      </c>
      <c r="B46" s="1">
        <v>10.51</v>
      </c>
    </row>
    <row r="47" spans="1:2" x14ac:dyDescent="0.25">
      <c r="A47" s="1">
        <v>29</v>
      </c>
      <c r="B47" s="1">
        <v>15.42</v>
      </c>
    </row>
    <row r="48" spans="1:2" x14ac:dyDescent="0.25">
      <c r="A48" s="1">
        <v>10</v>
      </c>
      <c r="B48" s="1">
        <v>4.49</v>
      </c>
    </row>
    <row r="49" spans="1:2" x14ac:dyDescent="0.25">
      <c r="A49" s="1">
        <v>11</v>
      </c>
      <c r="B49" s="1">
        <v>7.59</v>
      </c>
    </row>
    <row r="50" spans="1:2" x14ac:dyDescent="0.25">
      <c r="A50" s="1">
        <v>26</v>
      </c>
      <c r="B50" s="1">
        <v>11.47</v>
      </c>
    </row>
    <row r="51" spans="1:2" x14ac:dyDescent="0.25">
      <c r="A51" s="1">
        <v>40</v>
      </c>
      <c r="B51" s="1">
        <v>17.239999999999998</v>
      </c>
    </row>
    <row r="52" spans="1:2" x14ac:dyDescent="0.25">
      <c r="A52" s="1">
        <v>10</v>
      </c>
      <c r="B52" s="1">
        <v>11.64</v>
      </c>
    </row>
    <row r="53" spans="1:2" x14ac:dyDescent="0.25">
      <c r="A53" s="1">
        <v>14</v>
      </c>
      <c r="B53" s="1">
        <v>4.16</v>
      </c>
    </row>
    <row r="54" spans="1:2" x14ac:dyDescent="0.25">
      <c r="A54" s="1">
        <v>19</v>
      </c>
      <c r="B54" s="1">
        <v>3.34</v>
      </c>
    </row>
    <row r="55" spans="1:2" x14ac:dyDescent="0.25">
      <c r="A55" s="1">
        <v>11</v>
      </c>
      <c r="B55" s="1">
        <v>5.59</v>
      </c>
    </row>
    <row r="56" spans="1:2" x14ac:dyDescent="0.25">
      <c r="A56" s="1">
        <v>24</v>
      </c>
      <c r="B56" s="1">
        <v>11.33</v>
      </c>
    </row>
    <row r="57" spans="1:2" x14ac:dyDescent="0.25">
      <c r="A57" s="1">
        <v>12</v>
      </c>
      <c r="B57" s="1">
        <v>9.9600000000000009</v>
      </c>
    </row>
    <row r="58" spans="1:2" x14ac:dyDescent="0.25">
      <c r="A58" s="1">
        <v>9</v>
      </c>
      <c r="B58" s="1">
        <v>7.9</v>
      </c>
    </row>
    <row r="59" spans="1:2" x14ac:dyDescent="0.25">
      <c r="A59" s="1">
        <v>32</v>
      </c>
      <c r="B59" s="1">
        <v>19.829999999999998</v>
      </c>
    </row>
    <row r="60" spans="1:2" x14ac:dyDescent="0.25">
      <c r="A60" s="1">
        <v>20</v>
      </c>
      <c r="B60" s="1">
        <v>19.329999999999998</v>
      </c>
    </row>
    <row r="61" spans="1:2" x14ac:dyDescent="0.25">
      <c r="A61" s="1">
        <v>23</v>
      </c>
      <c r="B61" s="1">
        <v>12.48</v>
      </c>
    </row>
    <row r="62" spans="1:2" x14ac:dyDescent="0.25">
      <c r="A62" s="1">
        <v>19</v>
      </c>
      <c r="B62" s="1">
        <v>7.96</v>
      </c>
    </row>
    <row r="63" spans="1:2" x14ac:dyDescent="0.25">
      <c r="A63" s="1">
        <v>8</v>
      </c>
      <c r="B63" s="1">
        <v>1.79</v>
      </c>
    </row>
    <row r="64" spans="1:2" x14ac:dyDescent="0.25">
      <c r="A64" s="1">
        <v>21</v>
      </c>
      <c r="B64" s="1">
        <v>11.02</v>
      </c>
    </row>
    <row r="65" spans="1:2" x14ac:dyDescent="0.25">
      <c r="A65" s="1">
        <v>17</v>
      </c>
      <c r="B65" s="1">
        <v>10.119999999999999</v>
      </c>
    </row>
    <row r="66" spans="1:2" x14ac:dyDescent="0.25">
      <c r="A66" s="1">
        <v>14</v>
      </c>
      <c r="B66" s="1">
        <v>11.31</v>
      </c>
    </row>
    <row r="67" spans="1:2" x14ac:dyDescent="0.25">
      <c r="A67" s="1">
        <v>20</v>
      </c>
      <c r="B67" s="1">
        <v>6.09</v>
      </c>
    </row>
    <row r="68" spans="1:2" x14ac:dyDescent="0.25">
      <c r="A68" s="1">
        <v>23</v>
      </c>
      <c r="B68" s="1">
        <v>14.79</v>
      </c>
    </row>
    <row r="69" spans="1:2" x14ac:dyDescent="0.25">
      <c r="A69" s="1">
        <v>6</v>
      </c>
      <c r="B69" s="1">
        <v>0</v>
      </c>
    </row>
    <row r="70" spans="1:2" x14ac:dyDescent="0.25">
      <c r="A70" s="1">
        <v>20</v>
      </c>
      <c r="B70" s="1">
        <v>9.59</v>
      </c>
    </row>
    <row r="71" spans="1:2" x14ac:dyDescent="0.25">
      <c r="A71" s="1">
        <v>18</v>
      </c>
      <c r="B71" s="1">
        <v>11.78</v>
      </c>
    </row>
    <row r="72" spans="1:2" x14ac:dyDescent="0.25">
      <c r="A72" s="1">
        <v>20</v>
      </c>
      <c r="B72" s="1">
        <v>14.54</v>
      </c>
    </row>
    <row r="73" spans="1:2" x14ac:dyDescent="0.25">
      <c r="A73" s="1">
        <v>13</v>
      </c>
      <c r="B73" s="1">
        <v>1.76</v>
      </c>
    </row>
    <row r="74" spans="1:2" x14ac:dyDescent="0.25">
      <c r="A74" s="1">
        <v>3</v>
      </c>
      <c r="B74" s="1">
        <v>2.11</v>
      </c>
    </row>
    <row r="75" spans="1:2" x14ac:dyDescent="0.25">
      <c r="A75" s="1">
        <v>2</v>
      </c>
      <c r="B75" s="1">
        <v>0.42</v>
      </c>
    </row>
    <row r="76" spans="1:2" x14ac:dyDescent="0.25">
      <c r="A76" s="1">
        <v>25</v>
      </c>
      <c r="B76" s="1">
        <v>16.059999999999999</v>
      </c>
    </row>
    <row r="77" spans="1:2" x14ac:dyDescent="0.25">
      <c r="A77" s="1">
        <v>38</v>
      </c>
      <c r="B77" s="1">
        <v>19.37</v>
      </c>
    </row>
    <row r="78" spans="1:2" x14ac:dyDescent="0.25">
      <c r="A78" s="1">
        <v>3</v>
      </c>
      <c r="B78" s="1">
        <v>8.1300000000000008</v>
      </c>
    </row>
    <row r="79" spans="1:2" x14ac:dyDescent="0.25">
      <c r="A79" s="1">
        <v>5</v>
      </c>
      <c r="B79" s="1">
        <v>6.31</v>
      </c>
    </row>
    <row r="80" spans="1:2" x14ac:dyDescent="0.25">
      <c r="A80" s="1">
        <v>17</v>
      </c>
      <c r="B80" s="1">
        <v>7.34</v>
      </c>
    </row>
    <row r="81" spans="1:2" x14ac:dyDescent="0.25">
      <c r="A81" s="1">
        <v>23</v>
      </c>
      <c r="B81" s="1">
        <v>13.04</v>
      </c>
    </row>
    <row r="82" spans="1:2" x14ac:dyDescent="0.25">
      <c r="A82" s="1">
        <v>8</v>
      </c>
      <c r="B82" s="1">
        <v>1.01</v>
      </c>
    </row>
    <row r="83" spans="1:2" x14ac:dyDescent="0.25">
      <c r="A83" s="1">
        <v>21</v>
      </c>
      <c r="B83" s="1">
        <v>6.94</v>
      </c>
    </row>
    <row r="84" spans="1:2" x14ac:dyDescent="0.25">
      <c r="A84" s="1">
        <v>30</v>
      </c>
      <c r="B84" s="1">
        <v>12.91</v>
      </c>
    </row>
    <row r="85" spans="1:2" x14ac:dyDescent="0.25">
      <c r="A85" s="1">
        <v>17</v>
      </c>
      <c r="B85" s="1">
        <v>6.7</v>
      </c>
    </row>
    <row r="86" spans="1:2" x14ac:dyDescent="0.25">
      <c r="A86" s="1">
        <v>16</v>
      </c>
      <c r="B86" s="1">
        <v>12.49</v>
      </c>
    </row>
    <row r="87" spans="1:2" x14ac:dyDescent="0.25">
      <c r="A87" s="1">
        <v>7</v>
      </c>
      <c r="B87" s="1">
        <v>6.13</v>
      </c>
    </row>
    <row r="88" spans="1:2" x14ac:dyDescent="0.25">
      <c r="A88" s="1">
        <v>36</v>
      </c>
      <c r="B88" s="1">
        <v>18.010000000000002</v>
      </c>
    </row>
    <row r="89" spans="1:2" x14ac:dyDescent="0.25">
      <c r="A89" s="1">
        <v>13</v>
      </c>
      <c r="B89" s="1">
        <v>5.03</v>
      </c>
    </row>
    <row r="90" spans="1:2" x14ac:dyDescent="0.25">
      <c r="A90" s="1">
        <v>9</v>
      </c>
      <c r="B90" s="1">
        <v>3.39</v>
      </c>
    </row>
    <row r="91" spans="1:2" x14ac:dyDescent="0.25">
      <c r="A91" s="1">
        <v>1</v>
      </c>
      <c r="B91" s="1">
        <v>2.1</v>
      </c>
    </row>
    <row r="92" spans="1:2" x14ac:dyDescent="0.25">
      <c r="A92" s="1">
        <v>15</v>
      </c>
      <c r="B92" s="1">
        <v>2.02</v>
      </c>
    </row>
    <row r="93" spans="1:2" x14ac:dyDescent="0.25">
      <c r="A93" s="1">
        <v>12</v>
      </c>
      <c r="B93" s="1">
        <v>7.26</v>
      </c>
    </row>
    <row r="94" spans="1:2" x14ac:dyDescent="0.25">
      <c r="A94" s="1">
        <v>12</v>
      </c>
      <c r="B94" s="1">
        <v>7.46</v>
      </c>
    </row>
    <row r="95" spans="1:2" x14ac:dyDescent="0.25">
      <c r="A95" s="1">
        <v>15</v>
      </c>
      <c r="B95" s="1">
        <v>9.5299999999999994</v>
      </c>
    </row>
    <row r="96" spans="1:2" x14ac:dyDescent="0.25">
      <c r="A96" s="1">
        <v>37</v>
      </c>
      <c r="B96" s="1">
        <v>22.59</v>
      </c>
    </row>
    <row r="97" spans="1:2" x14ac:dyDescent="0.25">
      <c r="A97" s="1">
        <v>32</v>
      </c>
      <c r="B97" s="1">
        <v>20.23</v>
      </c>
    </row>
    <row r="98" spans="1:2" x14ac:dyDescent="0.25">
      <c r="A98" s="1">
        <v>23</v>
      </c>
      <c r="B98" s="1">
        <v>11.27</v>
      </c>
    </row>
    <row r="99" spans="1:2" x14ac:dyDescent="0.25">
      <c r="A99" s="1">
        <v>17</v>
      </c>
      <c r="B99" s="1">
        <v>8.4700000000000006</v>
      </c>
    </row>
    <row r="100" spans="1:2" x14ac:dyDescent="0.25">
      <c r="A100" s="1">
        <v>13</v>
      </c>
      <c r="B100" s="1">
        <v>5.78</v>
      </c>
    </row>
    <row r="101" spans="1:2" x14ac:dyDescent="0.25">
      <c r="A101" s="1">
        <v>32</v>
      </c>
      <c r="B101" s="1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3540-726C-4212-B159-E47CD71FC5C2}">
  <dimension ref="A1:R133"/>
  <sheetViews>
    <sheetView showGridLines="0" showRowColHeaders="0" topLeftCell="G1" workbookViewId="0">
      <selection activeCell="J26" sqref="J26"/>
    </sheetView>
  </sheetViews>
  <sheetFormatPr defaultColWidth="0" defaultRowHeight="15" zeroHeight="1" x14ac:dyDescent="0.25"/>
  <cols>
    <col min="1" max="1" width="9.140625" style="1" customWidth="1"/>
    <col min="2" max="2" width="14.7109375" style="1" customWidth="1"/>
    <col min="3" max="4" width="9.140625" customWidth="1"/>
    <col min="5" max="5" width="12.85546875" customWidth="1"/>
    <col min="6" max="6" width="16.28515625" customWidth="1"/>
    <col min="7" max="7" width="19" style="2" customWidth="1"/>
    <col min="8" max="8" width="17.7109375" customWidth="1"/>
    <col min="9" max="9" width="30" customWidth="1"/>
    <col min="10" max="10" width="30.5703125" style="1" customWidth="1"/>
    <col min="11" max="11" width="16" customWidth="1"/>
    <col min="12" max="12" width="21.42578125" style="1" customWidth="1"/>
    <col min="13" max="13" width="19.7109375" customWidth="1"/>
    <col min="14" max="14" width="21.85546875" customWidth="1"/>
    <col min="15" max="15" width="11.7109375" bestFit="1" customWidth="1"/>
    <col min="16" max="16" width="9.140625" customWidth="1"/>
    <col min="17" max="17" width="17.140625" customWidth="1"/>
    <col min="18" max="18" width="13.5703125" customWidth="1"/>
    <col min="19" max="16384" width="9.140625" hidden="1"/>
  </cols>
  <sheetData>
    <row r="1" spans="3:18" ht="15.75" thickBot="1" x14ac:dyDescent="0.3">
      <c r="C1" s="28" t="s">
        <v>9</v>
      </c>
      <c r="D1" s="29" t="s">
        <v>10</v>
      </c>
      <c r="E1" s="29" t="s">
        <v>2</v>
      </c>
      <c r="F1" s="29" t="s">
        <v>3</v>
      </c>
      <c r="G1" s="29" t="s">
        <v>4</v>
      </c>
      <c r="H1" s="29" t="s">
        <v>6</v>
      </c>
      <c r="I1" s="30" t="s">
        <v>7</v>
      </c>
      <c r="K1" s="41" t="s">
        <v>22</v>
      </c>
      <c r="L1" s="43" t="s">
        <v>23</v>
      </c>
      <c r="N1" s="41" t="s">
        <v>28</v>
      </c>
      <c r="O1" s="42" t="s">
        <v>29</v>
      </c>
      <c r="P1" s="42" t="s">
        <v>30</v>
      </c>
      <c r="Q1" s="42" t="s">
        <v>34</v>
      </c>
      <c r="R1" s="43" t="s">
        <v>35</v>
      </c>
    </row>
    <row r="2" spans="3:18" x14ac:dyDescent="0.25">
      <c r="C2" s="36">
        <v>2</v>
      </c>
      <c r="D2" s="6">
        <v>2.6</v>
      </c>
      <c r="E2" s="6">
        <f>AVERAGE(Ind_Var)</f>
        <v>17.510000000000002</v>
      </c>
      <c r="F2" s="44">
        <f>AVERAGE(Dependent_Variable)</f>
        <v>9.8112999999999992</v>
      </c>
      <c r="G2" s="7">
        <f>C2-$E$2</f>
        <v>-15.510000000000002</v>
      </c>
      <c r="H2" s="52" cm="1">
        <f t="array" ref="H2:H101">Dependent_Variable-F2</f>
        <v>-7.2112999999999996</v>
      </c>
      <c r="I2" s="50">
        <f>G2*H2</f>
        <v>111.847263</v>
      </c>
      <c r="K2" s="36">
        <f>C2*D2</f>
        <v>5.2</v>
      </c>
      <c r="L2" s="50">
        <f>C2^2</f>
        <v>4</v>
      </c>
      <c r="N2" s="36">
        <f>Results!$F$27*C2+Results!$F$28</f>
        <v>2.3216162654705883</v>
      </c>
      <c r="O2" s="6">
        <f>D2-N2</f>
        <v>0.27838373452941179</v>
      </c>
      <c r="P2" s="44">
        <f>D2-$F$2</f>
        <v>-7.2112999999999996</v>
      </c>
      <c r="Q2" s="6">
        <f>O2^2</f>
        <v>7.7497503650542018E-2</v>
      </c>
      <c r="R2" s="45">
        <f>P2^2</f>
        <v>52.002847689999996</v>
      </c>
    </row>
    <row r="3" spans="3:18" x14ac:dyDescent="0.25">
      <c r="C3" s="36">
        <v>15</v>
      </c>
      <c r="D3" s="6">
        <v>7.06</v>
      </c>
      <c r="E3" s="6"/>
      <c r="F3" s="6"/>
      <c r="G3" s="7">
        <f>C3-$E$2</f>
        <v>-2.5100000000000016</v>
      </c>
      <c r="H3" s="52">
        <v>-2.7512999999999996</v>
      </c>
      <c r="I3" s="50">
        <f t="shared" ref="I3:I66" si="0">G3*H3</f>
        <v>6.905763000000003</v>
      </c>
      <c r="K3" s="36">
        <f>C3*D3</f>
        <v>105.89999999999999</v>
      </c>
      <c r="L3" s="50">
        <f>C3^2</f>
        <v>225</v>
      </c>
      <c r="N3" s="36">
        <f>Results!$F$27*C3+Results!$F$28</f>
        <v>8.5992364169136852</v>
      </c>
      <c r="O3" s="6">
        <f>D3-N3</f>
        <v>-1.5392364169136856</v>
      </c>
      <c r="P3" s="44">
        <f>D3-$F$2</f>
        <v>-2.7512999999999996</v>
      </c>
      <c r="Q3" s="6">
        <f t="shared" ref="Q3:Q66" si="1">O3^2</f>
        <v>2.3692487471532813</v>
      </c>
      <c r="R3" s="45">
        <f t="shared" ref="R3:R66" si="2">P3^2</f>
        <v>7.5696516899999979</v>
      </c>
    </row>
    <row r="4" spans="3:18" x14ac:dyDescent="0.25">
      <c r="C4" s="36">
        <v>17</v>
      </c>
      <c r="D4" s="6">
        <v>8.6300000000000008</v>
      </c>
      <c r="E4" s="6"/>
      <c r="F4" s="6"/>
      <c r="G4" s="7">
        <f>C4-$E$2</f>
        <v>-0.51000000000000156</v>
      </c>
      <c r="H4" s="52">
        <v>-1.1812999999999985</v>
      </c>
      <c r="I4" s="50">
        <f t="shared" si="0"/>
        <v>0.60246300000000108</v>
      </c>
      <c r="K4" s="36">
        <f>C4*D4</f>
        <v>146.71</v>
      </c>
      <c r="L4" s="50">
        <f>C4^2</f>
        <v>289</v>
      </c>
      <c r="N4" s="36">
        <f>Results!$F$27*C4+Results!$F$28</f>
        <v>9.5650241325203158</v>
      </c>
      <c r="O4" s="6">
        <f>D4-N4</f>
        <v>-0.93502413252031502</v>
      </c>
      <c r="P4" s="44">
        <f>D4-$F$2</f>
        <v>-1.1812999999999985</v>
      </c>
      <c r="Q4" s="6">
        <f t="shared" si="1"/>
        <v>0.87427012839536766</v>
      </c>
      <c r="R4" s="45">
        <f t="shared" si="2"/>
        <v>1.3954696899999963</v>
      </c>
    </row>
    <row r="5" spans="3:18" x14ac:dyDescent="0.25">
      <c r="C5" s="36">
        <v>23</v>
      </c>
      <c r="D5" s="6">
        <v>14.11</v>
      </c>
      <c r="E5" s="6"/>
      <c r="F5" s="6"/>
      <c r="G5" s="7">
        <f>C5-$E$2</f>
        <v>5.4899999999999984</v>
      </c>
      <c r="H5" s="52">
        <v>4.2987000000000002</v>
      </c>
      <c r="I5" s="50">
        <f t="shared" si="0"/>
        <v>23.599862999999996</v>
      </c>
      <c r="K5" s="36">
        <f>C5*D5</f>
        <v>324.52999999999997</v>
      </c>
      <c r="L5" s="50">
        <f>C5^2</f>
        <v>529</v>
      </c>
      <c r="N5" s="36">
        <f>Results!$F$27*C5+Results!$F$28</f>
        <v>12.462387279340208</v>
      </c>
      <c r="O5" s="6">
        <f>D5-N5</f>
        <v>1.6476127206597919</v>
      </c>
      <c r="P5" s="44">
        <f>D5-$F$2</f>
        <v>4.2987000000000002</v>
      </c>
      <c r="Q5" s="6">
        <f t="shared" si="1"/>
        <v>2.7146276772799616</v>
      </c>
      <c r="R5" s="45">
        <f t="shared" si="2"/>
        <v>18.47882169</v>
      </c>
    </row>
    <row r="6" spans="3:18" x14ac:dyDescent="0.25">
      <c r="C6" s="36">
        <v>21</v>
      </c>
      <c r="D6" s="6">
        <v>8.0500000000000007</v>
      </c>
      <c r="E6" s="6"/>
      <c r="F6" s="6"/>
      <c r="G6" s="7">
        <f>C6-$E$2</f>
        <v>3.4899999999999984</v>
      </c>
      <c r="H6" s="52">
        <v>-1.7612999999999985</v>
      </c>
      <c r="I6" s="50">
        <f t="shared" si="0"/>
        <v>-6.1469369999999923</v>
      </c>
      <c r="K6" s="36">
        <f>C6*D6</f>
        <v>169.05</v>
      </c>
      <c r="L6" s="50">
        <f>C6^2</f>
        <v>441</v>
      </c>
      <c r="N6" s="36">
        <f>Results!$F$27*C6+Results!$F$28</f>
        <v>11.496599563733577</v>
      </c>
      <c r="O6" s="6">
        <f>D6-N6</f>
        <v>-3.4465995637335762</v>
      </c>
      <c r="P6" s="44">
        <f>D6-$F$2</f>
        <v>-1.7612999999999985</v>
      </c>
      <c r="Q6" s="6">
        <f t="shared" si="1"/>
        <v>11.879048552728477</v>
      </c>
      <c r="R6" s="45">
        <f t="shared" si="2"/>
        <v>3.1021776899999947</v>
      </c>
    </row>
    <row r="7" spans="3:18" x14ac:dyDescent="0.25">
      <c r="C7" s="36">
        <v>15</v>
      </c>
      <c r="D7" s="6">
        <v>12.61</v>
      </c>
      <c r="E7" s="6"/>
      <c r="F7" s="6"/>
      <c r="G7" s="7">
        <f>C7-$E$2</f>
        <v>-2.5100000000000016</v>
      </c>
      <c r="H7" s="52">
        <v>2.7987000000000002</v>
      </c>
      <c r="I7" s="50">
        <f t="shared" si="0"/>
        <v>-7.0247370000000044</v>
      </c>
      <c r="K7" s="36">
        <f>C7*D7</f>
        <v>189.14999999999998</v>
      </c>
      <c r="L7" s="50">
        <f>C7^2</f>
        <v>225</v>
      </c>
      <c r="N7" s="36">
        <f>Results!$F$27*C7+Results!$F$28</f>
        <v>8.5992364169136852</v>
      </c>
      <c r="O7" s="6">
        <f>D7-N7</f>
        <v>4.0107635830863142</v>
      </c>
      <c r="P7" s="44">
        <f>D7-$F$2</f>
        <v>2.7987000000000002</v>
      </c>
      <c r="Q7" s="6">
        <f t="shared" si="1"/>
        <v>16.08622451941137</v>
      </c>
      <c r="R7" s="45">
        <f t="shared" si="2"/>
        <v>7.8327216900000014</v>
      </c>
    </row>
    <row r="8" spans="3:18" x14ac:dyDescent="0.25">
      <c r="C8" s="36">
        <v>31</v>
      </c>
      <c r="D8" s="6">
        <v>17.62</v>
      </c>
      <c r="E8" s="6"/>
      <c r="F8" s="6"/>
      <c r="G8" s="7">
        <f>C8-$E$2</f>
        <v>13.489999999999998</v>
      </c>
      <c r="H8" s="52">
        <v>7.8087000000000018</v>
      </c>
      <c r="I8" s="50">
        <f t="shared" si="0"/>
        <v>105.33936300000001</v>
      </c>
      <c r="K8" s="36">
        <f>C8*D8</f>
        <v>546.22</v>
      </c>
      <c r="L8" s="50">
        <f>C8^2</f>
        <v>961</v>
      </c>
      <c r="N8" s="36">
        <f>Results!$F$27*C8+Results!$F$28</f>
        <v>16.325538141766728</v>
      </c>
      <c r="O8" s="6">
        <f>D8-N8</f>
        <v>1.294461858233273</v>
      </c>
      <c r="P8" s="44">
        <f>D8-$F$2</f>
        <v>7.8087000000000018</v>
      </c>
      <c r="Q8" s="6">
        <f t="shared" si="1"/>
        <v>1.6756315024207382</v>
      </c>
      <c r="R8" s="45">
        <f t="shared" si="2"/>
        <v>60.975795690000027</v>
      </c>
    </row>
    <row r="9" spans="3:18" x14ac:dyDescent="0.25">
      <c r="C9" s="36">
        <v>3</v>
      </c>
      <c r="D9" s="6">
        <v>0</v>
      </c>
      <c r="E9" s="6"/>
      <c r="F9" s="6"/>
      <c r="G9" s="7">
        <f>C9-$E$2</f>
        <v>-14.510000000000002</v>
      </c>
      <c r="H9" s="52">
        <v>-9.8112999999999992</v>
      </c>
      <c r="I9" s="50">
        <f t="shared" si="0"/>
        <v>142.361963</v>
      </c>
      <c r="K9" s="36">
        <f>C9*D9</f>
        <v>0</v>
      </c>
      <c r="L9" s="50">
        <f>C9^2</f>
        <v>9</v>
      </c>
      <c r="N9" s="36">
        <f>Results!$F$27*C9+Results!$F$28</f>
        <v>2.8045101232739036</v>
      </c>
      <c r="O9" s="6">
        <f>D9-N9</f>
        <v>-2.8045101232739036</v>
      </c>
      <c r="P9" s="44">
        <f>D9-$F$2</f>
        <v>-9.8112999999999992</v>
      </c>
      <c r="Q9" s="6">
        <f t="shared" si="1"/>
        <v>7.8652770315458058</v>
      </c>
      <c r="R9" s="45">
        <f t="shared" si="2"/>
        <v>96.261607689999991</v>
      </c>
    </row>
    <row r="10" spans="3:18" x14ac:dyDescent="0.25">
      <c r="C10" s="36">
        <v>20</v>
      </c>
      <c r="D10" s="6">
        <v>11.78</v>
      </c>
      <c r="E10" s="6"/>
      <c r="F10" s="6"/>
      <c r="G10" s="7">
        <f>C10-$E$2</f>
        <v>2.4899999999999984</v>
      </c>
      <c r="H10" s="52">
        <v>1.9687000000000001</v>
      </c>
      <c r="I10" s="50">
        <f t="shared" si="0"/>
        <v>4.9020629999999974</v>
      </c>
      <c r="K10" s="36">
        <f>C10*D10</f>
        <v>235.6</v>
      </c>
      <c r="L10" s="50">
        <f>C10^2</f>
        <v>400</v>
      </c>
      <c r="N10" s="36">
        <f>Results!$F$27*C10+Results!$F$28</f>
        <v>11.013705705930262</v>
      </c>
      <c r="O10" s="6">
        <f>D10-N10</f>
        <v>0.7662942940697377</v>
      </c>
      <c r="P10" s="44">
        <f>D10-$F$2</f>
        <v>1.9687000000000001</v>
      </c>
      <c r="Q10" s="6">
        <f t="shared" si="1"/>
        <v>0.58720694512383764</v>
      </c>
      <c r="R10" s="45">
        <f t="shared" si="2"/>
        <v>3.8757796900000003</v>
      </c>
    </row>
    <row r="11" spans="3:18" x14ac:dyDescent="0.25">
      <c r="C11" s="36">
        <v>11</v>
      </c>
      <c r="D11" s="6">
        <v>1.0900000000000001</v>
      </c>
      <c r="E11" s="6"/>
      <c r="F11" s="6"/>
      <c r="G11" s="7">
        <f>C11-$E$2</f>
        <v>-6.5100000000000016</v>
      </c>
      <c r="H11" s="52">
        <v>-8.7212999999999994</v>
      </c>
      <c r="I11" s="50">
        <f t="shared" si="0"/>
        <v>56.775663000000009</v>
      </c>
      <c r="K11" s="36">
        <f>C11*D11</f>
        <v>11.99</v>
      </c>
      <c r="L11" s="50">
        <f>C11^2</f>
        <v>121</v>
      </c>
      <c r="N11" s="36">
        <f>Results!$F$27*C11+Results!$F$28</f>
        <v>6.6676609857004259</v>
      </c>
      <c r="O11" s="6">
        <f>D11-N11</f>
        <v>-5.577660985700426</v>
      </c>
      <c r="P11" s="44">
        <f>D11-$F$2</f>
        <v>-8.7212999999999994</v>
      </c>
      <c r="Q11" s="6">
        <f t="shared" si="1"/>
        <v>31.110302071404647</v>
      </c>
      <c r="R11" s="45">
        <f t="shared" si="2"/>
        <v>76.061073689999986</v>
      </c>
    </row>
    <row r="12" spans="3:18" x14ac:dyDescent="0.25">
      <c r="C12" s="36">
        <v>24</v>
      </c>
      <c r="D12" s="6">
        <v>18.52</v>
      </c>
      <c r="E12" s="6"/>
      <c r="F12" s="6"/>
      <c r="G12" s="7">
        <f>C12-$E$2</f>
        <v>6.4899999999999984</v>
      </c>
      <c r="H12" s="52">
        <v>8.7087000000000003</v>
      </c>
      <c r="I12" s="50">
        <f t="shared" si="0"/>
        <v>56.519462999999988</v>
      </c>
      <c r="K12" s="36">
        <f>C12*D12</f>
        <v>444.48</v>
      </c>
      <c r="L12" s="50">
        <f>C12^2</f>
        <v>576</v>
      </c>
      <c r="N12" s="36">
        <f>Results!$F$27*C12+Results!$F$28</f>
        <v>12.945281137143521</v>
      </c>
      <c r="O12" s="6">
        <f>D12-N12</f>
        <v>5.5747188628564786</v>
      </c>
      <c r="P12" s="44">
        <f>D12-$F$2</f>
        <v>8.7087000000000003</v>
      </c>
      <c r="Q12" s="6">
        <f t="shared" si="1"/>
        <v>31.077490399887829</v>
      </c>
      <c r="R12" s="45">
        <f t="shared" si="2"/>
        <v>75.841455690000004</v>
      </c>
    </row>
    <row r="13" spans="3:18" x14ac:dyDescent="0.25">
      <c r="C13" s="36">
        <v>15</v>
      </c>
      <c r="D13" s="6">
        <v>8.85</v>
      </c>
      <c r="E13" s="6"/>
      <c r="F13" s="6"/>
      <c r="G13" s="7">
        <f>C13-$E$2</f>
        <v>-2.5100000000000016</v>
      </c>
      <c r="H13" s="52">
        <v>-0.9612999999999996</v>
      </c>
      <c r="I13" s="50">
        <f t="shared" si="0"/>
        <v>2.4128630000000006</v>
      </c>
      <c r="K13" s="36">
        <f>C13*D13</f>
        <v>132.75</v>
      </c>
      <c r="L13" s="50">
        <f>C13^2</f>
        <v>225</v>
      </c>
      <c r="N13" s="36">
        <f>Results!$F$27*C13+Results!$F$28</f>
        <v>8.5992364169136852</v>
      </c>
      <c r="O13" s="6">
        <f>D13-N13</f>
        <v>0.25076358308631441</v>
      </c>
      <c r="P13" s="44">
        <f>D13-$F$2</f>
        <v>-0.9612999999999996</v>
      </c>
      <c r="Q13" s="6">
        <f t="shared" si="1"/>
        <v>6.2882374602286906E-2</v>
      </c>
      <c r="R13" s="45">
        <f t="shared" si="2"/>
        <v>0.92409768999999919</v>
      </c>
    </row>
    <row r="14" spans="3:18" x14ac:dyDescent="0.25">
      <c r="C14" s="36">
        <v>21</v>
      </c>
      <c r="D14" s="6">
        <v>6.26</v>
      </c>
      <c r="E14" s="6"/>
      <c r="F14" s="6"/>
      <c r="G14" s="7">
        <f>C14-$E$2</f>
        <v>3.4899999999999984</v>
      </c>
      <c r="H14" s="52">
        <v>-3.5512999999999995</v>
      </c>
      <c r="I14" s="50">
        <f t="shared" si="0"/>
        <v>-12.394036999999992</v>
      </c>
      <c r="K14" s="36">
        <f>C14*D14</f>
        <v>131.46</v>
      </c>
      <c r="L14" s="50">
        <f>C14^2</f>
        <v>441</v>
      </c>
      <c r="N14" s="36">
        <f>Results!$F$27*C14+Results!$F$28</f>
        <v>11.496599563733577</v>
      </c>
      <c r="O14" s="6">
        <f>D14-N14</f>
        <v>-5.2365995637335772</v>
      </c>
      <c r="P14" s="44">
        <f>D14-$F$2</f>
        <v>-3.5512999999999995</v>
      </c>
      <c r="Q14" s="6">
        <f t="shared" si="1"/>
        <v>27.421974990894689</v>
      </c>
      <c r="R14" s="45">
        <f t="shared" si="2"/>
        <v>12.611731689999996</v>
      </c>
    </row>
    <row r="15" spans="3:18" x14ac:dyDescent="0.25">
      <c r="C15" s="36">
        <v>16</v>
      </c>
      <c r="D15" s="6">
        <v>6.98</v>
      </c>
      <c r="E15" s="6"/>
      <c r="F15" s="6"/>
      <c r="G15" s="7">
        <f>C15-$E$2</f>
        <v>-1.5100000000000016</v>
      </c>
      <c r="H15" s="52">
        <v>-2.8312999999999988</v>
      </c>
      <c r="I15" s="50">
        <f t="shared" si="0"/>
        <v>4.2752630000000025</v>
      </c>
      <c r="K15" s="36">
        <f>C15*D15</f>
        <v>111.68</v>
      </c>
      <c r="L15" s="50">
        <f>C15^2</f>
        <v>256</v>
      </c>
      <c r="N15" s="36">
        <f>Results!$F$27*C15+Results!$F$28</f>
        <v>9.0821302747170005</v>
      </c>
      <c r="O15" s="6">
        <f>D15-N15</f>
        <v>-2.1021302747170001</v>
      </c>
      <c r="P15" s="44">
        <f>D15-$F$2</f>
        <v>-2.8312999999999988</v>
      </c>
      <c r="Q15" s="6">
        <f t="shared" si="1"/>
        <v>4.4189516918817704</v>
      </c>
      <c r="R15" s="45">
        <f t="shared" si="2"/>
        <v>8.0162596899999929</v>
      </c>
    </row>
    <row r="16" spans="3:18" x14ac:dyDescent="0.25">
      <c r="C16" s="36">
        <v>25</v>
      </c>
      <c r="D16" s="6">
        <v>12.35</v>
      </c>
      <c r="E16" s="6"/>
      <c r="F16" s="6"/>
      <c r="G16" s="7">
        <f>C16-$E$2</f>
        <v>7.4899999999999984</v>
      </c>
      <c r="H16" s="52">
        <v>2.5387000000000004</v>
      </c>
      <c r="I16" s="50">
        <f t="shared" si="0"/>
        <v>19.014862999999998</v>
      </c>
      <c r="K16" s="36">
        <f>C16*D16</f>
        <v>308.75</v>
      </c>
      <c r="L16" s="50">
        <f>C16^2</f>
        <v>625</v>
      </c>
      <c r="N16" s="36">
        <f>Results!$F$27*C16+Results!$F$28</f>
        <v>13.428174994946836</v>
      </c>
      <c r="O16" s="6">
        <f>D16-N16</f>
        <v>-1.0781749949468367</v>
      </c>
      <c r="P16" s="44">
        <f>D16-$F$2</f>
        <v>2.5387000000000004</v>
      </c>
      <c r="Q16" s="6">
        <f t="shared" si="1"/>
        <v>1.1624613197286113</v>
      </c>
      <c r="R16" s="45">
        <f t="shared" si="2"/>
        <v>6.4449976900000019</v>
      </c>
    </row>
    <row r="17" spans="3:18" x14ac:dyDescent="0.25">
      <c r="C17" s="36">
        <v>13</v>
      </c>
      <c r="D17" s="6">
        <v>6.67</v>
      </c>
      <c r="E17" s="6"/>
      <c r="F17" s="6"/>
      <c r="G17" s="7">
        <f>C17-$E$2</f>
        <v>-4.5100000000000016</v>
      </c>
      <c r="H17" s="52">
        <v>-3.1412999999999993</v>
      </c>
      <c r="I17" s="50">
        <f t="shared" si="0"/>
        <v>14.167263000000002</v>
      </c>
      <c r="K17" s="36">
        <f>C17*D17</f>
        <v>86.71</v>
      </c>
      <c r="L17" s="50">
        <f>C17^2</f>
        <v>169</v>
      </c>
      <c r="N17" s="36">
        <f>Results!$F$27*C17+Results!$F$28</f>
        <v>7.6334487013070547</v>
      </c>
      <c r="O17" s="6">
        <f>D17-N17</f>
        <v>-0.96344870130705473</v>
      </c>
      <c r="P17" s="44">
        <f>D17-$F$2</f>
        <v>-3.1412999999999993</v>
      </c>
      <c r="Q17" s="6">
        <f t="shared" si="1"/>
        <v>0.92823340005025035</v>
      </c>
      <c r="R17" s="45">
        <f t="shared" si="2"/>
        <v>9.8677656899999953</v>
      </c>
    </row>
    <row r="18" spans="3:18" x14ac:dyDescent="0.25">
      <c r="C18" s="36">
        <v>15</v>
      </c>
      <c r="D18" s="6">
        <v>3.61</v>
      </c>
      <c r="E18" s="6"/>
      <c r="F18" s="6"/>
      <c r="G18" s="7">
        <f>C18-$E$2</f>
        <v>-2.5100000000000016</v>
      </c>
      <c r="H18" s="52">
        <v>-6.2012999999999998</v>
      </c>
      <c r="I18" s="50">
        <f t="shared" si="0"/>
        <v>15.565263000000009</v>
      </c>
      <c r="K18" s="36">
        <f>C18*D18</f>
        <v>54.15</v>
      </c>
      <c r="L18" s="50">
        <f>C18^2</f>
        <v>225</v>
      </c>
      <c r="N18" s="36">
        <f>Results!$F$27*C18+Results!$F$28</f>
        <v>8.5992364169136852</v>
      </c>
      <c r="O18" s="6">
        <f>D18-N18</f>
        <v>-4.9892364169136858</v>
      </c>
      <c r="P18" s="44">
        <f>D18-$F$2</f>
        <v>-6.2012999999999998</v>
      </c>
      <c r="Q18" s="6">
        <f t="shared" si="1"/>
        <v>24.892480023857715</v>
      </c>
      <c r="R18" s="45">
        <f t="shared" si="2"/>
        <v>38.456121689999996</v>
      </c>
    </row>
    <row r="19" spans="3:18" x14ac:dyDescent="0.25">
      <c r="C19" s="36">
        <v>10</v>
      </c>
      <c r="D19" s="6">
        <v>9.52</v>
      </c>
      <c r="E19" s="6"/>
      <c r="F19" s="6"/>
      <c r="G19" s="7">
        <f>C19-$E$2</f>
        <v>-7.5100000000000016</v>
      </c>
      <c r="H19" s="52">
        <v>-0.29129999999999967</v>
      </c>
      <c r="I19" s="50">
        <f t="shared" si="0"/>
        <v>2.1876629999999979</v>
      </c>
      <c r="K19" s="36">
        <f>C19*D19</f>
        <v>95.199999999999989</v>
      </c>
      <c r="L19" s="50">
        <f>C19^2</f>
        <v>100</v>
      </c>
      <c r="N19" s="36">
        <f>Results!$F$27*C19+Results!$F$28</f>
        <v>6.1847671278971106</v>
      </c>
      <c r="O19" s="6">
        <f>D19-N19</f>
        <v>3.335232872102889</v>
      </c>
      <c r="P19" s="44">
        <f>D19-$F$2</f>
        <v>-0.29129999999999967</v>
      </c>
      <c r="Q19" s="6">
        <f t="shared" si="1"/>
        <v>11.123778311155686</v>
      </c>
      <c r="R19" s="45">
        <f t="shared" si="2"/>
        <v>8.4855689999999803E-2</v>
      </c>
    </row>
    <row r="20" spans="3:18" x14ac:dyDescent="0.25">
      <c r="C20" s="36">
        <v>23</v>
      </c>
      <c r="D20" s="6">
        <v>14.45</v>
      </c>
      <c r="E20" s="6"/>
      <c r="F20" s="6"/>
      <c r="G20" s="7">
        <f>C20-$E$2</f>
        <v>5.4899999999999984</v>
      </c>
      <c r="H20" s="52">
        <v>4.6387</v>
      </c>
      <c r="I20" s="50">
        <f t="shared" si="0"/>
        <v>25.466462999999994</v>
      </c>
      <c r="K20" s="36">
        <f>C20*D20</f>
        <v>332.34999999999997</v>
      </c>
      <c r="L20" s="50">
        <f>C20^2</f>
        <v>529</v>
      </c>
      <c r="N20" s="36">
        <f>Results!$F$27*C20+Results!$F$28</f>
        <v>12.462387279340208</v>
      </c>
      <c r="O20" s="6">
        <f>D20-N20</f>
        <v>1.9876127206597918</v>
      </c>
      <c r="P20" s="44">
        <f>D20-$F$2</f>
        <v>4.6387</v>
      </c>
      <c r="Q20" s="6">
        <f t="shared" si="1"/>
        <v>3.9506043273286195</v>
      </c>
      <c r="R20" s="45">
        <f t="shared" si="2"/>
        <v>21.517537690000001</v>
      </c>
    </row>
    <row r="21" spans="3:18" x14ac:dyDescent="0.25">
      <c r="C21" s="36">
        <v>20</v>
      </c>
      <c r="D21" s="6">
        <v>14.29</v>
      </c>
      <c r="E21" s="6"/>
      <c r="F21" s="6"/>
      <c r="G21" s="7">
        <f>C21-$E$2</f>
        <v>2.4899999999999984</v>
      </c>
      <c r="H21" s="52">
        <v>4.4786999999999999</v>
      </c>
      <c r="I21" s="50">
        <f t="shared" si="0"/>
        <v>11.151962999999993</v>
      </c>
      <c r="K21" s="36">
        <f>C21*D21</f>
        <v>285.79999999999995</v>
      </c>
      <c r="L21" s="50">
        <f>C21^2</f>
        <v>400</v>
      </c>
      <c r="N21" s="36">
        <f>Results!$F$27*C21+Results!$F$28</f>
        <v>11.013705705930262</v>
      </c>
      <c r="O21" s="6">
        <f>D21-N21</f>
        <v>3.2762942940697375</v>
      </c>
      <c r="P21" s="44">
        <f>D21-$F$2</f>
        <v>4.4786999999999999</v>
      </c>
      <c r="Q21" s="6">
        <f t="shared" si="1"/>
        <v>10.73410430135392</v>
      </c>
      <c r="R21" s="45">
        <f t="shared" si="2"/>
        <v>20.05875369</v>
      </c>
    </row>
    <row r="22" spans="3:18" x14ac:dyDescent="0.25">
      <c r="C22" s="36">
        <v>34</v>
      </c>
      <c r="D22" s="6">
        <v>14.98</v>
      </c>
      <c r="E22" s="6"/>
      <c r="F22" s="6"/>
      <c r="G22" s="7">
        <f>C22-$E$2</f>
        <v>16.489999999999998</v>
      </c>
      <c r="H22" s="52">
        <v>5.1687000000000012</v>
      </c>
      <c r="I22" s="50">
        <f t="shared" si="0"/>
        <v>85.231863000000018</v>
      </c>
      <c r="K22" s="36">
        <f>C22*D22</f>
        <v>509.32</v>
      </c>
      <c r="L22" s="50">
        <f>C22^2</f>
        <v>1156</v>
      </c>
      <c r="N22" s="36">
        <f>Results!$F$27*C22+Results!$F$28</f>
        <v>17.774219715176674</v>
      </c>
      <c r="O22" s="6">
        <f>D22-N22</f>
        <v>-2.7942197151766734</v>
      </c>
      <c r="P22" s="44">
        <f>D22-$F$2</f>
        <v>5.1687000000000012</v>
      </c>
      <c r="Q22" s="6">
        <f t="shared" si="1"/>
        <v>7.8076638166820098</v>
      </c>
      <c r="R22" s="45">
        <f t="shared" si="2"/>
        <v>26.715459690000014</v>
      </c>
    </row>
    <row r="23" spans="3:18" x14ac:dyDescent="0.25">
      <c r="C23" s="36">
        <v>23</v>
      </c>
      <c r="D23" s="6">
        <v>7.58</v>
      </c>
      <c r="E23" s="6"/>
      <c r="F23" s="6"/>
      <c r="G23" s="7">
        <f>C23-$E$2</f>
        <v>5.4899999999999984</v>
      </c>
      <c r="H23" s="52">
        <v>-2.2312999999999992</v>
      </c>
      <c r="I23" s="50">
        <f t="shared" si="0"/>
        <v>-12.249836999999992</v>
      </c>
      <c r="K23" s="36">
        <f>C23*D23</f>
        <v>174.34</v>
      </c>
      <c r="L23" s="50">
        <f>C23^2</f>
        <v>529</v>
      </c>
      <c r="N23" s="36">
        <f>Results!$F$27*C23+Results!$F$28</f>
        <v>12.462387279340208</v>
      </c>
      <c r="O23" s="6">
        <f>D23-N23</f>
        <v>-4.8823872793402074</v>
      </c>
      <c r="P23" s="44">
        <f>D23-$F$2</f>
        <v>-2.2312999999999992</v>
      </c>
      <c r="Q23" s="6">
        <f t="shared" si="1"/>
        <v>23.837705545463074</v>
      </c>
      <c r="R23" s="45">
        <f t="shared" si="2"/>
        <v>4.9786996899999965</v>
      </c>
    </row>
    <row r="24" spans="3:18" x14ac:dyDescent="0.25">
      <c r="C24" s="36">
        <v>38</v>
      </c>
      <c r="D24" s="6">
        <v>20.73</v>
      </c>
      <c r="E24" s="6"/>
      <c r="F24" s="6"/>
      <c r="G24" s="7">
        <f>C24-$E$2</f>
        <v>20.49</v>
      </c>
      <c r="H24" s="52">
        <v>10.918700000000001</v>
      </c>
      <c r="I24" s="50">
        <f t="shared" si="0"/>
        <v>223.724163</v>
      </c>
      <c r="K24" s="36">
        <f>C24*D24</f>
        <v>787.74</v>
      </c>
      <c r="L24" s="50">
        <f>C24^2</f>
        <v>1444</v>
      </c>
      <c r="N24" s="36">
        <f>Results!$F$27*C24+Results!$F$28</f>
        <v>19.705795146389935</v>
      </c>
      <c r="O24" s="6">
        <f>D24-N24</f>
        <v>1.0242048536100654</v>
      </c>
      <c r="P24" s="44">
        <f>D24-$F$2</f>
        <v>10.918700000000001</v>
      </c>
      <c r="Q24" s="6">
        <f t="shared" si="1"/>
        <v>1.0489955821584156</v>
      </c>
      <c r="R24" s="45">
        <f t="shared" si="2"/>
        <v>119.21800969000003</v>
      </c>
    </row>
    <row r="25" spans="3:18" x14ac:dyDescent="0.25">
      <c r="C25" s="36">
        <v>12</v>
      </c>
      <c r="D25" s="6">
        <v>4.2300000000000004</v>
      </c>
      <c r="E25" s="6"/>
      <c r="F25" s="6"/>
      <c r="G25" s="7">
        <f>C25-$E$2</f>
        <v>-5.5100000000000016</v>
      </c>
      <c r="H25" s="52">
        <v>-5.5812999999999988</v>
      </c>
      <c r="I25" s="50">
        <f t="shared" si="0"/>
        <v>30.752963000000001</v>
      </c>
      <c r="K25" s="36">
        <f>C25*D25</f>
        <v>50.760000000000005</v>
      </c>
      <c r="L25" s="50">
        <f>C25^2</f>
        <v>144</v>
      </c>
      <c r="N25" s="36">
        <f>Results!$F$27*C25+Results!$F$28</f>
        <v>7.1505548435037394</v>
      </c>
      <c r="O25" s="6">
        <f>D25-N25</f>
        <v>-2.920554843503739</v>
      </c>
      <c r="P25" s="44">
        <f>D25-$F$2</f>
        <v>-5.5812999999999988</v>
      </c>
      <c r="Q25" s="6">
        <f t="shared" si="1"/>
        <v>8.5296405939131485</v>
      </c>
      <c r="R25" s="45">
        <f t="shared" si="2"/>
        <v>31.150909689999988</v>
      </c>
    </row>
    <row r="26" spans="3:18" x14ac:dyDescent="0.25">
      <c r="C26" s="36">
        <v>21</v>
      </c>
      <c r="D26" s="6">
        <v>12.85</v>
      </c>
      <c r="E26" s="6"/>
      <c r="F26" s="6"/>
      <c r="G26" s="7">
        <f>C26-$E$2</f>
        <v>3.4899999999999984</v>
      </c>
      <c r="H26" s="52">
        <v>3.0387000000000004</v>
      </c>
      <c r="I26" s="50">
        <f t="shared" si="0"/>
        <v>10.605062999999996</v>
      </c>
      <c r="K26" s="36">
        <f>C26*D26</f>
        <v>269.84999999999997</v>
      </c>
      <c r="L26" s="50">
        <f>C26^2</f>
        <v>441</v>
      </c>
      <c r="N26" s="36">
        <f>Results!$F$27*C26+Results!$F$28</f>
        <v>11.496599563733577</v>
      </c>
      <c r="O26" s="6">
        <f>D26-N26</f>
        <v>1.3534004362664227</v>
      </c>
      <c r="P26" s="44">
        <f>D26-$F$2</f>
        <v>3.0387000000000004</v>
      </c>
      <c r="Q26" s="6">
        <f t="shared" si="1"/>
        <v>1.8316927408861432</v>
      </c>
      <c r="R26" s="45">
        <f t="shared" si="2"/>
        <v>9.2336976900000032</v>
      </c>
    </row>
    <row r="27" spans="3:18" x14ac:dyDescent="0.25">
      <c r="C27" s="36">
        <v>3</v>
      </c>
      <c r="D27" s="6">
        <v>3.67</v>
      </c>
      <c r="E27" s="6"/>
      <c r="F27" s="6"/>
      <c r="G27" s="7">
        <f>C27-$E$2</f>
        <v>-14.510000000000002</v>
      </c>
      <c r="H27" s="52">
        <v>-6.1412999999999993</v>
      </c>
      <c r="I27" s="50">
        <f t="shared" si="0"/>
        <v>89.110263000000003</v>
      </c>
      <c r="K27" s="36">
        <f>C27*D27</f>
        <v>11.01</v>
      </c>
      <c r="L27" s="50">
        <f>C27^2</f>
        <v>9</v>
      </c>
      <c r="N27" s="36">
        <f>Results!$F$27*C27+Results!$F$28</f>
        <v>2.8045101232739036</v>
      </c>
      <c r="O27" s="6">
        <f>D27-N27</f>
        <v>0.86548987672609634</v>
      </c>
      <c r="P27" s="44">
        <f>D27-$F$2</f>
        <v>-6.1412999999999993</v>
      </c>
      <c r="Q27" s="6">
        <f t="shared" si="1"/>
        <v>0.74907272671535341</v>
      </c>
      <c r="R27" s="45">
        <f t="shared" si="2"/>
        <v>37.715565689999991</v>
      </c>
    </row>
    <row r="28" spans="3:18" x14ac:dyDescent="0.25">
      <c r="C28" s="36">
        <v>6</v>
      </c>
      <c r="D28" s="6">
        <v>3.1</v>
      </c>
      <c r="E28" s="6"/>
      <c r="F28" s="6"/>
      <c r="G28" s="7">
        <f>C28-$E$2</f>
        <v>-11.510000000000002</v>
      </c>
      <c r="H28" s="52">
        <v>-6.7112999999999996</v>
      </c>
      <c r="I28" s="50">
        <f t="shared" si="0"/>
        <v>77.247063000000011</v>
      </c>
      <c r="K28" s="36">
        <f>C28*D28</f>
        <v>18.600000000000001</v>
      </c>
      <c r="L28" s="50">
        <f>C28^2</f>
        <v>36</v>
      </c>
      <c r="N28" s="36">
        <f>Results!$F$27*C28+Results!$F$28</f>
        <v>4.2531916966838494</v>
      </c>
      <c r="O28" s="6">
        <f>D28-N28</f>
        <v>-1.1531916966838494</v>
      </c>
      <c r="P28" s="44">
        <f>D28-$F$2</f>
        <v>-6.7112999999999996</v>
      </c>
      <c r="Q28" s="6">
        <f t="shared" si="1"/>
        <v>1.3298510893005753</v>
      </c>
      <c r="R28" s="45">
        <f t="shared" si="2"/>
        <v>45.041547689999994</v>
      </c>
    </row>
    <row r="29" spans="3:18" x14ac:dyDescent="0.25">
      <c r="C29" s="36">
        <v>28</v>
      </c>
      <c r="D29" s="6">
        <v>12.86</v>
      </c>
      <c r="E29" s="6"/>
      <c r="F29" s="6"/>
      <c r="G29" s="7">
        <f>C29-$E$2</f>
        <v>10.489999999999998</v>
      </c>
      <c r="H29" s="52">
        <v>3.0487000000000002</v>
      </c>
      <c r="I29" s="50">
        <f t="shared" si="0"/>
        <v>31.980862999999996</v>
      </c>
      <c r="K29" s="36">
        <f>C29*D29</f>
        <v>360.08</v>
      </c>
      <c r="L29" s="50">
        <f>C29^2</f>
        <v>784</v>
      </c>
      <c r="N29" s="36">
        <f>Results!$F$27*C29+Results!$F$28</f>
        <v>14.876856568356782</v>
      </c>
      <c r="O29" s="6">
        <f>D29-N29</f>
        <v>-2.0168565683567827</v>
      </c>
      <c r="P29" s="44">
        <f>D29-$F$2</f>
        <v>3.0487000000000002</v>
      </c>
      <c r="Q29" s="6">
        <f t="shared" si="1"/>
        <v>4.067710417323898</v>
      </c>
      <c r="R29" s="45">
        <f t="shared" si="2"/>
        <v>9.2945716900000015</v>
      </c>
    </row>
    <row r="30" spans="3:18" x14ac:dyDescent="0.25">
      <c r="C30" s="36">
        <v>0</v>
      </c>
      <c r="D30" s="6">
        <v>3.73</v>
      </c>
      <c r="E30" s="6"/>
      <c r="F30" s="6"/>
      <c r="G30" s="7">
        <f>C30-$E$2</f>
        <v>-17.510000000000002</v>
      </c>
      <c r="H30" s="52">
        <v>-6.0812999999999988</v>
      </c>
      <c r="I30" s="50">
        <f t="shared" si="0"/>
        <v>106.48356299999999</v>
      </c>
      <c r="K30" s="36">
        <f>C30*D30</f>
        <v>0</v>
      </c>
      <c r="L30" s="50">
        <f>C30^2</f>
        <v>0</v>
      </c>
      <c r="N30" s="36">
        <f>Results!$F$27*C30+Results!$F$28</f>
        <v>1.3558285498639582</v>
      </c>
      <c r="O30" s="6">
        <f>D30-N30</f>
        <v>2.3741714501360418</v>
      </c>
      <c r="P30" s="44">
        <f>D30-$F$2</f>
        <v>-6.0812999999999988</v>
      </c>
      <c r="Q30" s="6">
        <f t="shared" si="1"/>
        <v>5.6366900746410753</v>
      </c>
      <c r="R30" s="45">
        <f t="shared" si="2"/>
        <v>36.982209689999983</v>
      </c>
    </row>
    <row r="31" spans="3:18" x14ac:dyDescent="0.25">
      <c r="C31" s="36">
        <v>19</v>
      </c>
      <c r="D31" s="6">
        <v>27.8</v>
      </c>
      <c r="E31" s="6"/>
      <c r="F31" s="6"/>
      <c r="G31" s="7">
        <f>C31-$E$2</f>
        <v>1.4899999999999984</v>
      </c>
      <c r="H31" s="52">
        <v>17.988700000000001</v>
      </c>
      <c r="I31" s="50">
        <f t="shared" si="0"/>
        <v>26.803162999999973</v>
      </c>
      <c r="K31" s="36">
        <f>C31*D31</f>
        <v>528.20000000000005</v>
      </c>
      <c r="L31" s="50">
        <f>C31^2</f>
        <v>361</v>
      </c>
      <c r="N31" s="36">
        <f>Results!$F$27*C31+Results!$F$28</f>
        <v>10.530811848126946</v>
      </c>
      <c r="O31" s="6">
        <f>D31-N31</f>
        <v>17.269188151873053</v>
      </c>
      <c r="P31" s="44">
        <f>D31-$F$2</f>
        <v>17.988700000000001</v>
      </c>
      <c r="Q31" s="6">
        <f t="shared" si="1"/>
        <v>298.22485942479261</v>
      </c>
      <c r="R31" s="45">
        <f t="shared" si="2"/>
        <v>323.59332769000008</v>
      </c>
    </row>
    <row r="32" spans="3:18" x14ac:dyDescent="0.25">
      <c r="C32" s="36">
        <v>19</v>
      </c>
      <c r="D32" s="6">
        <v>7.78</v>
      </c>
      <c r="E32" s="6"/>
      <c r="F32" s="6"/>
      <c r="G32" s="7">
        <f>C32-$E$2</f>
        <v>1.4899999999999984</v>
      </c>
      <c r="H32" s="52">
        <v>-2.031299999999999</v>
      </c>
      <c r="I32" s="50">
        <f t="shared" si="0"/>
        <v>-3.0266369999999951</v>
      </c>
      <c r="K32" s="36">
        <f>C32*D32</f>
        <v>147.82</v>
      </c>
      <c r="L32" s="50">
        <f>C32^2</f>
        <v>361</v>
      </c>
      <c r="N32" s="36">
        <f>Results!$F$27*C32+Results!$F$28</f>
        <v>10.530811848126946</v>
      </c>
      <c r="O32" s="6">
        <f>D32-N32</f>
        <v>-2.7508118481269461</v>
      </c>
      <c r="P32" s="44">
        <f>D32-$F$2</f>
        <v>-2.031299999999999</v>
      </c>
      <c r="Q32" s="6">
        <f t="shared" si="1"/>
        <v>7.5669658237955852</v>
      </c>
      <c r="R32" s="45">
        <f t="shared" si="2"/>
        <v>4.1261796899999963</v>
      </c>
    </row>
    <row r="33" spans="3:18" x14ac:dyDescent="0.25">
      <c r="C33" s="36">
        <v>14</v>
      </c>
      <c r="D33" s="6">
        <v>10.77</v>
      </c>
      <c r="E33" s="6"/>
      <c r="F33" s="6"/>
      <c r="G33" s="7">
        <f>C33-$E$2</f>
        <v>-3.5100000000000016</v>
      </c>
      <c r="H33" s="52">
        <v>0.95870000000000033</v>
      </c>
      <c r="I33" s="50">
        <f t="shared" si="0"/>
        <v>-3.3650370000000027</v>
      </c>
      <c r="K33" s="36">
        <f>C33*D33</f>
        <v>150.78</v>
      </c>
      <c r="L33" s="50">
        <f>C33^2</f>
        <v>196</v>
      </c>
      <c r="N33" s="36">
        <f>Results!$F$27*C33+Results!$F$28</f>
        <v>8.1163425591103699</v>
      </c>
      <c r="O33" s="6">
        <f>D33-N33</f>
        <v>2.6536574408896296</v>
      </c>
      <c r="P33" s="44">
        <f>D33-$F$2</f>
        <v>0.95870000000000033</v>
      </c>
      <c r="Q33" s="6">
        <f t="shared" si="1"/>
        <v>7.0418978135888981</v>
      </c>
      <c r="R33" s="45">
        <f t="shared" si="2"/>
        <v>0.91910569000000064</v>
      </c>
    </row>
    <row r="34" spans="3:18" x14ac:dyDescent="0.25">
      <c r="C34" s="36">
        <v>14</v>
      </c>
      <c r="D34" s="6">
        <v>8.98</v>
      </c>
      <c r="E34" s="6"/>
      <c r="F34" s="6"/>
      <c r="G34" s="7">
        <f>C34-$E$2</f>
        <v>-3.5100000000000016</v>
      </c>
      <c r="H34" s="52">
        <v>-0.83129999999999882</v>
      </c>
      <c r="I34" s="50">
        <f t="shared" si="0"/>
        <v>2.917862999999997</v>
      </c>
      <c r="K34" s="36">
        <f>C34*D34</f>
        <v>125.72</v>
      </c>
      <c r="L34" s="50">
        <f>C34^2</f>
        <v>196</v>
      </c>
      <c r="N34" s="36">
        <f>Results!$F$27*C34+Results!$F$28</f>
        <v>8.1163425591103699</v>
      </c>
      <c r="O34" s="6">
        <f>D34-N34</f>
        <v>0.86365744088963048</v>
      </c>
      <c r="P34" s="44">
        <f>D34-$F$2</f>
        <v>-0.83129999999999882</v>
      </c>
      <c r="Q34" s="6">
        <f t="shared" si="1"/>
        <v>0.74590417520402552</v>
      </c>
      <c r="R34" s="45">
        <f t="shared" si="2"/>
        <v>0.69105968999999801</v>
      </c>
    </row>
    <row r="35" spans="3:18" x14ac:dyDescent="0.25">
      <c r="C35" s="36">
        <v>18</v>
      </c>
      <c r="D35" s="6">
        <v>10.86</v>
      </c>
      <c r="E35" s="6"/>
      <c r="F35" s="6"/>
      <c r="G35" s="7">
        <f>C35-$E$2</f>
        <v>0.48999999999999844</v>
      </c>
      <c r="H35" s="52">
        <v>1.0487000000000002</v>
      </c>
      <c r="I35" s="50">
        <f t="shared" si="0"/>
        <v>0.5138629999999984</v>
      </c>
      <c r="K35" s="36">
        <f>C35*D35</f>
        <v>195.48</v>
      </c>
      <c r="L35" s="50">
        <f>C35^2</f>
        <v>324</v>
      </c>
      <c r="N35" s="36">
        <f>Results!$F$27*C35+Results!$F$28</f>
        <v>10.047917990323631</v>
      </c>
      <c r="O35" s="6">
        <f>D35-N35</f>
        <v>0.81208200967636834</v>
      </c>
      <c r="P35" s="44">
        <f>D35-$F$2</f>
        <v>1.0487000000000002</v>
      </c>
      <c r="Q35" s="6">
        <f t="shared" si="1"/>
        <v>0.65947719044000919</v>
      </c>
      <c r="R35" s="45">
        <f t="shared" si="2"/>
        <v>1.0997716900000003</v>
      </c>
    </row>
    <row r="36" spans="3:18" x14ac:dyDescent="0.25">
      <c r="C36" s="36">
        <v>12</v>
      </c>
      <c r="D36" s="6">
        <v>9.8000000000000007</v>
      </c>
      <c r="E36" s="6"/>
      <c r="F36" s="6"/>
      <c r="G36" s="7">
        <f>C36-$E$2</f>
        <v>-5.5100000000000016</v>
      </c>
      <c r="H36" s="52">
        <v>-1.1299999999998533E-2</v>
      </c>
      <c r="I36" s="50">
        <f t="shared" si="0"/>
        <v>6.2262999999991936E-2</v>
      </c>
      <c r="K36" s="36">
        <f>C36*D36</f>
        <v>117.60000000000001</v>
      </c>
      <c r="L36" s="50">
        <f>C36^2</f>
        <v>144</v>
      </c>
      <c r="N36" s="36">
        <f>Results!$F$27*C36+Results!$F$28</f>
        <v>7.1505548435037394</v>
      </c>
      <c r="O36" s="6">
        <f>D36-N36</f>
        <v>2.6494451564962613</v>
      </c>
      <c r="P36" s="44">
        <f>D36-$F$2</f>
        <v>-1.1299999999998533E-2</v>
      </c>
      <c r="Q36" s="6">
        <f t="shared" si="1"/>
        <v>7.0195596372814988</v>
      </c>
      <c r="R36" s="45">
        <f t="shared" si="2"/>
        <v>1.2768999999996684E-4</v>
      </c>
    </row>
    <row r="37" spans="3:18" x14ac:dyDescent="0.25">
      <c r="C37" s="36">
        <v>14</v>
      </c>
      <c r="D37" s="6">
        <v>18.47</v>
      </c>
      <c r="E37" s="6"/>
      <c r="F37" s="6"/>
      <c r="G37" s="7">
        <f>C37-$E$2</f>
        <v>-3.5100000000000016</v>
      </c>
      <c r="H37" s="52">
        <v>8.6586999999999996</v>
      </c>
      <c r="I37" s="50">
        <f t="shared" si="0"/>
        <v>-30.392037000000013</v>
      </c>
      <c r="K37" s="36">
        <f>C37*D37</f>
        <v>258.58</v>
      </c>
      <c r="L37" s="50">
        <f>C37^2</f>
        <v>196</v>
      </c>
      <c r="N37" s="36">
        <f>Results!$F$27*C37+Results!$F$28</f>
        <v>8.1163425591103699</v>
      </c>
      <c r="O37" s="6">
        <f>D37-N37</f>
        <v>10.353657440889629</v>
      </c>
      <c r="P37" s="44">
        <f>D37-$F$2</f>
        <v>8.6586999999999996</v>
      </c>
      <c r="Q37" s="6">
        <f t="shared" si="1"/>
        <v>107.19822240328918</v>
      </c>
      <c r="R37" s="45">
        <f t="shared" si="2"/>
        <v>74.973085689999991</v>
      </c>
    </row>
    <row r="38" spans="3:18" x14ac:dyDescent="0.25">
      <c r="C38" s="36">
        <v>0</v>
      </c>
      <c r="D38" s="6">
        <v>0</v>
      </c>
      <c r="E38" s="6"/>
      <c r="F38" s="6"/>
      <c r="G38" s="7">
        <f>C38-$E$2</f>
        <v>-17.510000000000002</v>
      </c>
      <c r="H38" s="52">
        <v>-9.8112999999999992</v>
      </c>
      <c r="I38" s="50">
        <f t="shared" si="0"/>
        <v>171.795863</v>
      </c>
      <c r="K38" s="36">
        <f>C38*D38</f>
        <v>0</v>
      </c>
      <c r="L38" s="50">
        <f>C38^2</f>
        <v>0</v>
      </c>
      <c r="N38" s="36">
        <f>Results!$F$27*C38+Results!$F$28</f>
        <v>1.3558285498639582</v>
      </c>
      <c r="O38" s="6">
        <f>D38-N38</f>
        <v>-1.3558285498639582</v>
      </c>
      <c r="P38" s="44">
        <f>D38-$F$2</f>
        <v>-9.8112999999999992</v>
      </c>
      <c r="Q38" s="6">
        <f t="shared" si="1"/>
        <v>1.8382710566262037</v>
      </c>
      <c r="R38" s="45">
        <f t="shared" si="2"/>
        <v>96.261607689999991</v>
      </c>
    </row>
    <row r="39" spans="3:18" x14ac:dyDescent="0.25">
      <c r="C39" s="36">
        <v>12</v>
      </c>
      <c r="D39" s="6">
        <v>11.59</v>
      </c>
      <c r="E39" s="6"/>
      <c r="F39" s="6"/>
      <c r="G39" s="7">
        <f>C39-$E$2</f>
        <v>-5.5100000000000016</v>
      </c>
      <c r="H39" s="52">
        <v>1.7787000000000006</v>
      </c>
      <c r="I39" s="50">
        <f t="shared" si="0"/>
        <v>-9.8006370000000054</v>
      </c>
      <c r="K39" s="36">
        <f>C39*D39</f>
        <v>139.07999999999998</v>
      </c>
      <c r="L39" s="50">
        <f>C39^2</f>
        <v>144</v>
      </c>
      <c r="N39" s="36">
        <f>Results!$F$27*C39+Results!$F$28</f>
        <v>7.1505548435037394</v>
      </c>
      <c r="O39" s="6">
        <f>D39-N39</f>
        <v>4.4394451564962605</v>
      </c>
      <c r="P39" s="44">
        <f>D39-$F$2</f>
        <v>1.7787000000000006</v>
      </c>
      <c r="Q39" s="6">
        <f t="shared" si="1"/>
        <v>19.708673297538105</v>
      </c>
      <c r="R39" s="45">
        <f t="shared" si="2"/>
        <v>3.163773690000002</v>
      </c>
    </row>
    <row r="40" spans="3:18" x14ac:dyDescent="0.25">
      <c r="C40" s="36">
        <v>27</v>
      </c>
      <c r="D40" s="6">
        <v>13.15</v>
      </c>
      <c r="E40" s="6"/>
      <c r="F40" s="6"/>
      <c r="G40" s="7">
        <f>C40-$E$2</f>
        <v>9.4899999999999984</v>
      </c>
      <c r="H40" s="52">
        <v>3.3387000000000011</v>
      </c>
      <c r="I40" s="50">
        <f t="shared" si="0"/>
        <v>31.684263000000005</v>
      </c>
      <c r="K40" s="36">
        <f>C40*D40</f>
        <v>355.05</v>
      </c>
      <c r="L40" s="50">
        <f>C40^2</f>
        <v>729</v>
      </c>
      <c r="N40" s="36">
        <f>Results!$F$27*C40+Results!$F$28</f>
        <v>14.393962710553467</v>
      </c>
      <c r="O40" s="6">
        <f>D40-N40</f>
        <v>-1.2439627105534665</v>
      </c>
      <c r="P40" s="44">
        <f>D40-$F$2</f>
        <v>3.3387000000000011</v>
      </c>
      <c r="Q40" s="6">
        <f t="shared" si="1"/>
        <v>1.5474432252475274</v>
      </c>
      <c r="R40" s="45">
        <f t="shared" si="2"/>
        <v>11.146917690000008</v>
      </c>
    </row>
    <row r="41" spans="3:18" x14ac:dyDescent="0.25">
      <c r="C41" s="36">
        <v>26</v>
      </c>
      <c r="D41" s="6">
        <v>12.7</v>
      </c>
      <c r="E41" s="6"/>
      <c r="F41" s="6"/>
      <c r="G41" s="7">
        <f>C41-$E$2</f>
        <v>8.4899999999999984</v>
      </c>
      <c r="H41" s="52">
        <v>2.8887</v>
      </c>
      <c r="I41" s="50">
        <f t="shared" si="0"/>
        <v>24.525062999999996</v>
      </c>
      <c r="K41" s="36">
        <f>C41*D41</f>
        <v>330.2</v>
      </c>
      <c r="L41" s="50">
        <f>C41^2</f>
        <v>676</v>
      </c>
      <c r="N41" s="36">
        <f>Results!$F$27*C41+Results!$F$28</f>
        <v>13.911068852750152</v>
      </c>
      <c r="O41" s="6">
        <f>D41-N41</f>
        <v>-1.2110688527501523</v>
      </c>
      <c r="P41" s="44">
        <f>D41-$F$2</f>
        <v>2.8887</v>
      </c>
      <c r="Q41" s="6">
        <f t="shared" si="1"/>
        <v>1.46668776610157</v>
      </c>
      <c r="R41" s="45">
        <f t="shared" si="2"/>
        <v>8.3445876900000009</v>
      </c>
    </row>
    <row r="42" spans="3:18" x14ac:dyDescent="0.25">
      <c r="C42" s="36">
        <v>2</v>
      </c>
      <c r="D42" s="6">
        <v>3.59</v>
      </c>
      <c r="E42" s="6"/>
      <c r="F42" s="6"/>
      <c r="G42" s="7">
        <f>C42-$E$2</f>
        <v>-15.510000000000002</v>
      </c>
      <c r="H42" s="52">
        <v>-6.2212999999999994</v>
      </c>
      <c r="I42" s="50">
        <f t="shared" si="0"/>
        <v>96.492362999999997</v>
      </c>
      <c r="K42" s="36">
        <f>C42*D42</f>
        <v>7.18</v>
      </c>
      <c r="L42" s="50">
        <f>C42^2</f>
        <v>4</v>
      </c>
      <c r="N42" s="36">
        <f>Results!$F$27*C42+Results!$F$28</f>
        <v>2.3216162654705883</v>
      </c>
      <c r="O42" s="6">
        <f>D42-N42</f>
        <v>1.2683837345294116</v>
      </c>
      <c r="P42" s="44">
        <f>D42-$F$2</f>
        <v>-6.2212999999999994</v>
      </c>
      <c r="Q42" s="6">
        <f t="shared" si="1"/>
        <v>1.6087972980187768</v>
      </c>
      <c r="R42" s="45">
        <f t="shared" si="2"/>
        <v>38.704573689999989</v>
      </c>
    </row>
    <row r="43" spans="3:18" x14ac:dyDescent="0.25">
      <c r="C43" s="36">
        <v>17</v>
      </c>
      <c r="D43" s="6">
        <v>9.32</v>
      </c>
      <c r="E43" s="6"/>
      <c r="F43" s="6"/>
      <c r="G43" s="7">
        <f>C43-$E$2</f>
        <v>-0.51000000000000156</v>
      </c>
      <c r="H43" s="52">
        <v>-0.49129999999999896</v>
      </c>
      <c r="I43" s="50">
        <f t="shared" si="0"/>
        <v>0.25056300000000026</v>
      </c>
      <c r="K43" s="36">
        <f>C43*D43</f>
        <v>158.44</v>
      </c>
      <c r="L43" s="50">
        <f>C43^2</f>
        <v>289</v>
      </c>
      <c r="N43" s="36">
        <f>Results!$F$27*C43+Results!$F$28</f>
        <v>9.5650241325203158</v>
      </c>
      <c r="O43" s="6">
        <f>D43-N43</f>
        <v>-0.24502413252031552</v>
      </c>
      <c r="P43" s="44">
        <f>D43-$F$2</f>
        <v>-0.49129999999999896</v>
      </c>
      <c r="Q43" s="6">
        <f t="shared" si="1"/>
        <v>6.0036825517333144E-2</v>
      </c>
      <c r="R43" s="45">
        <f t="shared" si="2"/>
        <v>0.24137568999999898</v>
      </c>
    </row>
    <row r="44" spans="3:18" x14ac:dyDescent="0.25">
      <c r="C44" s="36">
        <v>30</v>
      </c>
      <c r="D44" s="6">
        <v>15.61</v>
      </c>
      <c r="E44" s="6"/>
      <c r="F44" s="6"/>
      <c r="G44" s="7">
        <f>C44-$E$2</f>
        <v>12.489999999999998</v>
      </c>
      <c r="H44" s="52">
        <v>5.7987000000000002</v>
      </c>
      <c r="I44" s="50">
        <f t="shared" si="0"/>
        <v>72.425762999999989</v>
      </c>
      <c r="K44" s="36">
        <f>C44*D44</f>
        <v>468.29999999999995</v>
      </c>
      <c r="L44" s="50">
        <f>C44^2</f>
        <v>900</v>
      </c>
      <c r="N44" s="36">
        <f>Results!$F$27*C44+Results!$F$28</f>
        <v>15.842644283963413</v>
      </c>
      <c r="O44" s="6">
        <f>D44-N44</f>
        <v>-0.2326442839634133</v>
      </c>
      <c r="P44" s="44">
        <f>D44-$F$2</f>
        <v>5.7987000000000002</v>
      </c>
      <c r="Q44" s="6">
        <f t="shared" si="1"/>
        <v>5.4123362860849282E-2</v>
      </c>
      <c r="R44" s="45">
        <f t="shared" si="2"/>
        <v>33.624921690000001</v>
      </c>
    </row>
    <row r="45" spans="3:18" x14ac:dyDescent="0.25">
      <c r="C45" s="36">
        <v>24</v>
      </c>
      <c r="D45" s="6">
        <v>19</v>
      </c>
      <c r="E45" s="6"/>
      <c r="F45" s="6"/>
      <c r="G45" s="7">
        <f>C45-$E$2</f>
        <v>6.4899999999999984</v>
      </c>
      <c r="H45" s="52">
        <v>9.1887000000000008</v>
      </c>
      <c r="I45" s="50">
        <f t="shared" si="0"/>
        <v>59.634662999999989</v>
      </c>
      <c r="K45" s="36">
        <f>C45*D45</f>
        <v>456</v>
      </c>
      <c r="L45" s="50">
        <f>C45^2</f>
        <v>576</v>
      </c>
      <c r="N45" s="36">
        <f>Results!$F$27*C45+Results!$F$28</f>
        <v>12.945281137143521</v>
      </c>
      <c r="O45" s="6">
        <f>D45-N45</f>
        <v>6.054718862856479</v>
      </c>
      <c r="P45" s="44">
        <f>D45-$F$2</f>
        <v>9.1887000000000008</v>
      </c>
      <c r="Q45" s="6">
        <f t="shared" si="1"/>
        <v>36.659620508230056</v>
      </c>
      <c r="R45" s="45">
        <f t="shared" si="2"/>
        <v>84.432207690000013</v>
      </c>
    </row>
    <row r="46" spans="3:18" x14ac:dyDescent="0.25">
      <c r="C46" s="36">
        <v>27</v>
      </c>
      <c r="D46" s="6">
        <v>10.51</v>
      </c>
      <c r="E46" s="6"/>
      <c r="F46" s="6"/>
      <c r="G46" s="7">
        <f>C46-$E$2</f>
        <v>9.4899999999999984</v>
      </c>
      <c r="H46" s="52">
        <v>0.69870000000000054</v>
      </c>
      <c r="I46" s="50">
        <f t="shared" si="0"/>
        <v>6.6306630000000037</v>
      </c>
      <c r="K46" s="36">
        <f>C46*D46</f>
        <v>283.77</v>
      </c>
      <c r="L46" s="50">
        <f>C46^2</f>
        <v>729</v>
      </c>
      <c r="N46" s="36">
        <f>Results!$F$27*C46+Results!$F$28</f>
        <v>14.393962710553467</v>
      </c>
      <c r="O46" s="6">
        <f>D46-N46</f>
        <v>-3.8839627105534671</v>
      </c>
      <c r="P46" s="44">
        <f>D46-$F$2</f>
        <v>0.69870000000000054</v>
      </c>
      <c r="Q46" s="6">
        <f t="shared" si="1"/>
        <v>15.085166336969834</v>
      </c>
      <c r="R46" s="45">
        <f t="shared" si="2"/>
        <v>0.48818169000000078</v>
      </c>
    </row>
    <row r="47" spans="3:18" x14ac:dyDescent="0.25">
      <c r="C47" s="36">
        <v>29</v>
      </c>
      <c r="D47" s="6">
        <v>15.42</v>
      </c>
      <c r="E47" s="6"/>
      <c r="F47" s="6"/>
      <c r="G47" s="7">
        <f>C47-$E$2</f>
        <v>11.489999999999998</v>
      </c>
      <c r="H47" s="52">
        <v>5.6087000000000007</v>
      </c>
      <c r="I47" s="50">
        <f t="shared" si="0"/>
        <v>64.443962999999997</v>
      </c>
      <c r="K47" s="36">
        <f>C47*D47</f>
        <v>447.18</v>
      </c>
      <c r="L47" s="50">
        <f>C47^2</f>
        <v>841</v>
      </c>
      <c r="N47" s="36">
        <f>Results!$F$27*C47+Results!$F$28</f>
        <v>15.359750426160097</v>
      </c>
      <c r="O47" s="6">
        <f>D47-N47</f>
        <v>6.0249573839902482E-2</v>
      </c>
      <c r="P47" s="44">
        <f>D47-$F$2</f>
        <v>5.6087000000000007</v>
      </c>
      <c r="Q47" s="6">
        <f t="shared" si="1"/>
        <v>3.6300111478898616E-3</v>
      </c>
      <c r="R47" s="45">
        <f t="shared" si="2"/>
        <v>31.457515690000008</v>
      </c>
    </row>
    <row r="48" spans="3:18" x14ac:dyDescent="0.25">
      <c r="C48" s="36">
        <v>10</v>
      </c>
      <c r="D48" s="6">
        <v>4.49</v>
      </c>
      <c r="E48" s="6"/>
      <c r="F48" s="6"/>
      <c r="G48" s="7">
        <f>C48-$E$2</f>
        <v>-7.5100000000000016</v>
      </c>
      <c r="H48" s="52">
        <v>-5.321299999999999</v>
      </c>
      <c r="I48" s="50">
        <f t="shared" si="0"/>
        <v>39.962963000000002</v>
      </c>
      <c r="K48" s="36">
        <f>C48*D48</f>
        <v>44.900000000000006</v>
      </c>
      <c r="L48" s="50">
        <f>C48^2</f>
        <v>100</v>
      </c>
      <c r="N48" s="36">
        <f>Results!$F$27*C48+Results!$F$28</f>
        <v>6.1847671278971106</v>
      </c>
      <c r="O48" s="6">
        <f>D48-N48</f>
        <v>-1.6947671278971104</v>
      </c>
      <c r="P48" s="44">
        <f>D48-$F$2</f>
        <v>-5.321299999999999</v>
      </c>
      <c r="Q48" s="6">
        <f t="shared" si="1"/>
        <v>2.8722356178006203</v>
      </c>
      <c r="R48" s="45">
        <f t="shared" si="2"/>
        <v>28.31623368999999</v>
      </c>
    </row>
    <row r="49" spans="3:18" x14ac:dyDescent="0.25">
      <c r="C49" s="36">
        <v>11</v>
      </c>
      <c r="D49" s="6">
        <v>7.59</v>
      </c>
      <c r="E49" s="6"/>
      <c r="F49" s="6"/>
      <c r="G49" s="7">
        <f>C49-$E$2</f>
        <v>-6.5100000000000016</v>
      </c>
      <c r="H49" s="52">
        <v>-2.2212999999999994</v>
      </c>
      <c r="I49" s="50">
        <f t="shared" si="0"/>
        <v>14.460663</v>
      </c>
      <c r="K49" s="36">
        <f>C49*D49</f>
        <v>83.49</v>
      </c>
      <c r="L49" s="50">
        <f>C49^2</f>
        <v>121</v>
      </c>
      <c r="N49" s="36">
        <f>Results!$F$27*C49+Results!$F$28</f>
        <v>6.6676609857004259</v>
      </c>
      <c r="O49" s="6">
        <f>D49-N49</f>
        <v>0.92233901429957399</v>
      </c>
      <c r="P49" s="44">
        <f>D49-$F$2</f>
        <v>-2.2212999999999994</v>
      </c>
      <c r="Q49" s="6">
        <f t="shared" si="1"/>
        <v>0.85070925729910973</v>
      </c>
      <c r="R49" s="45">
        <f t="shared" si="2"/>
        <v>4.9341736899999971</v>
      </c>
    </row>
    <row r="50" spans="3:18" x14ac:dyDescent="0.25">
      <c r="C50" s="36">
        <v>26</v>
      </c>
      <c r="D50" s="6">
        <v>11.47</v>
      </c>
      <c r="E50" s="6"/>
      <c r="F50" s="6"/>
      <c r="G50" s="7">
        <f>C50-$E$2</f>
        <v>8.4899999999999984</v>
      </c>
      <c r="H50" s="52">
        <v>1.6587000000000014</v>
      </c>
      <c r="I50" s="50">
        <f t="shared" si="0"/>
        <v>14.08236300000001</v>
      </c>
      <c r="K50" s="36">
        <f>C50*D50</f>
        <v>298.22000000000003</v>
      </c>
      <c r="L50" s="50">
        <f>C50^2</f>
        <v>676</v>
      </c>
      <c r="N50" s="36">
        <f>Results!$F$27*C50+Results!$F$28</f>
        <v>13.911068852750152</v>
      </c>
      <c r="O50" s="6">
        <f>D50-N50</f>
        <v>-2.441068852750151</v>
      </c>
      <c r="P50" s="44">
        <f>D50-$F$2</f>
        <v>1.6587000000000014</v>
      </c>
      <c r="Q50" s="6">
        <f t="shared" si="1"/>
        <v>5.9588171438669377</v>
      </c>
      <c r="R50" s="45">
        <f t="shared" si="2"/>
        <v>2.7512856900000044</v>
      </c>
    </row>
    <row r="51" spans="3:18" x14ac:dyDescent="0.25">
      <c r="C51" s="36">
        <v>40</v>
      </c>
      <c r="D51" s="6">
        <v>17.239999999999998</v>
      </c>
      <c r="E51" s="6"/>
      <c r="F51" s="6"/>
      <c r="G51" s="7">
        <f>C51-$E$2</f>
        <v>22.49</v>
      </c>
      <c r="H51" s="52">
        <v>7.4286999999999992</v>
      </c>
      <c r="I51" s="50">
        <f t="shared" si="0"/>
        <v>167.07146299999997</v>
      </c>
      <c r="K51" s="36">
        <f>C51*D51</f>
        <v>689.59999999999991</v>
      </c>
      <c r="L51" s="50">
        <f>C51^2</f>
        <v>1600</v>
      </c>
      <c r="N51" s="36">
        <f>Results!$F$27*C51+Results!$F$28</f>
        <v>20.671582861996566</v>
      </c>
      <c r="O51" s="6">
        <f>D51-N51</f>
        <v>-3.4315828619965671</v>
      </c>
      <c r="P51" s="44">
        <f>D51-$F$2</f>
        <v>7.4286999999999992</v>
      </c>
      <c r="Q51" s="6">
        <f t="shared" si="1"/>
        <v>11.775760938748551</v>
      </c>
      <c r="R51" s="45">
        <f t="shared" si="2"/>
        <v>55.185583689999987</v>
      </c>
    </row>
    <row r="52" spans="3:18" x14ac:dyDescent="0.25">
      <c r="C52" s="36">
        <v>10</v>
      </c>
      <c r="D52" s="6">
        <v>11.64</v>
      </c>
      <c r="E52" s="6"/>
      <c r="F52" s="6"/>
      <c r="G52" s="7">
        <f>C52-$E$2</f>
        <v>-7.5100000000000016</v>
      </c>
      <c r="H52" s="52">
        <v>1.8287000000000013</v>
      </c>
      <c r="I52" s="50">
        <f t="shared" si="0"/>
        <v>-13.733537000000013</v>
      </c>
      <c r="K52" s="36">
        <f>C52*D52</f>
        <v>116.4</v>
      </c>
      <c r="L52" s="50">
        <f>C52^2</f>
        <v>100</v>
      </c>
      <c r="N52" s="36">
        <f>Results!$F$27*C52+Results!$F$28</f>
        <v>6.1847671278971106</v>
      </c>
      <c r="O52" s="6">
        <f>D52-N52</f>
        <v>5.45523287210289</v>
      </c>
      <c r="P52" s="44">
        <f>D52-$F$2</f>
        <v>1.8287000000000013</v>
      </c>
      <c r="Q52" s="6">
        <f t="shared" si="1"/>
        <v>29.759565688871945</v>
      </c>
      <c r="R52" s="45">
        <f t="shared" si="2"/>
        <v>3.344143690000005</v>
      </c>
    </row>
    <row r="53" spans="3:18" x14ac:dyDescent="0.25">
      <c r="C53" s="36">
        <v>14</v>
      </c>
      <c r="D53" s="6">
        <v>4.16</v>
      </c>
      <c r="E53" s="6"/>
      <c r="F53" s="6"/>
      <c r="G53" s="7">
        <f>C53-$E$2</f>
        <v>-3.5100000000000016</v>
      </c>
      <c r="H53" s="52">
        <v>-5.6512999999999991</v>
      </c>
      <c r="I53" s="50">
        <f t="shared" si="0"/>
        <v>19.836063000000006</v>
      </c>
      <c r="K53" s="36">
        <f>C53*D53</f>
        <v>58.24</v>
      </c>
      <c r="L53" s="50">
        <f>C53^2</f>
        <v>196</v>
      </c>
      <c r="N53" s="36">
        <f>Results!$F$27*C53+Results!$F$28</f>
        <v>8.1163425591103699</v>
      </c>
      <c r="O53" s="6">
        <f>D53-N53</f>
        <v>-3.9563425591103698</v>
      </c>
      <c r="P53" s="44">
        <f>D53-$F$2</f>
        <v>-5.6512999999999991</v>
      </c>
      <c r="Q53" s="6">
        <f t="shared" si="1"/>
        <v>15.65264644502799</v>
      </c>
      <c r="R53" s="45">
        <f t="shared" si="2"/>
        <v>31.937191689999988</v>
      </c>
    </row>
    <row r="54" spans="3:18" x14ac:dyDescent="0.25">
      <c r="C54" s="36">
        <v>19</v>
      </c>
      <c r="D54" s="6">
        <v>3.34</v>
      </c>
      <c r="E54" s="6"/>
      <c r="F54" s="6"/>
      <c r="G54" s="7">
        <f>C54-$E$2</f>
        <v>1.4899999999999984</v>
      </c>
      <c r="H54" s="52">
        <v>-6.4712999999999994</v>
      </c>
      <c r="I54" s="50">
        <f t="shared" si="0"/>
        <v>-9.6422369999999891</v>
      </c>
      <c r="K54" s="36">
        <f>C54*D54</f>
        <v>63.459999999999994</v>
      </c>
      <c r="L54" s="50">
        <f>C54^2</f>
        <v>361</v>
      </c>
      <c r="N54" s="36">
        <f>Results!$F$27*C54+Results!$F$28</f>
        <v>10.530811848126946</v>
      </c>
      <c r="O54" s="6">
        <f>D54-N54</f>
        <v>-7.1908118481269465</v>
      </c>
      <c r="P54" s="44">
        <f>D54-$F$2</f>
        <v>-6.4712999999999994</v>
      </c>
      <c r="Q54" s="6">
        <f t="shared" si="1"/>
        <v>51.707775035162875</v>
      </c>
      <c r="R54" s="45">
        <f t="shared" si="2"/>
        <v>41.877723689999989</v>
      </c>
    </row>
    <row r="55" spans="3:18" x14ac:dyDescent="0.25">
      <c r="C55" s="36">
        <v>11</v>
      </c>
      <c r="D55" s="6">
        <v>5.59</v>
      </c>
      <c r="E55" s="6"/>
      <c r="F55" s="6"/>
      <c r="G55" s="7">
        <f>C55-$E$2</f>
        <v>-6.5100000000000016</v>
      </c>
      <c r="H55" s="52">
        <v>-4.2212999999999994</v>
      </c>
      <c r="I55" s="50">
        <f t="shared" si="0"/>
        <v>27.480663000000003</v>
      </c>
      <c r="K55" s="36">
        <f>C55*D55</f>
        <v>61.489999999999995</v>
      </c>
      <c r="L55" s="50">
        <f>C55^2</f>
        <v>121</v>
      </c>
      <c r="N55" s="36">
        <f>Results!$F$27*C55+Results!$F$28</f>
        <v>6.6676609857004259</v>
      </c>
      <c r="O55" s="6">
        <f>D55-N55</f>
        <v>-1.077660985700426</v>
      </c>
      <c r="P55" s="44">
        <f>D55-$F$2</f>
        <v>-4.2212999999999994</v>
      </c>
      <c r="Q55" s="6">
        <f t="shared" si="1"/>
        <v>1.1613532001008138</v>
      </c>
      <c r="R55" s="45">
        <f t="shared" si="2"/>
        <v>17.819373689999995</v>
      </c>
    </row>
    <row r="56" spans="3:18" x14ac:dyDescent="0.25">
      <c r="C56" s="36">
        <v>24</v>
      </c>
      <c r="D56" s="6">
        <v>11.33</v>
      </c>
      <c r="E56" s="6"/>
      <c r="F56" s="6"/>
      <c r="G56" s="7">
        <f>C56-$E$2</f>
        <v>6.4899999999999984</v>
      </c>
      <c r="H56" s="52">
        <v>1.5187000000000008</v>
      </c>
      <c r="I56" s="50">
        <f t="shared" si="0"/>
        <v>9.8563630000000035</v>
      </c>
      <c r="K56" s="36">
        <f>C56*D56</f>
        <v>271.92</v>
      </c>
      <c r="L56" s="50">
        <f>C56^2</f>
        <v>576</v>
      </c>
      <c r="N56" s="36">
        <f>Results!$F$27*C56+Results!$F$28</f>
        <v>12.945281137143521</v>
      </c>
      <c r="O56" s="6">
        <f>D56-N56</f>
        <v>-1.615281137143521</v>
      </c>
      <c r="P56" s="44">
        <f>D56-$F$2</f>
        <v>1.5187000000000008</v>
      </c>
      <c r="Q56" s="6">
        <f t="shared" si="1"/>
        <v>2.6091331520116663</v>
      </c>
      <c r="R56" s="45">
        <f t="shared" si="2"/>
        <v>2.3064496900000027</v>
      </c>
    </row>
    <row r="57" spans="3:18" x14ac:dyDescent="0.25">
      <c r="C57" s="36">
        <v>12</v>
      </c>
      <c r="D57" s="6">
        <v>9.9600000000000009</v>
      </c>
      <c r="E57" s="6"/>
      <c r="F57" s="6"/>
      <c r="G57" s="7">
        <f>C57-$E$2</f>
        <v>-5.5100000000000016</v>
      </c>
      <c r="H57" s="52">
        <v>0.14870000000000161</v>
      </c>
      <c r="I57" s="50">
        <f t="shared" si="0"/>
        <v>-0.81933700000000909</v>
      </c>
      <c r="K57" s="36">
        <f>C57*D57</f>
        <v>119.52000000000001</v>
      </c>
      <c r="L57" s="50">
        <f>C57^2</f>
        <v>144</v>
      </c>
      <c r="N57" s="36">
        <f>Results!$F$27*C57+Results!$F$28</f>
        <v>7.1505548435037394</v>
      </c>
      <c r="O57" s="6">
        <f>D57-N57</f>
        <v>2.8094451564962615</v>
      </c>
      <c r="P57" s="44">
        <f>D57-$F$2</f>
        <v>0.14870000000000161</v>
      </c>
      <c r="Q57" s="6">
        <f t="shared" si="1"/>
        <v>7.8929820873603029</v>
      </c>
      <c r="R57" s="45">
        <f t="shared" si="2"/>
        <v>2.2111690000000479E-2</v>
      </c>
    </row>
    <row r="58" spans="3:18" x14ac:dyDescent="0.25">
      <c r="C58" s="36">
        <v>9</v>
      </c>
      <c r="D58" s="6">
        <v>7.9</v>
      </c>
      <c r="E58" s="6"/>
      <c r="F58" s="6"/>
      <c r="G58" s="7">
        <f>C58-$E$2</f>
        <v>-8.5100000000000016</v>
      </c>
      <c r="H58" s="52">
        <v>-1.9112999999999989</v>
      </c>
      <c r="I58" s="50">
        <f t="shared" si="0"/>
        <v>16.265162999999994</v>
      </c>
      <c r="K58" s="36">
        <f>C58*D58</f>
        <v>71.100000000000009</v>
      </c>
      <c r="L58" s="50">
        <f>C58^2</f>
        <v>81</v>
      </c>
      <c r="N58" s="36">
        <f>Results!$F$27*C58+Results!$F$28</f>
        <v>5.7018732700937953</v>
      </c>
      <c r="O58" s="6">
        <f>D58-N58</f>
        <v>2.1981267299062051</v>
      </c>
      <c r="P58" s="44">
        <f>D58-$F$2</f>
        <v>-1.9112999999999989</v>
      </c>
      <c r="Q58" s="6">
        <f t="shared" si="1"/>
        <v>4.8317611207281468</v>
      </c>
      <c r="R58" s="45">
        <f t="shared" si="2"/>
        <v>3.6530676899999959</v>
      </c>
    </row>
    <row r="59" spans="3:18" x14ac:dyDescent="0.25">
      <c r="C59" s="36">
        <v>32</v>
      </c>
      <c r="D59" s="6">
        <v>19.829999999999998</v>
      </c>
      <c r="E59" s="6"/>
      <c r="F59" s="6"/>
      <c r="G59" s="7">
        <f>C59-$E$2</f>
        <v>14.489999999999998</v>
      </c>
      <c r="H59" s="52">
        <v>10.018699999999999</v>
      </c>
      <c r="I59" s="50">
        <f t="shared" si="0"/>
        <v>145.17096299999997</v>
      </c>
      <c r="K59" s="36">
        <f>C59*D59</f>
        <v>634.55999999999995</v>
      </c>
      <c r="L59" s="50">
        <f>C59^2</f>
        <v>1024</v>
      </c>
      <c r="N59" s="36">
        <f>Results!$F$27*C59+Results!$F$28</f>
        <v>16.808431999570043</v>
      </c>
      <c r="O59" s="6">
        <f>D59-N59</f>
        <v>3.021568000429955</v>
      </c>
      <c r="P59" s="44">
        <f>D59-$F$2</f>
        <v>10.018699999999999</v>
      </c>
      <c r="Q59" s="6">
        <f t="shared" si="1"/>
        <v>9.1298731812222762</v>
      </c>
      <c r="R59" s="45">
        <f t="shared" si="2"/>
        <v>100.37434968999997</v>
      </c>
    </row>
    <row r="60" spans="3:18" x14ac:dyDescent="0.25">
      <c r="C60" s="36">
        <v>20</v>
      </c>
      <c r="D60" s="6">
        <v>19.329999999999998</v>
      </c>
      <c r="E60" s="6"/>
      <c r="F60" s="6"/>
      <c r="G60" s="7">
        <f>C60-$E$2</f>
        <v>2.4899999999999984</v>
      </c>
      <c r="H60" s="52">
        <v>9.5186999999999991</v>
      </c>
      <c r="I60" s="50">
        <f t="shared" si="0"/>
        <v>23.701562999999982</v>
      </c>
      <c r="K60" s="36">
        <f>C60*D60</f>
        <v>386.59999999999997</v>
      </c>
      <c r="L60" s="50">
        <f>C60^2</f>
        <v>400</v>
      </c>
      <c r="N60" s="36">
        <f>Results!$F$27*C60+Results!$F$28</f>
        <v>11.013705705930262</v>
      </c>
      <c r="O60" s="6">
        <f>D60-N60</f>
        <v>8.3162942940697366</v>
      </c>
      <c r="P60" s="44">
        <f>D60-$F$2</f>
        <v>9.5186999999999991</v>
      </c>
      <c r="Q60" s="6">
        <f t="shared" si="1"/>
        <v>69.160750785576866</v>
      </c>
      <c r="R60" s="45">
        <f t="shared" si="2"/>
        <v>90.605649689999979</v>
      </c>
    </row>
    <row r="61" spans="3:18" x14ac:dyDescent="0.25">
      <c r="C61" s="36">
        <v>23</v>
      </c>
      <c r="D61" s="6">
        <v>12.48</v>
      </c>
      <c r="E61" s="6"/>
      <c r="F61" s="6"/>
      <c r="G61" s="7">
        <f>C61-$E$2</f>
        <v>5.4899999999999984</v>
      </c>
      <c r="H61" s="52">
        <v>2.6687000000000012</v>
      </c>
      <c r="I61" s="50">
        <f t="shared" si="0"/>
        <v>14.651163000000002</v>
      </c>
      <c r="K61" s="36">
        <f>C61*D61</f>
        <v>287.04000000000002</v>
      </c>
      <c r="L61" s="50">
        <f>C61^2</f>
        <v>529</v>
      </c>
      <c r="N61" s="36">
        <f>Results!$F$27*C61+Results!$F$28</f>
        <v>12.462387279340208</v>
      </c>
      <c r="O61" s="6">
        <f>D61-N61</f>
        <v>1.7612720659792913E-2</v>
      </c>
      <c r="P61" s="44">
        <f>D61-$F$2</f>
        <v>2.6687000000000012</v>
      </c>
      <c r="Q61" s="6">
        <f t="shared" si="1"/>
        <v>3.1020792903989613E-4</v>
      </c>
      <c r="R61" s="45">
        <f t="shared" si="2"/>
        <v>7.1219596900000059</v>
      </c>
    </row>
    <row r="62" spans="3:18" x14ac:dyDescent="0.25">
      <c r="C62" s="36">
        <v>19</v>
      </c>
      <c r="D62" s="6">
        <v>7.96</v>
      </c>
      <c r="E62" s="6"/>
      <c r="F62" s="6"/>
      <c r="G62" s="7">
        <f>C62-$E$2</f>
        <v>1.4899999999999984</v>
      </c>
      <c r="H62" s="52">
        <v>-1.8512999999999993</v>
      </c>
      <c r="I62" s="50">
        <f t="shared" si="0"/>
        <v>-2.7584369999999963</v>
      </c>
      <c r="K62" s="36">
        <f>C62*D62</f>
        <v>151.24</v>
      </c>
      <c r="L62" s="50">
        <f>C62^2</f>
        <v>361</v>
      </c>
      <c r="N62" s="36">
        <f>Results!$F$27*C62+Results!$F$28</f>
        <v>10.530811848126946</v>
      </c>
      <c r="O62" s="6">
        <f>D62-N62</f>
        <v>-2.5708118481269464</v>
      </c>
      <c r="P62" s="44">
        <f>D62-$F$2</f>
        <v>-1.8512999999999993</v>
      </c>
      <c r="Q62" s="6">
        <f t="shared" si="1"/>
        <v>6.6090735584698859</v>
      </c>
      <c r="R62" s="45">
        <f t="shared" si="2"/>
        <v>3.4273116899999971</v>
      </c>
    </row>
    <row r="63" spans="3:18" x14ac:dyDescent="0.25">
      <c r="C63" s="36">
        <v>8</v>
      </c>
      <c r="D63" s="6">
        <v>1.79</v>
      </c>
      <c r="E63" s="6"/>
      <c r="F63" s="6"/>
      <c r="G63" s="7">
        <f>C63-$E$2</f>
        <v>-9.5100000000000016</v>
      </c>
      <c r="H63" s="52">
        <v>-8.0213000000000001</v>
      </c>
      <c r="I63" s="50">
        <f t="shared" si="0"/>
        <v>76.28256300000001</v>
      </c>
      <c r="K63" s="36">
        <f>C63*D63</f>
        <v>14.32</v>
      </c>
      <c r="L63" s="50">
        <f>C63^2</f>
        <v>64</v>
      </c>
      <c r="N63" s="36">
        <f>Results!$F$27*C63+Results!$F$28</f>
        <v>5.21897941229048</v>
      </c>
      <c r="O63" s="6">
        <f>D63-N63</f>
        <v>-3.42897941229048</v>
      </c>
      <c r="P63" s="44">
        <f>D63-$F$2</f>
        <v>-8.0213000000000001</v>
      </c>
      <c r="Q63" s="6">
        <f t="shared" si="1"/>
        <v>11.757899809911965</v>
      </c>
      <c r="R63" s="45">
        <f t="shared" si="2"/>
        <v>64.341253690000002</v>
      </c>
    </row>
    <row r="64" spans="3:18" x14ac:dyDescent="0.25">
      <c r="C64" s="36">
        <v>21</v>
      </c>
      <c r="D64" s="6">
        <v>11.02</v>
      </c>
      <c r="E64" s="6"/>
      <c r="F64" s="6"/>
      <c r="G64" s="7">
        <f>C64-$E$2</f>
        <v>3.4899999999999984</v>
      </c>
      <c r="H64" s="52">
        <v>1.2087000000000003</v>
      </c>
      <c r="I64" s="50">
        <f t="shared" si="0"/>
        <v>4.2183629999999992</v>
      </c>
      <c r="K64" s="36">
        <f>C64*D64</f>
        <v>231.42</v>
      </c>
      <c r="L64" s="50">
        <f>C64^2</f>
        <v>441</v>
      </c>
      <c r="N64" s="36">
        <f>Results!$F$27*C64+Results!$F$28</f>
        <v>11.496599563733577</v>
      </c>
      <c r="O64" s="6">
        <f>D64-N64</f>
        <v>-0.47659956373357737</v>
      </c>
      <c r="P64" s="44">
        <f>D64-$F$2</f>
        <v>1.2087000000000003</v>
      </c>
      <c r="Q64" s="6">
        <f t="shared" si="1"/>
        <v>0.22714714415103629</v>
      </c>
      <c r="R64" s="45">
        <f t="shared" si="2"/>
        <v>1.4609556900000007</v>
      </c>
    </row>
    <row r="65" spans="3:18" x14ac:dyDescent="0.25">
      <c r="C65" s="36">
        <v>17</v>
      </c>
      <c r="D65" s="6">
        <v>10.119999999999999</v>
      </c>
      <c r="E65" s="6"/>
      <c r="F65" s="6"/>
      <c r="G65" s="7">
        <f>C65-$E$2</f>
        <v>-0.51000000000000156</v>
      </c>
      <c r="H65" s="52">
        <v>0.30869999999999997</v>
      </c>
      <c r="I65" s="50">
        <f t="shared" si="0"/>
        <v>-0.15743700000000047</v>
      </c>
      <c r="K65" s="36">
        <f>C65*D65</f>
        <v>172.04</v>
      </c>
      <c r="L65" s="50">
        <f>C65^2</f>
        <v>289</v>
      </c>
      <c r="N65" s="36">
        <f>Results!$F$27*C65+Results!$F$28</f>
        <v>9.5650241325203158</v>
      </c>
      <c r="O65" s="6">
        <f>D65-N65</f>
        <v>0.55497586747968342</v>
      </c>
      <c r="P65" s="44">
        <f>D65-$F$2</f>
        <v>0.30869999999999997</v>
      </c>
      <c r="Q65" s="6">
        <f t="shared" si="1"/>
        <v>0.30799821348482714</v>
      </c>
      <c r="R65" s="45">
        <f t="shared" si="2"/>
        <v>9.5295689999999988E-2</v>
      </c>
    </row>
    <row r="66" spans="3:18" x14ac:dyDescent="0.25">
      <c r="C66" s="36">
        <v>14</v>
      </c>
      <c r="D66" s="6">
        <v>11.31</v>
      </c>
      <c r="E66" s="6"/>
      <c r="F66" s="6"/>
      <c r="G66" s="7">
        <f>C66-$E$2</f>
        <v>-3.5100000000000016</v>
      </c>
      <c r="H66" s="52">
        <v>1.4987000000000013</v>
      </c>
      <c r="I66" s="50">
        <f t="shared" si="0"/>
        <v>-5.2604370000000067</v>
      </c>
      <c r="K66" s="36">
        <f>C66*D66</f>
        <v>158.34</v>
      </c>
      <c r="L66" s="50">
        <f>C66^2</f>
        <v>196</v>
      </c>
      <c r="N66" s="36">
        <f>Results!$F$27*C66+Results!$F$28</f>
        <v>8.1163425591103699</v>
      </c>
      <c r="O66" s="6">
        <f>D66-N66</f>
        <v>3.1936574408896305</v>
      </c>
      <c r="P66" s="44">
        <f>D66-$F$2</f>
        <v>1.4987000000000013</v>
      </c>
      <c r="Q66" s="6">
        <f t="shared" si="1"/>
        <v>10.199447849749705</v>
      </c>
      <c r="R66" s="45">
        <f t="shared" si="2"/>
        <v>2.2461016900000037</v>
      </c>
    </row>
    <row r="67" spans="3:18" x14ac:dyDescent="0.25">
      <c r="C67" s="36">
        <v>20</v>
      </c>
      <c r="D67" s="6">
        <v>6.09</v>
      </c>
      <c r="E67" s="6"/>
      <c r="F67" s="6"/>
      <c r="G67" s="7">
        <f t="shared" ref="G67:G101" si="3">C67-$E$2</f>
        <v>2.4899999999999984</v>
      </c>
      <c r="H67" s="52">
        <v>-3.7212999999999994</v>
      </c>
      <c r="I67" s="50">
        <f t="shared" ref="I67:I101" si="4">G67*H67</f>
        <v>-9.2660369999999919</v>
      </c>
      <c r="K67" s="36">
        <f t="shared" ref="K67" si="5">C67*D67</f>
        <v>121.8</v>
      </c>
      <c r="L67" s="50">
        <f t="shared" ref="L67:L101" si="6">C67^2</f>
        <v>400</v>
      </c>
      <c r="N67" s="36">
        <f>Results!$F$27*C67+Results!$F$28</f>
        <v>11.013705705930262</v>
      </c>
      <c r="O67" s="6">
        <f t="shared" ref="O67:O101" si="7">D67-N67</f>
        <v>-4.9237057059302618</v>
      </c>
      <c r="P67" s="44">
        <f t="shared" ref="P67:P101" si="8">D67-$F$2</f>
        <v>-3.7212999999999994</v>
      </c>
      <c r="Q67" s="6">
        <f t="shared" ref="Q67:Q101" si="9">O67^2</f>
        <v>24.242877878610219</v>
      </c>
      <c r="R67" s="45">
        <f t="shared" ref="R67:R101" si="10">P67^2</f>
        <v>13.848073689999996</v>
      </c>
    </row>
    <row r="68" spans="3:18" x14ac:dyDescent="0.25">
      <c r="C68" s="36">
        <v>23</v>
      </c>
      <c r="D68" s="6">
        <v>14.79</v>
      </c>
      <c r="E68" s="6"/>
      <c r="F68" s="6"/>
      <c r="G68" s="7">
        <f t="shared" si="3"/>
        <v>5.4899999999999984</v>
      </c>
      <c r="H68" s="52">
        <v>4.9786999999999999</v>
      </c>
      <c r="I68" s="50">
        <f t="shared" si="4"/>
        <v>27.333062999999992</v>
      </c>
      <c r="K68" s="36">
        <f>C68*D68</f>
        <v>340.16999999999996</v>
      </c>
      <c r="L68" s="50">
        <f t="shared" si="6"/>
        <v>529</v>
      </c>
      <c r="N68" s="36">
        <f>Results!$F$27*C68+Results!$F$28</f>
        <v>12.462387279340208</v>
      </c>
      <c r="O68" s="6">
        <f t="shared" si="7"/>
        <v>2.3276127206597916</v>
      </c>
      <c r="P68" s="44">
        <f t="shared" si="8"/>
        <v>4.9786999999999999</v>
      </c>
      <c r="Q68" s="6">
        <f t="shared" si="9"/>
        <v>5.4177809773772774</v>
      </c>
      <c r="R68" s="45">
        <f t="shared" si="10"/>
        <v>24.78745369</v>
      </c>
    </row>
    <row r="69" spans="3:18" x14ac:dyDescent="0.25">
      <c r="C69" s="36">
        <v>6</v>
      </c>
      <c r="D69" s="6">
        <v>0</v>
      </c>
      <c r="E69" s="6"/>
      <c r="F69" s="6"/>
      <c r="G69" s="7">
        <f t="shared" si="3"/>
        <v>-11.510000000000002</v>
      </c>
      <c r="H69" s="52">
        <v>-9.8112999999999992</v>
      </c>
      <c r="I69" s="50">
        <f t="shared" si="4"/>
        <v>112.92806300000001</v>
      </c>
      <c r="K69" s="36">
        <f t="shared" ref="K69:K84" si="11">C69*D69</f>
        <v>0</v>
      </c>
      <c r="L69" s="50">
        <f t="shared" si="6"/>
        <v>36</v>
      </c>
      <c r="N69" s="36">
        <f>Results!$F$27*C69+Results!$F$28</f>
        <v>4.2531916966838494</v>
      </c>
      <c r="O69" s="6">
        <f t="shared" si="7"/>
        <v>-4.2531916966838494</v>
      </c>
      <c r="P69" s="44">
        <f t="shared" si="8"/>
        <v>-9.8112999999999992</v>
      </c>
      <c r="Q69" s="6">
        <f t="shared" si="9"/>
        <v>18.089639608740441</v>
      </c>
      <c r="R69" s="45">
        <f t="shared" si="10"/>
        <v>96.261607689999991</v>
      </c>
    </row>
    <row r="70" spans="3:18" x14ac:dyDescent="0.25">
      <c r="C70" s="36">
        <v>20</v>
      </c>
      <c r="D70" s="6">
        <v>9.59</v>
      </c>
      <c r="E70" s="6"/>
      <c r="F70" s="6"/>
      <c r="G70" s="7">
        <f t="shared" si="3"/>
        <v>2.4899999999999984</v>
      </c>
      <c r="H70" s="52">
        <v>-0.22129999999999939</v>
      </c>
      <c r="I70" s="50">
        <f t="shared" si="4"/>
        <v>-0.55103699999999811</v>
      </c>
      <c r="K70" s="36">
        <f t="shared" si="11"/>
        <v>191.8</v>
      </c>
      <c r="L70" s="50">
        <f t="shared" si="6"/>
        <v>400</v>
      </c>
      <c r="N70" s="36">
        <f>Results!$F$27*C70+Results!$F$28</f>
        <v>11.013705705930262</v>
      </c>
      <c r="O70" s="6">
        <f t="shared" si="7"/>
        <v>-1.4237057059302618</v>
      </c>
      <c r="P70" s="44">
        <f t="shared" si="8"/>
        <v>-0.22129999999999939</v>
      </c>
      <c r="Q70" s="6">
        <f t="shared" si="9"/>
        <v>2.0269379370983849</v>
      </c>
      <c r="R70" s="45">
        <f t="shared" si="10"/>
        <v>4.897368999999973E-2</v>
      </c>
    </row>
    <row r="71" spans="3:18" x14ac:dyDescent="0.25">
      <c r="C71" s="36">
        <v>18</v>
      </c>
      <c r="D71" s="6">
        <v>11.78</v>
      </c>
      <c r="E71" s="6"/>
      <c r="F71" s="6"/>
      <c r="G71" s="7">
        <f t="shared" si="3"/>
        <v>0.48999999999999844</v>
      </c>
      <c r="H71" s="52">
        <v>1.9687000000000001</v>
      </c>
      <c r="I71" s="50">
        <f t="shared" si="4"/>
        <v>0.96466299999999694</v>
      </c>
      <c r="K71" s="36">
        <f t="shared" si="11"/>
        <v>212.04</v>
      </c>
      <c r="L71" s="50">
        <f t="shared" si="6"/>
        <v>324</v>
      </c>
      <c r="N71" s="36">
        <f>Results!$F$27*C71+Results!$F$28</f>
        <v>10.047917990323631</v>
      </c>
      <c r="O71" s="6">
        <f t="shared" si="7"/>
        <v>1.7320820096763683</v>
      </c>
      <c r="P71" s="44">
        <f t="shared" si="8"/>
        <v>1.9687000000000001</v>
      </c>
      <c r="Q71" s="6">
        <f t="shared" si="9"/>
        <v>3.0001080882445268</v>
      </c>
      <c r="R71" s="45">
        <f t="shared" si="10"/>
        <v>3.8757796900000003</v>
      </c>
    </row>
    <row r="72" spans="3:18" x14ac:dyDescent="0.25">
      <c r="C72" s="36">
        <v>20</v>
      </c>
      <c r="D72" s="6">
        <v>14.54</v>
      </c>
      <c r="E72" s="6"/>
      <c r="F72" s="6"/>
      <c r="G72" s="7">
        <f t="shared" si="3"/>
        <v>2.4899999999999984</v>
      </c>
      <c r="H72" s="52">
        <v>4.7286999999999999</v>
      </c>
      <c r="I72" s="50">
        <f t="shared" si="4"/>
        <v>11.774462999999992</v>
      </c>
      <c r="K72" s="36">
        <f t="shared" si="11"/>
        <v>290.79999999999995</v>
      </c>
      <c r="L72" s="50">
        <f t="shared" si="6"/>
        <v>400</v>
      </c>
      <c r="N72" s="36">
        <f>Results!$F$27*C72+Results!$F$28</f>
        <v>11.013705705930262</v>
      </c>
      <c r="O72" s="6">
        <f t="shared" si="7"/>
        <v>3.5262942940697375</v>
      </c>
      <c r="P72" s="44">
        <f t="shared" si="8"/>
        <v>4.7286999999999999</v>
      </c>
      <c r="Q72" s="6">
        <f t="shared" si="9"/>
        <v>12.434751448388788</v>
      </c>
      <c r="R72" s="45">
        <f t="shared" si="10"/>
        <v>22.360603689999998</v>
      </c>
    </row>
    <row r="73" spans="3:18" x14ac:dyDescent="0.25">
      <c r="C73" s="36">
        <v>13</v>
      </c>
      <c r="D73" s="6">
        <v>1.76</v>
      </c>
      <c r="E73" s="6"/>
      <c r="F73" s="6"/>
      <c r="G73" s="7">
        <f t="shared" si="3"/>
        <v>-4.5100000000000016</v>
      </c>
      <c r="H73" s="52">
        <v>-8.0512999999999995</v>
      </c>
      <c r="I73" s="50">
        <f t="shared" si="4"/>
        <v>36.311363000000007</v>
      </c>
      <c r="K73" s="36">
        <f t="shared" si="11"/>
        <v>22.88</v>
      </c>
      <c r="L73" s="50">
        <f t="shared" si="6"/>
        <v>169</v>
      </c>
      <c r="N73" s="36">
        <f>Results!$F$27*C73+Results!$F$28</f>
        <v>7.6334487013070547</v>
      </c>
      <c r="O73" s="6">
        <f t="shared" si="7"/>
        <v>-5.8734487013070549</v>
      </c>
      <c r="P73" s="44">
        <f t="shared" si="8"/>
        <v>-8.0512999999999995</v>
      </c>
      <c r="Q73" s="6">
        <f t="shared" si="9"/>
        <v>34.497399646885526</v>
      </c>
      <c r="R73" s="45">
        <f t="shared" si="10"/>
        <v>64.823431689999992</v>
      </c>
    </row>
    <row r="74" spans="3:18" x14ac:dyDescent="0.25">
      <c r="C74" s="36">
        <v>3</v>
      </c>
      <c r="D74" s="6">
        <v>2.11</v>
      </c>
      <c r="E74" s="6"/>
      <c r="F74" s="6"/>
      <c r="G74" s="7">
        <f t="shared" si="3"/>
        <v>-14.510000000000002</v>
      </c>
      <c r="H74" s="52">
        <v>-7.7012999999999998</v>
      </c>
      <c r="I74" s="50">
        <f t="shared" si="4"/>
        <v>111.74586300000001</v>
      </c>
      <c r="K74" s="36">
        <f t="shared" si="11"/>
        <v>6.33</v>
      </c>
      <c r="L74" s="50">
        <f t="shared" si="6"/>
        <v>9</v>
      </c>
      <c r="N74" s="36">
        <f>Results!$F$27*C74+Results!$F$28</f>
        <v>2.8045101232739036</v>
      </c>
      <c r="O74" s="6">
        <f t="shared" si="7"/>
        <v>-0.69451012327390371</v>
      </c>
      <c r="P74" s="44">
        <f t="shared" si="8"/>
        <v>-7.7012999999999998</v>
      </c>
      <c r="Q74" s="6">
        <f t="shared" si="9"/>
        <v>0.48234431132993294</v>
      </c>
      <c r="R74" s="45">
        <f t="shared" si="10"/>
        <v>59.310021689999999</v>
      </c>
    </row>
    <row r="75" spans="3:18" x14ac:dyDescent="0.25">
      <c r="C75" s="36">
        <v>2</v>
      </c>
      <c r="D75" s="6">
        <v>0.42</v>
      </c>
      <c r="E75" s="6"/>
      <c r="F75" s="6"/>
      <c r="G75" s="7">
        <f t="shared" si="3"/>
        <v>-15.510000000000002</v>
      </c>
      <c r="H75" s="52">
        <v>-9.3912999999999993</v>
      </c>
      <c r="I75" s="50">
        <f t="shared" si="4"/>
        <v>145.659063</v>
      </c>
      <c r="K75" s="36">
        <f t="shared" si="11"/>
        <v>0.84</v>
      </c>
      <c r="L75" s="50">
        <f t="shared" si="6"/>
        <v>4</v>
      </c>
      <c r="N75" s="36">
        <f>Results!$F$27*C75+Results!$F$28</f>
        <v>2.3216162654705883</v>
      </c>
      <c r="O75" s="6">
        <f t="shared" si="7"/>
        <v>-1.9016162654705884</v>
      </c>
      <c r="P75" s="44">
        <f t="shared" si="8"/>
        <v>-9.3912999999999993</v>
      </c>
      <c r="Q75" s="6">
        <f t="shared" si="9"/>
        <v>3.616144421102307</v>
      </c>
      <c r="R75" s="45">
        <f t="shared" si="10"/>
        <v>88.196515689999984</v>
      </c>
    </row>
    <row r="76" spans="3:18" x14ac:dyDescent="0.25">
      <c r="C76" s="36">
        <v>25</v>
      </c>
      <c r="D76" s="6">
        <v>16.059999999999999</v>
      </c>
      <c r="E76" s="6"/>
      <c r="F76" s="6"/>
      <c r="G76" s="7">
        <f t="shared" si="3"/>
        <v>7.4899999999999984</v>
      </c>
      <c r="H76" s="52">
        <v>6.2486999999999995</v>
      </c>
      <c r="I76" s="50">
        <f t="shared" si="4"/>
        <v>46.802762999999985</v>
      </c>
      <c r="K76" s="36">
        <f t="shared" si="11"/>
        <v>401.49999999999994</v>
      </c>
      <c r="L76" s="50">
        <f t="shared" si="6"/>
        <v>625</v>
      </c>
      <c r="N76" s="36">
        <f>Results!$F$27*C76+Results!$F$28</f>
        <v>13.428174994946836</v>
      </c>
      <c r="O76" s="6">
        <f t="shared" si="7"/>
        <v>2.6318250050531624</v>
      </c>
      <c r="P76" s="44">
        <f t="shared" si="8"/>
        <v>6.2486999999999995</v>
      </c>
      <c r="Q76" s="6">
        <f t="shared" si="9"/>
        <v>6.9265028572230785</v>
      </c>
      <c r="R76" s="45">
        <f t="shared" si="10"/>
        <v>39.046251689999991</v>
      </c>
    </row>
    <row r="77" spans="3:18" x14ac:dyDescent="0.25">
      <c r="C77" s="36">
        <v>38</v>
      </c>
      <c r="D77" s="6">
        <v>19.37</v>
      </c>
      <c r="E77" s="6"/>
      <c r="F77" s="6"/>
      <c r="G77" s="7">
        <f t="shared" si="3"/>
        <v>20.49</v>
      </c>
      <c r="H77" s="52">
        <v>9.5587000000000018</v>
      </c>
      <c r="I77" s="50">
        <f t="shared" si="4"/>
        <v>195.85776300000003</v>
      </c>
      <c r="K77" s="36">
        <f t="shared" si="11"/>
        <v>736.06000000000006</v>
      </c>
      <c r="L77" s="50">
        <f t="shared" si="6"/>
        <v>1444</v>
      </c>
      <c r="N77" s="36">
        <f>Results!$F$27*C77+Results!$F$28</f>
        <v>19.705795146389935</v>
      </c>
      <c r="O77" s="6">
        <f t="shared" si="7"/>
        <v>-0.33579514638993402</v>
      </c>
      <c r="P77" s="44">
        <f t="shared" si="8"/>
        <v>9.5587000000000018</v>
      </c>
      <c r="Q77" s="6">
        <f t="shared" si="9"/>
        <v>0.11275838033903722</v>
      </c>
      <c r="R77" s="45">
        <f t="shared" si="10"/>
        <v>91.36874569000004</v>
      </c>
    </row>
    <row r="78" spans="3:18" x14ac:dyDescent="0.25">
      <c r="C78" s="36">
        <v>3</v>
      </c>
      <c r="D78" s="6">
        <v>8.1300000000000008</v>
      </c>
      <c r="E78" s="6"/>
      <c r="F78" s="6"/>
      <c r="G78" s="7">
        <f t="shared" si="3"/>
        <v>-14.510000000000002</v>
      </c>
      <c r="H78" s="52">
        <v>-1.6812999999999985</v>
      </c>
      <c r="I78" s="50">
        <f t="shared" si="4"/>
        <v>24.395662999999981</v>
      </c>
      <c r="K78" s="36">
        <f t="shared" si="11"/>
        <v>24.39</v>
      </c>
      <c r="L78" s="50">
        <f t="shared" si="6"/>
        <v>9</v>
      </c>
      <c r="N78" s="36">
        <f>Results!$F$27*C78+Results!$F$28</f>
        <v>2.8045101232739036</v>
      </c>
      <c r="O78" s="6">
        <f t="shared" si="7"/>
        <v>5.3254898767260972</v>
      </c>
      <c r="P78" s="44">
        <f t="shared" si="8"/>
        <v>-1.6812999999999985</v>
      </c>
      <c r="Q78" s="6">
        <f t="shared" si="9"/>
        <v>28.360842427112143</v>
      </c>
      <c r="R78" s="45">
        <f t="shared" si="10"/>
        <v>2.826769689999995</v>
      </c>
    </row>
    <row r="79" spans="3:18" x14ac:dyDescent="0.25">
      <c r="C79" s="36">
        <v>5</v>
      </c>
      <c r="D79" s="6">
        <v>6.31</v>
      </c>
      <c r="E79" s="6"/>
      <c r="F79" s="6"/>
      <c r="G79" s="7">
        <f t="shared" si="3"/>
        <v>-12.510000000000002</v>
      </c>
      <c r="H79" s="52">
        <v>-3.5012999999999996</v>
      </c>
      <c r="I79" s="50">
        <f t="shared" si="4"/>
        <v>43.801262999999999</v>
      </c>
      <c r="K79" s="36">
        <f t="shared" si="11"/>
        <v>31.549999999999997</v>
      </c>
      <c r="L79" s="50">
        <f t="shared" si="6"/>
        <v>25</v>
      </c>
      <c r="N79" s="36">
        <f>Results!$F$27*C79+Results!$F$28</f>
        <v>3.7702978388805342</v>
      </c>
      <c r="O79" s="6">
        <f t="shared" si="7"/>
        <v>2.5397021611194655</v>
      </c>
      <c r="P79" s="44">
        <f t="shared" si="8"/>
        <v>-3.5012999999999996</v>
      </c>
      <c r="Q79" s="6">
        <f t="shared" si="9"/>
        <v>6.4500870671948833</v>
      </c>
      <c r="R79" s="45">
        <f t="shared" si="10"/>
        <v>12.259101689999998</v>
      </c>
    </row>
    <row r="80" spans="3:18" x14ac:dyDescent="0.25">
      <c r="C80" s="36">
        <v>17</v>
      </c>
      <c r="D80" s="6">
        <v>7.34</v>
      </c>
      <c r="E80" s="6"/>
      <c r="F80" s="6"/>
      <c r="G80" s="7">
        <f t="shared" si="3"/>
        <v>-0.51000000000000156</v>
      </c>
      <c r="H80" s="52">
        <v>-2.4712999999999994</v>
      </c>
      <c r="I80" s="50">
        <f t="shared" si="4"/>
        <v>1.2603630000000035</v>
      </c>
      <c r="K80" s="36">
        <f t="shared" si="11"/>
        <v>124.78</v>
      </c>
      <c r="L80" s="50">
        <f t="shared" si="6"/>
        <v>289</v>
      </c>
      <c r="N80" s="36">
        <f>Results!$F$27*C80+Results!$F$28</f>
        <v>9.5650241325203158</v>
      </c>
      <c r="O80" s="6">
        <f t="shared" si="7"/>
        <v>-2.2250241325203159</v>
      </c>
      <c r="P80" s="44">
        <f t="shared" si="8"/>
        <v>-2.4712999999999994</v>
      </c>
      <c r="Q80" s="6">
        <f t="shared" si="9"/>
        <v>4.9507323902977847</v>
      </c>
      <c r="R80" s="45">
        <f t="shared" si="10"/>
        <v>6.1073236899999968</v>
      </c>
    </row>
    <row r="81" spans="3:18" x14ac:dyDescent="0.25">
      <c r="C81" s="36">
        <v>23</v>
      </c>
      <c r="D81" s="6">
        <v>13.04</v>
      </c>
      <c r="E81" s="6"/>
      <c r="F81" s="6"/>
      <c r="G81" s="7">
        <f t="shared" si="3"/>
        <v>5.4899999999999984</v>
      </c>
      <c r="H81" s="52">
        <v>3.2286999999999999</v>
      </c>
      <c r="I81" s="50">
        <f t="shared" si="4"/>
        <v>17.725562999999994</v>
      </c>
      <c r="K81" s="36">
        <f t="shared" si="11"/>
        <v>299.91999999999996</v>
      </c>
      <c r="L81" s="50">
        <f t="shared" si="6"/>
        <v>529</v>
      </c>
      <c r="N81" s="36">
        <f>Results!$F$27*C81+Results!$F$28</f>
        <v>12.462387279340208</v>
      </c>
      <c r="O81" s="6">
        <f t="shared" si="7"/>
        <v>0.57761272065979163</v>
      </c>
      <c r="P81" s="44">
        <f t="shared" si="8"/>
        <v>3.2286999999999999</v>
      </c>
      <c r="Q81" s="6">
        <f t="shared" si="9"/>
        <v>0.33363645506800649</v>
      </c>
      <c r="R81" s="45">
        <f t="shared" si="10"/>
        <v>10.42450369</v>
      </c>
    </row>
    <row r="82" spans="3:18" x14ac:dyDescent="0.25">
      <c r="C82" s="36">
        <v>8</v>
      </c>
      <c r="D82" s="6">
        <v>1.01</v>
      </c>
      <c r="E82" s="6"/>
      <c r="F82" s="6"/>
      <c r="G82" s="7">
        <f t="shared" si="3"/>
        <v>-9.5100000000000016</v>
      </c>
      <c r="H82" s="52">
        <v>-8.8012999999999995</v>
      </c>
      <c r="I82" s="50">
        <f t="shared" si="4"/>
        <v>83.70036300000001</v>
      </c>
      <c r="K82" s="36">
        <f t="shared" si="11"/>
        <v>8.08</v>
      </c>
      <c r="L82" s="50">
        <f t="shared" si="6"/>
        <v>64</v>
      </c>
      <c r="N82" s="36">
        <f>Results!$F$27*C82+Results!$F$28</f>
        <v>5.21897941229048</v>
      </c>
      <c r="O82" s="6">
        <f t="shared" si="7"/>
        <v>-4.2089794122904802</v>
      </c>
      <c r="P82" s="44">
        <f t="shared" si="8"/>
        <v>-8.8012999999999995</v>
      </c>
      <c r="Q82" s="6">
        <f t="shared" si="9"/>
        <v>17.715507693085115</v>
      </c>
      <c r="R82" s="45">
        <f t="shared" si="10"/>
        <v>77.462881689999989</v>
      </c>
    </row>
    <row r="83" spans="3:18" x14ac:dyDescent="0.25">
      <c r="C83" s="36">
        <v>21</v>
      </c>
      <c r="D83" s="6">
        <v>6.94</v>
      </c>
      <c r="E83" s="6"/>
      <c r="F83" s="6"/>
      <c r="G83" s="7">
        <f t="shared" si="3"/>
        <v>3.4899999999999984</v>
      </c>
      <c r="H83" s="52">
        <v>-2.8712999999999989</v>
      </c>
      <c r="I83" s="50">
        <f t="shared" si="4"/>
        <v>-10.020836999999991</v>
      </c>
      <c r="K83" s="36">
        <f t="shared" si="11"/>
        <v>145.74</v>
      </c>
      <c r="L83" s="50">
        <f t="shared" si="6"/>
        <v>441</v>
      </c>
      <c r="N83" s="36">
        <f>Results!$F$27*C83+Results!$F$28</f>
        <v>11.496599563733577</v>
      </c>
      <c r="O83" s="6">
        <f t="shared" si="7"/>
        <v>-4.5565995637335766</v>
      </c>
      <c r="P83" s="44">
        <f t="shared" si="8"/>
        <v>-2.8712999999999989</v>
      </c>
      <c r="Q83" s="6">
        <f t="shared" si="9"/>
        <v>20.762599584217021</v>
      </c>
      <c r="R83" s="45">
        <f t="shared" si="10"/>
        <v>8.244363689999993</v>
      </c>
    </row>
    <row r="84" spans="3:18" x14ac:dyDescent="0.25">
      <c r="C84" s="36">
        <v>30</v>
      </c>
      <c r="D84" s="6">
        <v>12.91</v>
      </c>
      <c r="E84" s="6"/>
      <c r="F84" s="6"/>
      <c r="G84" s="7">
        <f t="shared" si="3"/>
        <v>12.489999999999998</v>
      </c>
      <c r="H84" s="52">
        <v>3.0987000000000009</v>
      </c>
      <c r="I84" s="50">
        <f t="shared" si="4"/>
        <v>38.702763000000004</v>
      </c>
      <c r="K84" s="36">
        <f t="shared" si="11"/>
        <v>387.3</v>
      </c>
      <c r="L84" s="50">
        <f t="shared" si="6"/>
        <v>900</v>
      </c>
      <c r="N84" s="36">
        <f>Results!$F$27*C84+Results!$F$28</f>
        <v>15.842644283963413</v>
      </c>
      <c r="O84" s="6">
        <f t="shared" si="7"/>
        <v>-2.9326442839634126</v>
      </c>
      <c r="P84" s="44">
        <f t="shared" si="8"/>
        <v>3.0987000000000009</v>
      </c>
      <c r="Q84" s="6">
        <f t="shared" si="9"/>
        <v>8.6004024962632766</v>
      </c>
      <c r="R84" s="45">
        <f t="shared" si="10"/>
        <v>9.6019416900000056</v>
      </c>
    </row>
    <row r="85" spans="3:18" x14ac:dyDescent="0.25">
      <c r="C85" s="36">
        <v>17</v>
      </c>
      <c r="D85" s="6">
        <v>6.7</v>
      </c>
      <c r="E85" s="6"/>
      <c r="F85" s="6"/>
      <c r="G85" s="7">
        <f t="shared" si="3"/>
        <v>-0.51000000000000156</v>
      </c>
      <c r="H85" s="52">
        <v>-3.1112999999999991</v>
      </c>
      <c r="I85" s="50">
        <f t="shared" si="4"/>
        <v>1.5867630000000044</v>
      </c>
      <c r="K85" s="36">
        <f>C85*D85</f>
        <v>113.9</v>
      </c>
      <c r="L85" s="50">
        <f t="shared" si="6"/>
        <v>289</v>
      </c>
      <c r="N85" s="36">
        <f>Results!$F$27*C85+Results!$F$28</f>
        <v>9.5650241325203158</v>
      </c>
      <c r="O85" s="6">
        <f t="shared" si="7"/>
        <v>-2.8650241325203156</v>
      </c>
      <c r="P85" s="44">
        <f t="shared" si="8"/>
        <v>-3.1112999999999991</v>
      </c>
      <c r="Q85" s="6">
        <f t="shared" si="9"/>
        <v>8.2083632799237876</v>
      </c>
      <c r="R85" s="45">
        <f t="shared" si="10"/>
        <v>9.680187689999995</v>
      </c>
    </row>
    <row r="86" spans="3:18" x14ac:dyDescent="0.25">
      <c r="C86" s="36">
        <v>16</v>
      </c>
      <c r="D86" s="6">
        <v>12.49</v>
      </c>
      <c r="E86" s="6"/>
      <c r="F86" s="6"/>
      <c r="G86" s="7">
        <f t="shared" si="3"/>
        <v>-1.5100000000000016</v>
      </c>
      <c r="H86" s="52">
        <v>2.678700000000001</v>
      </c>
      <c r="I86" s="50">
        <f t="shared" si="4"/>
        <v>-4.0448370000000056</v>
      </c>
      <c r="K86" s="36">
        <f t="shared" ref="K86:K97" si="12">C86*D86</f>
        <v>199.84</v>
      </c>
      <c r="L86" s="50">
        <f t="shared" si="6"/>
        <v>256</v>
      </c>
      <c r="N86" s="36">
        <f>Results!$F$27*C86+Results!$F$28</f>
        <v>9.0821302747170005</v>
      </c>
      <c r="O86" s="6">
        <f t="shared" si="7"/>
        <v>3.4078697252829997</v>
      </c>
      <c r="P86" s="44">
        <f t="shared" si="8"/>
        <v>2.678700000000001</v>
      </c>
      <c r="Q86" s="6">
        <f t="shared" si="9"/>
        <v>11.613576064500428</v>
      </c>
      <c r="R86" s="45">
        <f t="shared" si="10"/>
        <v>7.1754336900000055</v>
      </c>
    </row>
    <row r="87" spans="3:18" x14ac:dyDescent="0.25">
      <c r="C87" s="36">
        <v>7</v>
      </c>
      <c r="D87" s="6">
        <v>6.13</v>
      </c>
      <c r="E87" s="6"/>
      <c r="F87" s="6"/>
      <c r="G87" s="7">
        <f t="shared" si="3"/>
        <v>-10.510000000000002</v>
      </c>
      <c r="H87" s="52">
        <v>-3.6812999999999994</v>
      </c>
      <c r="I87" s="50">
        <f t="shared" si="4"/>
        <v>38.690463000000001</v>
      </c>
      <c r="K87" s="36">
        <f t="shared" si="12"/>
        <v>42.91</v>
      </c>
      <c r="L87" s="50">
        <f t="shared" si="6"/>
        <v>49</v>
      </c>
      <c r="N87" s="36">
        <f>Results!$F$27*C87+Results!$F$28</f>
        <v>4.7360855544871647</v>
      </c>
      <c r="O87" s="6">
        <f t="shared" si="7"/>
        <v>1.3939144455128352</v>
      </c>
      <c r="P87" s="44">
        <f t="shared" si="8"/>
        <v>-3.6812999999999994</v>
      </c>
      <c r="Q87" s="6">
        <f t="shared" si="9"/>
        <v>1.9429974814093547</v>
      </c>
      <c r="R87" s="45">
        <f t="shared" si="10"/>
        <v>13.551969689999995</v>
      </c>
    </row>
    <row r="88" spans="3:18" x14ac:dyDescent="0.25">
      <c r="C88" s="36">
        <v>36</v>
      </c>
      <c r="D88" s="6">
        <v>18.010000000000002</v>
      </c>
      <c r="E88" s="6"/>
      <c r="F88" s="6"/>
      <c r="G88" s="7">
        <f t="shared" si="3"/>
        <v>18.489999999999998</v>
      </c>
      <c r="H88" s="52">
        <v>8.1987000000000023</v>
      </c>
      <c r="I88" s="50">
        <f t="shared" si="4"/>
        <v>151.59396300000003</v>
      </c>
      <c r="K88" s="36">
        <f t="shared" si="12"/>
        <v>648.36</v>
      </c>
      <c r="L88" s="50">
        <f t="shared" si="6"/>
        <v>1296</v>
      </c>
      <c r="N88" s="36">
        <f>Results!$F$27*C88+Results!$F$28</f>
        <v>18.740007430783304</v>
      </c>
      <c r="O88" s="6">
        <f t="shared" si="7"/>
        <v>-0.73000743078330288</v>
      </c>
      <c r="P88" s="44">
        <f t="shared" si="8"/>
        <v>8.1987000000000023</v>
      </c>
      <c r="Q88" s="6">
        <f t="shared" si="9"/>
        <v>0.53291084899883878</v>
      </c>
      <c r="R88" s="45">
        <f t="shared" si="10"/>
        <v>67.218681690000039</v>
      </c>
    </row>
    <row r="89" spans="3:18" x14ac:dyDescent="0.25">
      <c r="C89" s="36">
        <v>13</v>
      </c>
      <c r="D89" s="6">
        <v>5.03</v>
      </c>
      <c r="E89" s="6"/>
      <c r="F89" s="6"/>
      <c r="G89" s="7">
        <f t="shared" si="3"/>
        <v>-4.5100000000000016</v>
      </c>
      <c r="H89" s="52">
        <v>-4.781299999999999</v>
      </c>
      <c r="I89" s="50">
        <f t="shared" si="4"/>
        <v>21.563663000000002</v>
      </c>
      <c r="K89" s="36">
        <f t="shared" si="12"/>
        <v>65.39</v>
      </c>
      <c r="L89" s="50">
        <f t="shared" si="6"/>
        <v>169</v>
      </c>
      <c r="N89" s="36">
        <f>Results!$F$27*C89+Results!$F$28</f>
        <v>7.6334487013070547</v>
      </c>
      <c r="O89" s="6">
        <f t="shared" si="7"/>
        <v>-2.6034487013070544</v>
      </c>
      <c r="P89" s="44">
        <f t="shared" si="8"/>
        <v>-4.781299999999999</v>
      </c>
      <c r="Q89" s="6">
        <f t="shared" si="9"/>
        <v>6.7779451403373878</v>
      </c>
      <c r="R89" s="45">
        <f t="shared" si="10"/>
        <v>22.860829689999992</v>
      </c>
    </row>
    <row r="90" spans="3:18" x14ac:dyDescent="0.25">
      <c r="C90" s="36">
        <v>9</v>
      </c>
      <c r="D90" s="6">
        <v>3.39</v>
      </c>
      <c r="E90" s="6"/>
      <c r="F90" s="6"/>
      <c r="G90" s="7">
        <f t="shared" si="3"/>
        <v>-8.5100000000000016</v>
      </c>
      <c r="H90" s="52">
        <v>-6.4212999999999987</v>
      </c>
      <c r="I90" s="50">
        <f t="shared" si="4"/>
        <v>54.645263</v>
      </c>
      <c r="K90" s="36">
        <f t="shared" si="12"/>
        <v>30.51</v>
      </c>
      <c r="L90" s="50">
        <f t="shared" si="6"/>
        <v>81</v>
      </c>
      <c r="N90" s="36">
        <f>Results!$F$27*C90+Results!$F$28</f>
        <v>5.7018732700937953</v>
      </c>
      <c r="O90" s="6">
        <f t="shared" si="7"/>
        <v>-2.3118732700937952</v>
      </c>
      <c r="P90" s="44">
        <f t="shared" si="8"/>
        <v>-6.4212999999999987</v>
      </c>
      <c r="Q90" s="6">
        <f t="shared" si="9"/>
        <v>5.3447580169741782</v>
      </c>
      <c r="R90" s="45">
        <f t="shared" si="10"/>
        <v>41.233093689999983</v>
      </c>
    </row>
    <row r="91" spans="3:18" x14ac:dyDescent="0.25">
      <c r="C91" s="36">
        <v>1</v>
      </c>
      <c r="D91" s="6">
        <v>2.1</v>
      </c>
      <c r="E91" s="6"/>
      <c r="F91" s="6"/>
      <c r="G91" s="7">
        <f t="shared" si="3"/>
        <v>-16.510000000000002</v>
      </c>
      <c r="H91" s="52">
        <v>-7.7112999999999996</v>
      </c>
      <c r="I91" s="50">
        <f t="shared" si="4"/>
        <v>127.313563</v>
      </c>
      <c r="K91" s="36">
        <f t="shared" si="12"/>
        <v>2.1</v>
      </c>
      <c r="L91" s="50">
        <f t="shared" si="6"/>
        <v>1</v>
      </c>
      <c r="N91" s="36">
        <f>Results!$F$27*C91+Results!$F$28</f>
        <v>1.8387224076672735</v>
      </c>
      <c r="O91" s="6">
        <f t="shared" si="7"/>
        <v>0.26127759233272663</v>
      </c>
      <c r="P91" s="44">
        <f t="shared" si="8"/>
        <v>-7.7112999999999996</v>
      </c>
      <c r="Q91" s="6">
        <f t="shared" si="9"/>
        <v>6.8265980255186487E-2</v>
      </c>
      <c r="R91" s="45">
        <f t="shared" si="10"/>
        <v>59.464147689999997</v>
      </c>
    </row>
    <row r="92" spans="3:18" x14ac:dyDescent="0.25">
      <c r="C92" s="36">
        <v>15</v>
      </c>
      <c r="D92" s="6">
        <v>2.02</v>
      </c>
      <c r="E92" s="6"/>
      <c r="F92" s="6"/>
      <c r="G92" s="7">
        <f t="shared" si="3"/>
        <v>-2.5100000000000016</v>
      </c>
      <c r="H92" s="52">
        <v>-7.7912999999999997</v>
      </c>
      <c r="I92" s="50">
        <f t="shared" si="4"/>
        <v>19.556163000000012</v>
      </c>
      <c r="K92" s="36">
        <f t="shared" si="12"/>
        <v>30.3</v>
      </c>
      <c r="L92" s="50">
        <f t="shared" si="6"/>
        <v>225</v>
      </c>
      <c r="N92" s="36">
        <f>Results!$F$27*C92+Results!$F$28</f>
        <v>8.5992364169136852</v>
      </c>
      <c r="O92" s="6">
        <f t="shared" si="7"/>
        <v>-6.5792364169136857</v>
      </c>
      <c r="P92" s="44">
        <f t="shared" si="8"/>
        <v>-7.7912999999999997</v>
      </c>
      <c r="Q92" s="6">
        <f t="shared" si="9"/>
        <v>43.28635182964323</v>
      </c>
      <c r="R92" s="45">
        <f t="shared" si="10"/>
        <v>60.704355689999993</v>
      </c>
    </row>
    <row r="93" spans="3:18" x14ac:dyDescent="0.25">
      <c r="C93" s="36">
        <v>12</v>
      </c>
      <c r="D93" s="6">
        <v>7.26</v>
      </c>
      <c r="E93" s="6"/>
      <c r="F93" s="6"/>
      <c r="G93" s="7">
        <f t="shared" si="3"/>
        <v>-5.5100000000000016</v>
      </c>
      <c r="H93" s="52">
        <v>-2.5512999999999995</v>
      </c>
      <c r="I93" s="50">
        <f t="shared" si="4"/>
        <v>14.057663000000002</v>
      </c>
      <c r="K93" s="36">
        <f t="shared" si="12"/>
        <v>87.12</v>
      </c>
      <c r="L93" s="50">
        <f t="shared" si="6"/>
        <v>144</v>
      </c>
      <c r="N93" s="36">
        <f>Results!$F$27*C93+Results!$F$28</f>
        <v>7.1505548435037394</v>
      </c>
      <c r="O93" s="6">
        <f t="shared" si="7"/>
        <v>0.10944515649626041</v>
      </c>
      <c r="P93" s="44">
        <f t="shared" si="8"/>
        <v>-2.5512999999999995</v>
      </c>
      <c r="Q93" s="6">
        <f t="shared" si="9"/>
        <v>1.1978242280490933E-2</v>
      </c>
      <c r="R93" s="45">
        <f t="shared" si="10"/>
        <v>6.5091316899999976</v>
      </c>
    </row>
    <row r="94" spans="3:18" x14ac:dyDescent="0.25">
      <c r="C94" s="36">
        <v>12</v>
      </c>
      <c r="D94" s="6">
        <v>7.46</v>
      </c>
      <c r="E94" s="6"/>
      <c r="F94" s="6"/>
      <c r="G94" s="7">
        <f t="shared" si="3"/>
        <v>-5.5100000000000016</v>
      </c>
      <c r="H94" s="52">
        <v>-2.3512999999999993</v>
      </c>
      <c r="I94" s="50">
        <f t="shared" si="4"/>
        <v>12.955662999999999</v>
      </c>
      <c r="K94" s="36">
        <f t="shared" si="12"/>
        <v>89.52</v>
      </c>
      <c r="L94" s="50">
        <f t="shared" si="6"/>
        <v>144</v>
      </c>
      <c r="N94" s="36">
        <f>Results!$F$27*C94+Results!$F$28</f>
        <v>7.1505548435037394</v>
      </c>
      <c r="O94" s="6">
        <f t="shared" si="7"/>
        <v>0.30944515649626059</v>
      </c>
      <c r="P94" s="44">
        <f t="shared" si="8"/>
        <v>-2.3512999999999993</v>
      </c>
      <c r="Q94" s="6">
        <f t="shared" si="9"/>
        <v>9.575630487899521E-2</v>
      </c>
      <c r="R94" s="45">
        <f t="shared" si="10"/>
        <v>5.5286116899999964</v>
      </c>
    </row>
    <row r="95" spans="3:18" x14ac:dyDescent="0.25">
      <c r="C95" s="36">
        <v>15</v>
      </c>
      <c r="D95" s="6">
        <v>9.5299999999999994</v>
      </c>
      <c r="E95" s="6"/>
      <c r="F95" s="6"/>
      <c r="G95" s="7">
        <f t="shared" si="3"/>
        <v>-2.5100000000000016</v>
      </c>
      <c r="H95" s="52">
        <v>-0.28129999999999988</v>
      </c>
      <c r="I95" s="50">
        <f t="shared" si="4"/>
        <v>0.70606300000000011</v>
      </c>
      <c r="K95" s="36">
        <f t="shared" si="12"/>
        <v>142.94999999999999</v>
      </c>
      <c r="L95" s="50">
        <f t="shared" si="6"/>
        <v>225</v>
      </c>
      <c r="N95" s="36">
        <f>Results!$F$27*C95+Results!$F$28</f>
        <v>8.5992364169136852</v>
      </c>
      <c r="O95" s="6">
        <f t="shared" si="7"/>
        <v>0.93076358308631413</v>
      </c>
      <c r="P95" s="44">
        <f t="shared" si="8"/>
        <v>-0.28129999999999988</v>
      </c>
      <c r="Q95" s="6">
        <f t="shared" si="9"/>
        <v>0.86632084759967398</v>
      </c>
      <c r="R95" s="45">
        <f t="shared" si="10"/>
        <v>7.9129689999999933E-2</v>
      </c>
    </row>
    <row r="96" spans="3:18" x14ac:dyDescent="0.25">
      <c r="C96" s="36">
        <v>37</v>
      </c>
      <c r="D96" s="6">
        <v>22.59</v>
      </c>
      <c r="E96" s="6"/>
      <c r="F96" s="6"/>
      <c r="G96" s="7">
        <f t="shared" si="3"/>
        <v>19.489999999999998</v>
      </c>
      <c r="H96" s="52">
        <v>12.778700000000001</v>
      </c>
      <c r="I96" s="50">
        <f t="shared" si="4"/>
        <v>249.05686299999999</v>
      </c>
      <c r="K96" s="36">
        <f t="shared" si="12"/>
        <v>835.83</v>
      </c>
      <c r="L96" s="50">
        <f t="shared" si="6"/>
        <v>1369</v>
      </c>
      <c r="N96" s="36">
        <f>Results!$F$27*C96+Results!$F$28</f>
        <v>19.22290128858662</v>
      </c>
      <c r="O96" s="6">
        <f t="shared" si="7"/>
        <v>3.3670987114133801</v>
      </c>
      <c r="P96" s="44">
        <f t="shared" si="8"/>
        <v>12.778700000000001</v>
      </c>
      <c r="Q96" s="6">
        <f t="shared" si="9"/>
        <v>11.337353732401645</v>
      </c>
      <c r="R96" s="45">
        <f t="shared" si="10"/>
        <v>163.29517369000001</v>
      </c>
    </row>
    <row r="97" spans="2:18" x14ac:dyDescent="0.25">
      <c r="C97" s="36">
        <v>32</v>
      </c>
      <c r="D97" s="6">
        <v>20.23</v>
      </c>
      <c r="E97" s="6"/>
      <c r="F97" s="6"/>
      <c r="G97" s="7">
        <f t="shared" si="3"/>
        <v>14.489999999999998</v>
      </c>
      <c r="H97" s="52">
        <v>10.418700000000001</v>
      </c>
      <c r="I97" s="50">
        <f t="shared" si="4"/>
        <v>150.96696299999999</v>
      </c>
      <c r="K97" s="36">
        <f>C97*D97</f>
        <v>647.36</v>
      </c>
      <c r="L97" s="50">
        <f t="shared" si="6"/>
        <v>1024</v>
      </c>
      <c r="N97" s="36">
        <f>Results!$F$27*C97+Results!$F$28</f>
        <v>16.808431999570043</v>
      </c>
      <c r="O97" s="6">
        <f t="shared" si="7"/>
        <v>3.4215680004299571</v>
      </c>
      <c r="P97" s="44">
        <f t="shared" si="8"/>
        <v>10.418700000000001</v>
      </c>
      <c r="Q97" s="6">
        <f t="shared" si="9"/>
        <v>11.707127581566255</v>
      </c>
      <c r="R97" s="45">
        <f t="shared" si="10"/>
        <v>108.54930969000003</v>
      </c>
    </row>
    <row r="98" spans="2:18" x14ac:dyDescent="0.25">
      <c r="C98" s="36">
        <v>23</v>
      </c>
      <c r="D98" s="6">
        <v>11.27</v>
      </c>
      <c r="E98" s="6"/>
      <c r="F98" s="6"/>
      <c r="G98" s="7">
        <f t="shared" si="3"/>
        <v>5.4899999999999984</v>
      </c>
      <c r="H98" s="52">
        <v>1.4587000000000003</v>
      </c>
      <c r="I98" s="50">
        <f t="shared" si="4"/>
        <v>8.0082629999999995</v>
      </c>
      <c r="K98" s="36">
        <f>C98*D98</f>
        <v>259.20999999999998</v>
      </c>
      <c r="L98" s="50">
        <f t="shared" si="6"/>
        <v>529</v>
      </c>
      <c r="N98" s="36">
        <f>Results!$F$27*C98+Results!$F$28</f>
        <v>12.462387279340208</v>
      </c>
      <c r="O98" s="6">
        <f t="shared" si="7"/>
        <v>-1.1923872793402079</v>
      </c>
      <c r="P98" s="44">
        <f t="shared" si="8"/>
        <v>1.4587000000000003</v>
      </c>
      <c r="Q98" s="6">
        <f t="shared" si="9"/>
        <v>1.4217874239323431</v>
      </c>
      <c r="R98" s="45">
        <f t="shared" si="10"/>
        <v>2.1278056900000011</v>
      </c>
    </row>
    <row r="99" spans="2:18" x14ac:dyDescent="0.25">
      <c r="C99" s="36">
        <v>17</v>
      </c>
      <c r="D99" s="6">
        <v>8.4700000000000006</v>
      </c>
      <c r="E99" s="6"/>
      <c r="F99" s="6"/>
      <c r="G99" s="7">
        <f t="shared" si="3"/>
        <v>-0.51000000000000156</v>
      </c>
      <c r="H99" s="52">
        <v>-1.3412999999999986</v>
      </c>
      <c r="I99" s="50">
        <f t="shared" si="4"/>
        <v>0.68406300000000142</v>
      </c>
      <c r="K99" s="36">
        <f>C99*D99</f>
        <v>143.99</v>
      </c>
      <c r="L99" s="50">
        <f t="shared" si="6"/>
        <v>289</v>
      </c>
      <c r="N99" s="36">
        <f>Results!$F$27*C99+Results!$F$28</f>
        <v>9.5650241325203158</v>
      </c>
      <c r="O99" s="6">
        <f t="shared" si="7"/>
        <v>-1.0950241325203152</v>
      </c>
      <c r="P99" s="44">
        <f t="shared" si="8"/>
        <v>-1.3412999999999986</v>
      </c>
      <c r="Q99" s="6">
        <f t="shared" si="9"/>
        <v>1.1990778508018687</v>
      </c>
      <c r="R99" s="45">
        <f t="shared" si="10"/>
        <v>1.7990856899999963</v>
      </c>
    </row>
    <row r="100" spans="2:18" x14ac:dyDescent="0.25">
      <c r="C100" s="36">
        <v>13</v>
      </c>
      <c r="D100" s="6">
        <v>5.78</v>
      </c>
      <c r="E100" s="6"/>
      <c r="F100" s="6"/>
      <c r="G100" s="7">
        <f t="shared" si="3"/>
        <v>-4.5100000000000016</v>
      </c>
      <c r="H100" s="52">
        <v>-4.031299999999999</v>
      </c>
      <c r="I100" s="50">
        <f t="shared" si="4"/>
        <v>18.181163000000002</v>
      </c>
      <c r="K100" s="36">
        <f>C100*D100</f>
        <v>75.14</v>
      </c>
      <c r="L100" s="50">
        <f t="shared" si="6"/>
        <v>169</v>
      </c>
      <c r="N100" s="36">
        <f>Results!$F$27*C100+Results!$F$28</f>
        <v>7.6334487013070547</v>
      </c>
      <c r="O100" s="6">
        <f t="shared" si="7"/>
        <v>-1.8534487013070544</v>
      </c>
      <c r="P100" s="44">
        <f t="shared" si="8"/>
        <v>-4.031299999999999</v>
      </c>
      <c r="Q100" s="6">
        <f t="shared" si="9"/>
        <v>3.4352720883768066</v>
      </c>
      <c r="R100" s="45">
        <f t="shared" si="10"/>
        <v>16.251379689999993</v>
      </c>
    </row>
    <row r="101" spans="2:18" ht="15.75" thickBot="1" x14ac:dyDescent="0.3">
      <c r="C101" s="46">
        <v>32</v>
      </c>
      <c r="D101" s="47">
        <v>17.8</v>
      </c>
      <c r="E101" s="47"/>
      <c r="F101" s="47"/>
      <c r="G101" s="53">
        <f t="shared" si="3"/>
        <v>14.489999999999998</v>
      </c>
      <c r="H101" s="54">
        <v>7.9887000000000015</v>
      </c>
      <c r="I101" s="51">
        <f t="shared" si="4"/>
        <v>115.756263</v>
      </c>
      <c r="K101" s="46">
        <f>C101*D101</f>
        <v>569.6</v>
      </c>
      <c r="L101" s="51">
        <f t="shared" si="6"/>
        <v>1024</v>
      </c>
      <c r="N101" s="46">
        <f>Results!$F$27*C101+Results!$F$28</f>
        <v>16.808431999570043</v>
      </c>
      <c r="O101" s="47">
        <f t="shared" si="7"/>
        <v>0.99156800042995741</v>
      </c>
      <c r="P101" s="48">
        <f t="shared" si="8"/>
        <v>7.9887000000000015</v>
      </c>
      <c r="Q101" s="47">
        <f t="shared" si="9"/>
        <v>0.98320709947666396</v>
      </c>
      <c r="R101" s="49">
        <f t="shared" si="10"/>
        <v>63.819327690000023</v>
      </c>
    </row>
    <row r="102" spans="2:18" ht="15.75" thickBot="1" x14ac:dyDescent="0.3"/>
    <row r="103" spans="2:18" ht="15.75" thickBot="1" x14ac:dyDescent="0.3">
      <c r="B103" s="27" t="s">
        <v>5</v>
      </c>
      <c r="C103">
        <f>SUM(C2:C101)</f>
        <v>1751</v>
      </c>
      <c r="D103">
        <f>SUM(D2:D101)</f>
        <v>981.12999999999988</v>
      </c>
      <c r="G103" s="2">
        <f>SUM(G2:G101)</f>
        <v>-1.6342482922482304E-13</v>
      </c>
      <c r="H103" s="4">
        <f>SUM(_xlfn.ANCHORARRAY(H2))</f>
        <v>6.4837024638109142E-14</v>
      </c>
      <c r="I103" s="2">
        <f>SUM(I2:I101)</f>
        <v>4133.083700000001</v>
      </c>
      <c r="J103" s="2"/>
      <c r="K103">
        <f>SUM(K2:K101)</f>
        <v>21312.669999999995</v>
      </c>
      <c r="L103" s="1">
        <f>SUM(L2:L101)</f>
        <v>39219</v>
      </c>
      <c r="O103">
        <f>SUM(O2:O101)</f>
        <v>-6.6791017161449417E-13</v>
      </c>
      <c r="P103" s="3">
        <f>SUM(P2:P101)</f>
        <v>6.4837024638109142E-14</v>
      </c>
      <c r="Q103">
        <f>SUM(Q2:Q101)</f>
        <v>1301.6599984829982</v>
      </c>
      <c r="R103" s="5">
        <f>SUM(R2:R101)</f>
        <v>3297.5007310000001</v>
      </c>
    </row>
    <row r="104" spans="2:18" x14ac:dyDescent="0.25"/>
    <row r="105" spans="2:18" x14ac:dyDescent="0.25"/>
    <row r="112" spans="2:18" hidden="1" x14ac:dyDescent="0.25">
      <c r="F112" s="1"/>
      <c r="G112"/>
    </row>
    <row r="114" spans="6:10" hidden="1" x14ac:dyDescent="0.25">
      <c r="F114" s="2"/>
      <c r="G114" s="1"/>
      <c r="H114" s="1"/>
      <c r="I114" s="2"/>
      <c r="J114" s="6"/>
    </row>
    <row r="116" spans="6:10" hidden="1" x14ac:dyDescent="0.25">
      <c r="J116" s="6"/>
    </row>
    <row r="117" spans="6:10" hidden="1" x14ac:dyDescent="0.25">
      <c r="J117" s="6"/>
    </row>
    <row r="119" spans="6:10" hidden="1" x14ac:dyDescent="0.25">
      <c r="J119" s="6"/>
    </row>
    <row r="120" spans="6:10" hidden="1" x14ac:dyDescent="0.25">
      <c r="J120" s="31"/>
    </row>
    <row r="131" spans="6:6" ht="74.25" hidden="1" customHeight="1" x14ac:dyDescent="0.25"/>
    <row r="133" spans="6:6" hidden="1" x14ac:dyDescent="0.25">
      <c r="F133" s="2"/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AE64-AD1F-4A8F-AA80-FE7AF9B67079}">
  <dimension ref="A1:O48"/>
  <sheetViews>
    <sheetView showGridLines="0" showRowColHeaders="0" tabSelected="1" topLeftCell="C1" workbookViewId="0">
      <selection activeCell="E1" sqref="E1:G5"/>
    </sheetView>
  </sheetViews>
  <sheetFormatPr defaultColWidth="0" defaultRowHeight="15" x14ac:dyDescent="0.25"/>
  <cols>
    <col min="1" max="2" width="9.140625" style="1" hidden="1"/>
    <col min="3" max="3" width="9.140625" style="1" customWidth="1"/>
    <col min="4" max="4" width="19.5703125" customWidth="1"/>
    <col min="5" max="5" width="30.5703125" customWidth="1"/>
    <col min="6" max="6" width="46.28515625" customWidth="1"/>
    <col min="7" max="7" width="23.7109375" customWidth="1"/>
    <col min="8" max="8" width="9.140625" customWidth="1"/>
    <col min="9" max="10" width="9.140625" hidden="1"/>
    <col min="11" max="11" width="49.7109375" hidden="1"/>
    <col min="12" max="12" width="47.7109375" hidden="1"/>
    <col min="13" max="13" width="16.7109375" hidden="1"/>
    <col min="14" max="14" width="9.140625" hidden="1"/>
    <col min="15" max="15" width="35.5703125" hidden="1"/>
    <col min="16" max="16384" width="9.140625" hidden="1"/>
  </cols>
  <sheetData>
    <row r="1" spans="5:7" x14ac:dyDescent="0.25">
      <c r="E1" s="13"/>
      <c r="F1" s="14"/>
      <c r="G1" s="15"/>
    </row>
    <row r="2" spans="5:7" x14ac:dyDescent="0.25">
      <c r="E2" s="16"/>
      <c r="F2" s="10" t="s">
        <v>20</v>
      </c>
      <c r="G2" s="17" t="s">
        <v>21</v>
      </c>
    </row>
    <row r="3" spans="5:7" x14ac:dyDescent="0.25">
      <c r="E3" s="18" t="s">
        <v>8</v>
      </c>
      <c r="F3" s="11">
        <f>Calculation!I103/100</f>
        <v>41.33083700000001</v>
      </c>
      <c r="G3" s="19">
        <f>Calculation!I103/99</f>
        <v>41.74832020202021</v>
      </c>
    </row>
    <row r="4" spans="5:7" x14ac:dyDescent="0.25">
      <c r="E4" s="18" t="s">
        <v>11</v>
      </c>
      <c r="F4" s="12">
        <f>F3/(Results!D21*Results!F21)</f>
        <v>0.77798368694742925</v>
      </c>
      <c r="G4" s="20">
        <f>G3/(Results!E21*Results!G21)</f>
        <v>0.77798368694742914</v>
      </c>
    </row>
    <row r="5" spans="5:7" ht="15.75" thickBot="1" x14ac:dyDescent="0.3">
      <c r="E5" s="21"/>
      <c r="F5" s="22"/>
      <c r="G5" s="23"/>
    </row>
    <row r="10" spans="5:7" ht="15.75" thickBot="1" x14ac:dyDescent="0.3">
      <c r="E10" s="39" t="s">
        <v>44</v>
      </c>
      <c r="F10" s="39" t="s">
        <v>42</v>
      </c>
    </row>
    <row r="11" spans="5:7" ht="77.25" customHeight="1" thickBot="1" x14ac:dyDescent="0.3">
      <c r="E11" s="40" t="s">
        <v>45</v>
      </c>
      <c r="F11" s="40" t="s">
        <v>43</v>
      </c>
    </row>
    <row r="12" spans="5:7" ht="15.75" thickBot="1" x14ac:dyDescent="0.3"/>
    <row r="13" spans="5:7" x14ac:dyDescent="0.25">
      <c r="E13" s="32" t="s">
        <v>32</v>
      </c>
      <c r="F13" s="33">
        <f>Calculation!Q103</f>
        <v>1301.6599984829982</v>
      </c>
    </row>
    <row r="14" spans="5:7" x14ac:dyDescent="0.25">
      <c r="E14" s="18" t="s">
        <v>33</v>
      </c>
      <c r="F14" s="24">
        <f>Calculation!R103</f>
        <v>3297.5007310000001</v>
      </c>
    </row>
    <row r="15" spans="5:7" x14ac:dyDescent="0.25">
      <c r="E15" s="18" t="s">
        <v>31</v>
      </c>
      <c r="F15" s="24">
        <f>1-F13/F14</f>
        <v>0.60525861715631624</v>
      </c>
    </row>
    <row r="17" spans="4:13" x14ac:dyDescent="0.25">
      <c r="D17" s="18" t="s">
        <v>12</v>
      </c>
      <c r="E17" s="10" t="s">
        <v>14</v>
      </c>
      <c r="F17" s="10" t="s">
        <v>13</v>
      </c>
      <c r="G17" s="17" t="s">
        <v>15</v>
      </c>
    </row>
    <row r="18" spans="4:13" x14ac:dyDescent="0.25">
      <c r="D18" s="16">
        <f>_xlfn.VAR.P(Ind_Var)</f>
        <v>85.5899</v>
      </c>
      <c r="E18" s="8">
        <f>_xlfn.VAR.S(Ind_Var)</f>
        <v>86.454444444444462</v>
      </c>
      <c r="F18" s="8">
        <f>_xlfn.VAR.P(Dependent_Variable)</f>
        <v>32.975007310000038</v>
      </c>
      <c r="G18" s="24">
        <f>_xlfn.VAR.S(Dependent_Variable)</f>
        <v>33.308088191919232</v>
      </c>
    </row>
    <row r="19" spans="4:13" x14ac:dyDescent="0.25">
      <c r="D19" s="16"/>
      <c r="E19" s="9"/>
      <c r="F19" s="8"/>
      <c r="G19" s="24"/>
      <c r="M19" s="1"/>
    </row>
    <row r="20" spans="4:13" x14ac:dyDescent="0.25">
      <c r="D20" s="18" t="s">
        <v>17</v>
      </c>
      <c r="E20" s="10" t="s">
        <v>18</v>
      </c>
      <c r="F20" s="10" t="s">
        <v>19</v>
      </c>
      <c r="G20" s="17" t="s">
        <v>18</v>
      </c>
      <c r="M20" s="1"/>
    </row>
    <row r="21" spans="4:13" x14ac:dyDescent="0.25">
      <c r="D21" s="16">
        <f>SQRT(D18)</f>
        <v>9.251480962527026</v>
      </c>
      <c r="E21" s="8">
        <f>SQRT(E18)</f>
        <v>9.2980882144903561</v>
      </c>
      <c r="F21" s="8">
        <f>SQRT(F18)</f>
        <v>5.7423869000616845</v>
      </c>
      <c r="G21" s="24">
        <f>SQRT(G18)</f>
        <v>5.7713159844111148</v>
      </c>
      <c r="M21" s="1"/>
    </row>
    <row r="22" spans="4:13" ht="15.75" thickBot="1" x14ac:dyDescent="0.3">
      <c r="D22" s="21"/>
      <c r="E22" s="25"/>
      <c r="F22" s="22"/>
      <c r="G22" s="26" t="s">
        <v>16</v>
      </c>
      <c r="M22" s="1"/>
    </row>
    <row r="23" spans="4:13" x14ac:dyDescent="0.25">
      <c r="M23" s="1"/>
    </row>
    <row r="24" spans="4:13" ht="15.75" thickBot="1" x14ac:dyDescent="0.3">
      <c r="M24" s="1"/>
    </row>
    <row r="25" spans="4:13" x14ac:dyDescent="0.25">
      <c r="E25" s="32" t="s">
        <v>24</v>
      </c>
      <c r="F25" s="33"/>
      <c r="M25" s="1"/>
    </row>
    <row r="26" spans="4:13" x14ac:dyDescent="0.25">
      <c r="E26" s="18" t="s">
        <v>27</v>
      </c>
      <c r="F26" s="24">
        <f>ROWS(Ind_Var)</f>
        <v>100</v>
      </c>
      <c r="M26" s="1"/>
    </row>
    <row r="27" spans="4:13" x14ac:dyDescent="0.25">
      <c r="E27" s="18" t="s">
        <v>25</v>
      </c>
      <c r="F27" s="24">
        <f>($F$26*Calculation!$K$103-Calculation!C103*Calculation!D103)/($F$26*Calculation!$L$103-Calculation!C103^2)</f>
        <v>0.48289385780331517</v>
      </c>
      <c r="M27" s="1"/>
    </row>
    <row r="28" spans="4:13" ht="15.75" thickBot="1" x14ac:dyDescent="0.3">
      <c r="E28" s="34" t="s">
        <v>26</v>
      </c>
      <c r="F28" s="35">
        <f>(Calculation!$D$103*Calculation!$L$103-Calculation!$C$103*Calculation!$K$103)/($F$26*Calculation!$L$103-Calculation!$C$103^2)</f>
        <v>1.3558285498639582</v>
      </c>
      <c r="M28" s="1"/>
    </row>
    <row r="29" spans="4:13" x14ac:dyDescent="0.25">
      <c r="M29" s="1"/>
    </row>
    <row r="30" spans="4:13" x14ac:dyDescent="0.25">
      <c r="M30" s="1"/>
    </row>
    <row r="31" spans="4:13" ht="15.75" thickBot="1" x14ac:dyDescent="0.3">
      <c r="M31" s="1"/>
    </row>
    <row r="32" spans="4:13" x14ac:dyDescent="0.25">
      <c r="E32" s="37"/>
      <c r="F32" s="33"/>
      <c r="M32" s="1"/>
    </row>
    <row r="33" spans="5:13" x14ac:dyDescent="0.25">
      <c r="E33" s="18"/>
      <c r="F33" s="18" t="s">
        <v>36</v>
      </c>
      <c r="M33" s="1"/>
    </row>
    <row r="34" spans="5:13" x14ac:dyDescent="0.25">
      <c r="E34" s="38"/>
      <c r="F34" s="24"/>
      <c r="M34" s="1"/>
    </row>
    <row r="35" spans="5:13" ht="15.75" thickBot="1" x14ac:dyDescent="0.3">
      <c r="E35" s="34" t="s">
        <v>37</v>
      </c>
      <c r="F35" s="35">
        <f>AVERAGE(Calculation!C2:C101)</f>
        <v>17.510000000000002</v>
      </c>
      <c r="M35" s="1"/>
    </row>
    <row r="36" spans="5:13" x14ac:dyDescent="0.25">
      <c r="E36" s="32" t="s">
        <v>38</v>
      </c>
      <c r="F36" s="33">
        <f>MEDIAN(Calculation!C2:C101)</f>
        <v>17</v>
      </c>
    </row>
    <row r="37" spans="5:13" x14ac:dyDescent="0.25">
      <c r="E37" s="18" t="s">
        <v>39</v>
      </c>
      <c r="F37" s="24">
        <f>_xlfn.MODE.SNGL(Calculation!C2:C101)</f>
        <v>23</v>
      </c>
    </row>
    <row r="38" spans="5:13" x14ac:dyDescent="0.25">
      <c r="E38" s="18" t="s">
        <v>40</v>
      </c>
      <c r="F38" s="24">
        <v>40</v>
      </c>
    </row>
    <row r="39" spans="5:13" x14ac:dyDescent="0.25">
      <c r="F39" s="2"/>
    </row>
    <row r="40" spans="5:13" x14ac:dyDescent="0.25">
      <c r="F40" s="2"/>
    </row>
    <row r="41" spans="5:13" ht="15.75" thickBot="1" x14ac:dyDescent="0.3">
      <c r="F41" s="2"/>
    </row>
    <row r="42" spans="5:13" x14ac:dyDescent="0.25">
      <c r="E42" s="37"/>
      <c r="F42" s="33"/>
    </row>
    <row r="43" spans="5:13" x14ac:dyDescent="0.25">
      <c r="E43" s="18"/>
      <c r="F43" s="18" t="s">
        <v>41</v>
      </c>
    </row>
    <row r="44" spans="5:13" x14ac:dyDescent="0.25">
      <c r="E44" s="38"/>
      <c r="F44" s="24"/>
    </row>
    <row r="45" spans="5:13" ht="15.75" thickBot="1" x14ac:dyDescent="0.3">
      <c r="E45" s="34" t="s">
        <v>37</v>
      </c>
      <c r="F45" s="35">
        <f>AVERAGE(Calculation!D2:D101)</f>
        <v>9.8112999999999992</v>
      </c>
    </row>
    <row r="46" spans="5:13" x14ac:dyDescent="0.25">
      <c r="E46" s="32" t="s">
        <v>38</v>
      </c>
      <c r="F46" s="33">
        <f>MEDIAN(Calculation!D2:D101)</f>
        <v>9.5249999999999986</v>
      </c>
    </row>
    <row r="47" spans="5:13" x14ac:dyDescent="0.25">
      <c r="E47" s="18" t="s">
        <v>39</v>
      </c>
      <c r="F47" s="24">
        <f>_xlfn.MODE.SNGL(Calculation!D2:D101)</f>
        <v>0</v>
      </c>
    </row>
    <row r="48" spans="5:13" x14ac:dyDescent="0.25">
      <c r="E48" s="18" t="s">
        <v>40</v>
      </c>
      <c r="F48" s="24">
        <v>27.8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9EF-D952-4CC5-BEEF-73AC7836AE1E}">
  <dimension ref="A1:A68"/>
  <sheetViews>
    <sheetView showGridLines="0" showRowColHeaders="0" topLeftCell="A31" zoomScaleNormal="100" workbookViewId="0">
      <selection activeCell="V25" sqref="V25"/>
    </sheetView>
  </sheetViews>
  <sheetFormatPr defaultRowHeight="15" zeroHeight="1" x14ac:dyDescent="0.25"/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 Data</vt:lpstr>
      <vt:lpstr>Calculation</vt:lpstr>
      <vt:lpstr>Results</vt:lpstr>
      <vt:lpstr>Graphs</vt:lpstr>
      <vt:lpstr>Dependent_Variable</vt:lpstr>
      <vt:lpstr>Ind_Var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Aftaab</dc:creator>
  <cp:lastModifiedBy>Shubham Mishra</cp:lastModifiedBy>
  <cp:lastPrinted>2021-12-15T16:13:12Z</cp:lastPrinted>
  <dcterms:created xsi:type="dcterms:W3CDTF">2021-12-12T14:45:23Z</dcterms:created>
  <dcterms:modified xsi:type="dcterms:W3CDTF">2021-12-15T18:14:49Z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996ac70c-81ff-44b6-9a19-5cd758e3bcc8</vt:lpwstr>
  </property>
</Properties>
</file>