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66925"/>
  <mc:AlternateContent xmlns:mc="http://schemas.openxmlformats.org/markup-compatibility/2006">
    <mc:Choice Requires="x15">
      <x15ac:absPath xmlns:x15ac="http://schemas.microsoft.com/office/spreadsheetml/2010/11/ac" url="/Users/shubh/Desktop/TATA MOTORS/"/>
    </mc:Choice>
  </mc:AlternateContent>
  <xr:revisionPtr revIDLastSave="0" documentId="13_ncr:1_{6D3BFD10-B70C-C242-B290-6BDD1462DFC8}" xr6:coauthVersionLast="47" xr6:coauthVersionMax="47" xr10:uidLastSave="{00000000-0000-0000-0000-000000000000}"/>
  <bookViews>
    <workbookView xWindow="-40" yWindow="660" windowWidth="29400" windowHeight="18480" tabRatio="703" activeTab="2" xr2:uid="{7EE50CA2-B225-4851-A033-610441F84807}"/>
  </bookViews>
  <sheets>
    <sheet name="INTRO" sheetId="9" r:id="rId1"/>
    <sheet name="RAW DATA" sheetId="20" r:id="rId2"/>
    <sheet name="DASHBOARD" sheetId="21" r:id="rId3"/>
    <sheet name="Consolidated Income Statement" sheetId="16" r:id="rId4"/>
    <sheet name="DCF Dashboard" sheetId="4" r:id="rId5"/>
    <sheet name="CAPEX" sheetId="19" r:id="rId6"/>
    <sheet name="Consolidated Balance Sheet" sheetId="17" r:id="rId7"/>
    <sheet name="Working Capital Schedule" sheetId="7" r:id="rId8"/>
    <sheet name="Debt Schedule" sheetId="5" r:id="rId9"/>
    <sheet name="Consolidated cash flow" sheetId="18" r:id="rId10"/>
    <sheet name="Fixed asset Schedule" sheetId="6" r:id="rId11"/>
    <sheet name="Discount rates" sheetId="3" r:id="rId12"/>
  </sheets>
  <externalReferences>
    <externalReference r:id="rId13"/>
  </externalReferences>
  <definedNames>
    <definedName name="_xlnm._FilterDatabase" localSheetId="11" hidden="1">'Discount rates'!$A$35:$B$35</definedName>
    <definedName name="_xlchart.v1.44" hidden="1">'RAW DATA'!$D$40:$D$55</definedName>
    <definedName name="_xlchart.v1.45" hidden="1">'RAW DATA'!$E$39</definedName>
    <definedName name="_xlchart.v1.46" hidden="1">'RAW DATA'!$E$40:$E$55</definedName>
    <definedName name="_xlchart.v1.47" hidden="1">'RAW DATA'!$F$39</definedName>
    <definedName name="_xlchart.v1.48" hidden="1">'RAW DATA'!$F$40:$F$55</definedName>
    <definedName name="_xlchart.v1.49" hidden="1">'RAW DATA'!$G$39</definedName>
    <definedName name="_xlchart.v1.50" hidden="1">'RAW DATA'!$G$40:$G$55</definedName>
    <definedName name="_xlchart.v1.51" hidden="1">'RAW DATA'!$H$39</definedName>
    <definedName name="_xlchart.v1.52" hidden="1">'RAW DATA'!$H$40:$H$55</definedName>
    <definedName name="_xlchart.v1.53" hidden="1">'RAW DATA'!$I$39</definedName>
    <definedName name="_xlchart.v1.54" hidden="1">'RAW DATA'!$I$40:$I$55</definedName>
    <definedName name="_xlchart.v1.55" hidden="1">'RAW DATA'!$C$62:$G$62</definedName>
    <definedName name="_xlchart.v1.56" hidden="1">'RAW DATA'!$C$65:$G$65</definedName>
    <definedName name="_xlchart.v1.57" hidden="1">'RAW DATA'!$C$62:$G$62</definedName>
    <definedName name="_xlchart.v1.58" hidden="1">'RAW DATA'!$C$65:$G$65</definedName>
    <definedName name="_xlchart.v1.59" hidden="1">'RAW DATA'!$C$62:$G$62</definedName>
    <definedName name="_xlchart.v1.60" hidden="1">'RAW DATA'!$C$65:$G$65</definedName>
    <definedName name="_xlchart.v1.61" hidden="1">'RAW DATA'!$C$62:$G$62</definedName>
    <definedName name="_xlchart.v1.62" hidden="1">'RAW DATA'!$C$65:$G$65</definedName>
    <definedName name="_xlchart.v1.63" hidden="1">'RAW DATA'!$C$62:$G$62</definedName>
    <definedName name="_xlchart.v1.64" hidden="1">'RAW DATA'!$C$65:$G$65</definedName>
    <definedName name="_xlchart.v1.65" hidden="1">'DCF Dashboard'!$M$13:$V$13</definedName>
    <definedName name="_xlchart.v1.66" hidden="1">'DCF Dashboard'!$M$3:$V$3</definedName>
    <definedName name="_xlchart.v1.67" hidden="1">'DCF Dashboard'!$M$3:$V$3</definedName>
    <definedName name="_xlchart.v1.68" hidden="1">'DCF Dashboard'!$M$9:$V$9</definedName>
    <definedName name="_xlchart.v2.0" hidden="1">'RAW DATA'!$D$40</definedName>
    <definedName name="_xlchart.v2.1" hidden="1">'RAW DATA'!$D$41</definedName>
    <definedName name="_xlchart.v2.10" hidden="1">'RAW DATA'!$D$50</definedName>
    <definedName name="_xlchart.v2.11" hidden="1">'RAW DATA'!$D$51</definedName>
    <definedName name="_xlchart.v2.12" hidden="1">'RAW DATA'!$D$52</definedName>
    <definedName name="_xlchart.v2.13" hidden="1">'RAW DATA'!$D$53</definedName>
    <definedName name="_xlchart.v2.14" hidden="1">'RAW DATA'!$D$54</definedName>
    <definedName name="_xlchart.v2.15" hidden="1">'RAW DATA'!$D$55</definedName>
    <definedName name="_xlchart.v2.16" hidden="1">'RAW DATA'!$E$39:$I$39</definedName>
    <definedName name="_xlchart.v2.17" hidden="1">'RAW DATA'!$E$40:$I$40</definedName>
    <definedName name="_xlchart.v2.18" hidden="1">'RAW DATA'!$E$41:$I$41</definedName>
    <definedName name="_xlchart.v2.19" hidden="1">'RAW DATA'!$E$42:$I$42</definedName>
    <definedName name="_xlchart.v2.2" hidden="1">'RAW DATA'!$D$42</definedName>
    <definedName name="_xlchart.v2.20" hidden="1">'RAW DATA'!$E$43:$I$43</definedName>
    <definedName name="_xlchart.v2.21" hidden="1">'RAW DATA'!$E$44:$I$44</definedName>
    <definedName name="_xlchart.v2.22" hidden="1">'RAW DATA'!$E$45:$I$45</definedName>
    <definedName name="_xlchart.v2.23" hidden="1">'RAW DATA'!$E$46:$I$46</definedName>
    <definedName name="_xlchart.v2.24" hidden="1">'RAW DATA'!$E$47:$I$47</definedName>
    <definedName name="_xlchart.v2.25" hidden="1">'RAW DATA'!$E$48:$I$48</definedName>
    <definedName name="_xlchart.v2.26" hidden="1">'RAW DATA'!$E$49:$I$49</definedName>
    <definedName name="_xlchart.v2.27" hidden="1">'RAW DATA'!$E$50:$I$50</definedName>
    <definedName name="_xlchart.v2.28" hidden="1">'RAW DATA'!$E$51:$I$51</definedName>
    <definedName name="_xlchart.v2.29" hidden="1">'RAW DATA'!$E$52:$I$52</definedName>
    <definedName name="_xlchart.v2.3" hidden="1">'RAW DATA'!$D$43</definedName>
    <definedName name="_xlchart.v2.30" hidden="1">'RAW DATA'!$E$53:$I$53</definedName>
    <definedName name="_xlchart.v2.31" hidden="1">'RAW DATA'!$E$54:$I$54</definedName>
    <definedName name="_xlchart.v2.32" hidden="1">'RAW DATA'!$E$55:$I$55</definedName>
    <definedName name="_xlchart.v2.33" hidden="1">'RAW DATA'!$D$40:$D$55</definedName>
    <definedName name="_xlchart.v2.34" hidden="1">'RAW DATA'!$E$39</definedName>
    <definedName name="_xlchart.v2.35" hidden="1">'RAW DATA'!$E$40:$E$55</definedName>
    <definedName name="_xlchart.v2.36" hidden="1">'RAW DATA'!$F$39</definedName>
    <definedName name="_xlchart.v2.37" hidden="1">'RAW DATA'!$F$40:$F$55</definedName>
    <definedName name="_xlchart.v2.38" hidden="1">'RAW DATA'!$G$39</definedName>
    <definedName name="_xlchart.v2.39" hidden="1">'RAW DATA'!$G$40:$G$55</definedName>
    <definedName name="_xlchart.v2.4" hidden="1">'RAW DATA'!$D$44</definedName>
    <definedName name="_xlchart.v2.40" hidden="1">'RAW DATA'!$H$39</definedName>
    <definedName name="_xlchart.v2.41" hidden="1">'RAW DATA'!$H$40:$H$55</definedName>
    <definedName name="_xlchart.v2.42" hidden="1">'RAW DATA'!$I$39</definedName>
    <definedName name="_xlchart.v2.43" hidden="1">'RAW DATA'!$I$40:$I$55</definedName>
    <definedName name="_xlchart.v2.5" hidden="1">'RAW DATA'!$D$45</definedName>
    <definedName name="_xlchart.v2.6" hidden="1">'RAW DATA'!$D$46</definedName>
    <definedName name="_xlchart.v2.7" hidden="1">'RAW DATA'!$D$47</definedName>
    <definedName name="_xlchart.v2.8" hidden="1">'RAW DATA'!$D$48</definedName>
    <definedName name="_xlchart.v2.9" hidden="1">'RAW DATA'!$D$49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5" i="20" l="1"/>
  <c r="J125" i="20"/>
  <c r="I125" i="20"/>
  <c r="H125" i="20"/>
  <c r="L10" i="21"/>
  <c r="H10" i="21"/>
  <c r="E10" i="21"/>
  <c r="B10" i="21"/>
  <c r="Q5" i="4"/>
  <c r="I119" i="20"/>
  <c r="I121" i="20" s="1"/>
  <c r="B134" i="20"/>
  <c r="F134" i="20"/>
  <c r="F139" i="20" s="1"/>
  <c r="E134" i="20"/>
  <c r="E139" i="20" s="1"/>
  <c r="D134" i="20"/>
  <c r="D139" i="20" s="1"/>
  <c r="C134" i="20"/>
  <c r="C139" i="20" s="1"/>
  <c r="E98" i="20"/>
  <c r="D98" i="20"/>
  <c r="G81" i="20"/>
  <c r="F81" i="20"/>
  <c r="E81" i="20"/>
  <c r="D81" i="20"/>
  <c r="C81" i="20"/>
  <c r="G65" i="20"/>
  <c r="G67" i="20" s="1"/>
  <c r="G82" i="20" s="1"/>
  <c r="G99" i="20" s="1"/>
  <c r="F65" i="20"/>
  <c r="F67" i="20" s="1"/>
  <c r="F82" i="20" s="1"/>
  <c r="F99" i="20" s="1"/>
  <c r="E65" i="20"/>
  <c r="E67" i="20" s="1"/>
  <c r="E82" i="20" s="1"/>
  <c r="D65" i="20"/>
  <c r="D67" i="20" s="1"/>
  <c r="D82" i="20" s="1"/>
  <c r="C65" i="20"/>
  <c r="C67" i="20" s="1"/>
  <c r="C82" i="20" s="1"/>
  <c r="F22" i="4"/>
  <c r="F26" i="4"/>
  <c r="F24" i="4"/>
  <c r="G10" i="4"/>
  <c r="N12" i="4" s="1"/>
  <c r="H10" i="4"/>
  <c r="O12" i="4" s="1"/>
  <c r="I10" i="4"/>
  <c r="P12" i="4" s="1"/>
  <c r="J10" i="4"/>
  <c r="Q12" i="4" s="1"/>
  <c r="F10" i="4"/>
  <c r="M12" i="4" s="1"/>
  <c r="E37" i="7"/>
  <c r="F37" i="7"/>
  <c r="G37" i="7"/>
  <c r="D37" i="7"/>
  <c r="F36" i="7"/>
  <c r="R7" i="4"/>
  <c r="C36" i="7"/>
  <c r="I9" i="4"/>
  <c r="S7" i="4"/>
  <c r="T7" i="4"/>
  <c r="U7" i="4"/>
  <c r="V7" i="4"/>
  <c r="N4" i="4"/>
  <c r="O4" i="4"/>
  <c r="O5" i="4" s="1"/>
  <c r="P4" i="4"/>
  <c r="Q4" i="4"/>
  <c r="M4" i="4"/>
  <c r="J9" i="4"/>
  <c r="F33" i="19"/>
  <c r="E33" i="19"/>
  <c r="C33" i="19"/>
  <c r="B33" i="19"/>
  <c r="C29" i="19"/>
  <c r="D29" i="19"/>
  <c r="E29" i="19"/>
  <c r="F29" i="19"/>
  <c r="C30" i="19"/>
  <c r="D30" i="19"/>
  <c r="E30" i="19"/>
  <c r="F30" i="19"/>
  <c r="C31" i="19"/>
  <c r="D31" i="19"/>
  <c r="F31" i="19"/>
  <c r="D32" i="19"/>
  <c r="B31" i="19"/>
  <c r="B30" i="19"/>
  <c r="B29" i="19"/>
  <c r="G9" i="4"/>
  <c r="H9" i="4"/>
  <c r="F9" i="4"/>
  <c r="G8" i="4"/>
  <c r="H8" i="4"/>
  <c r="I8" i="4"/>
  <c r="J8" i="4"/>
  <c r="F8" i="4"/>
  <c r="G5" i="4"/>
  <c r="H5" i="4"/>
  <c r="I5" i="4"/>
  <c r="J5" i="4"/>
  <c r="F5" i="4"/>
  <c r="P9" i="3"/>
  <c r="G29" i="3"/>
  <c r="C38" i="5"/>
  <c r="D38" i="5"/>
  <c r="E38" i="5"/>
  <c r="F38" i="5"/>
  <c r="B38" i="5"/>
  <c r="Q14" i="3"/>
  <c r="R14" i="3"/>
  <c r="S14" i="3"/>
  <c r="T14" i="3"/>
  <c r="P14" i="3"/>
  <c r="R13" i="3"/>
  <c r="S13" i="3"/>
  <c r="T13" i="3"/>
  <c r="D37" i="16"/>
  <c r="E37" i="16"/>
  <c r="F20" i="16"/>
  <c r="E20" i="16"/>
  <c r="D20" i="16"/>
  <c r="C20" i="16"/>
  <c r="G20" i="16"/>
  <c r="F4" i="16"/>
  <c r="F6" i="16" s="1"/>
  <c r="F21" i="16" s="1"/>
  <c r="F38" i="16" s="1"/>
  <c r="Q13" i="3" s="1"/>
  <c r="E4" i="16"/>
  <c r="E6" i="16" s="1"/>
  <c r="E21" i="16" s="1"/>
  <c r="D4" i="16"/>
  <c r="D6" i="16" s="1"/>
  <c r="D21" i="16" s="1"/>
  <c r="C4" i="16"/>
  <c r="C6" i="16" s="1"/>
  <c r="C21" i="16" s="1"/>
  <c r="G4" i="16"/>
  <c r="G6" i="16" s="1"/>
  <c r="G21" i="16" s="1"/>
  <c r="G38" i="16" s="1"/>
  <c r="P13" i="3" s="1"/>
  <c r="Q5" i="3"/>
  <c r="R5" i="3"/>
  <c r="S5" i="3"/>
  <c r="T5" i="3"/>
  <c r="P5" i="3"/>
  <c r="Q6" i="3"/>
  <c r="Q7" i="3" s="1"/>
  <c r="R6" i="3"/>
  <c r="R7" i="3" s="1"/>
  <c r="S6" i="3"/>
  <c r="S7" i="3" s="1"/>
  <c r="T6" i="3"/>
  <c r="P6" i="3"/>
  <c r="P7" i="3" s="1"/>
  <c r="G19" i="3"/>
  <c r="E20" i="3"/>
  <c r="G12"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37" i="3"/>
  <c r="B33" i="5"/>
  <c r="I10" i="5"/>
  <c r="J10" i="5"/>
  <c r="K10" i="5"/>
  <c r="L10" i="5"/>
  <c r="H10" i="5"/>
  <c r="C33" i="5"/>
  <c r="D33" i="5"/>
  <c r="E33" i="5"/>
  <c r="F33" i="5"/>
  <c r="F33" i="7"/>
  <c r="E33" i="7"/>
  <c r="D33" i="7"/>
  <c r="C33" i="7"/>
  <c r="G33" i="7"/>
  <c r="F23" i="7"/>
  <c r="E23" i="7"/>
  <c r="D23" i="7"/>
  <c r="C23" i="7"/>
  <c r="G23" i="7"/>
  <c r="J22" i="9" a="1"/>
  <c r="J29" i="9"/>
  <c r="N5" i="4" l="1"/>
  <c r="P5" i="4"/>
  <c r="R4" i="4"/>
  <c r="G6" i="4"/>
  <c r="G7" i="4" s="1"/>
  <c r="G11" i="4" s="1"/>
  <c r="N6" i="4"/>
  <c r="H6" i="4"/>
  <c r="H7" i="4" s="1"/>
  <c r="H11" i="4" s="1"/>
  <c r="O6" i="4"/>
  <c r="P6" i="4"/>
  <c r="I6" i="4"/>
  <c r="I7" i="4" s="1"/>
  <c r="I11" i="4" s="1"/>
  <c r="Q6" i="4"/>
  <c r="J6" i="4"/>
  <c r="J7" i="4" s="1"/>
  <c r="J11" i="4" s="1"/>
  <c r="M6" i="4"/>
  <c r="F6" i="4"/>
  <c r="F7" i="4" s="1"/>
  <c r="F11" i="4" s="1"/>
  <c r="G26" i="3"/>
  <c r="G27" i="3" s="1"/>
  <c r="F28" i="4"/>
  <c r="R12" i="4"/>
  <c r="R11" i="4"/>
  <c r="R10" i="4"/>
  <c r="R5" i="4"/>
  <c r="S4" i="4"/>
  <c r="P15" i="3"/>
  <c r="G7" i="3" s="1"/>
  <c r="Q9" i="3"/>
  <c r="R9" i="3"/>
  <c r="S9" i="3"/>
  <c r="G6" i="3"/>
  <c r="G8" i="3" s="1"/>
  <c r="E36" i="7"/>
  <c r="D36" i="7"/>
  <c r="G36" i="7"/>
  <c r="N9" i="4" l="1"/>
  <c r="N13" i="4" s="1"/>
  <c r="N7" i="4"/>
  <c r="O7" i="4"/>
  <c r="O9" i="4"/>
  <c r="O13" i="4" s="1"/>
  <c r="P7" i="4"/>
  <c r="P9" i="4"/>
  <c r="P13" i="4" s="1"/>
  <c r="Q7" i="4"/>
  <c r="Q9" i="4"/>
  <c r="Q13" i="4" s="1"/>
  <c r="R6" i="4"/>
  <c r="M9" i="4"/>
  <c r="M13" i="4" s="1"/>
  <c r="M7" i="4"/>
  <c r="S10" i="4"/>
  <c r="S12" i="4"/>
  <c r="S11" i="4"/>
  <c r="S5" i="4"/>
  <c r="T4" i="4"/>
  <c r="S6" i="4" l="1"/>
  <c r="R8" i="4"/>
  <c r="R9" i="4"/>
  <c r="R13" i="4" s="1"/>
  <c r="T10" i="4"/>
  <c r="T5" i="4"/>
  <c r="T12" i="4"/>
  <c r="T11" i="4"/>
  <c r="U4" i="4"/>
  <c r="J35" i="3"/>
  <c r="S8" i="4" l="1"/>
  <c r="S9" i="4" s="1"/>
  <c r="S13" i="4" s="1"/>
  <c r="T6" i="4"/>
  <c r="U10" i="4"/>
  <c r="U5" i="4"/>
  <c r="U12" i="4"/>
  <c r="U11" i="4"/>
  <c r="V4" i="4"/>
  <c r="J36" i="3"/>
  <c r="T8" i="4" l="1"/>
  <c r="T9" i="4" s="1"/>
  <c r="T13" i="4" s="1"/>
  <c r="U6" i="4"/>
  <c r="V10" i="4"/>
  <c r="V5" i="4"/>
  <c r="V12" i="4"/>
  <c r="V11" i="4"/>
  <c r="V6" i="4" l="1"/>
  <c r="U8" i="4"/>
  <c r="U9" i="4" s="1"/>
  <c r="U13" i="4" s="1"/>
  <c r="V8" i="4" l="1"/>
  <c r="V9" i="4" s="1"/>
  <c r="V13" i="4" s="1"/>
  <c r="F17" i="4"/>
  <c r="F18" i="4" s="1"/>
  <c r="G14" i="3"/>
  <c r="G11" i="3" l="1"/>
  <c r="G15" i="3" s="1"/>
  <c r="G3" i="4"/>
  <c r="H3" i="4" l="1"/>
  <c r="H36" i="3" l="1"/>
  <c r="I3" i="4"/>
  <c r="H35" i="3" l="1"/>
  <c r="J37" i="3" s="1"/>
  <c r="F12" i="4" s="1"/>
  <c r="J3" i="4"/>
  <c r="R15" i="4" l="1"/>
  <c r="V15" i="4"/>
  <c r="U15" i="4"/>
  <c r="U16" i="4" s="1"/>
  <c r="T15" i="4"/>
  <c r="T16" i="4" s="1"/>
  <c r="S15" i="4"/>
  <c r="S16" i="4" s="1"/>
  <c r="V16" i="4" l="1"/>
  <c r="F19" i="4"/>
  <c r="R16" i="4"/>
  <c r="F14" i="4"/>
  <c r="F21" i="4" l="1"/>
  <c r="R17" i="4"/>
  <c r="F23" i="4" l="1"/>
  <c r="F25" i="4" l="1"/>
  <c r="F27" i="4" l="1"/>
  <c r="B139" i="2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<sst xmlns="http://schemas.openxmlformats.org/spreadsheetml/2006/main" count="1446" uniqueCount="515">
  <si>
    <t>Cost of debt</t>
  </si>
  <si>
    <t>Cost of equity</t>
  </si>
  <si>
    <t xml:space="preserve">Risk free rate </t>
  </si>
  <si>
    <t>Risk free rate</t>
  </si>
  <si>
    <t>Beta</t>
  </si>
  <si>
    <t>Return of markets</t>
  </si>
  <si>
    <t>Post tax cost of debt</t>
  </si>
  <si>
    <t>Calculation of beta</t>
  </si>
  <si>
    <t>Date</t>
  </si>
  <si>
    <t>Start date</t>
  </si>
  <si>
    <t>Valuation date</t>
  </si>
  <si>
    <t>Years</t>
  </si>
  <si>
    <t>CAGR</t>
  </si>
  <si>
    <t>WACC Calculation</t>
  </si>
  <si>
    <t>Kd</t>
  </si>
  <si>
    <t>Wd</t>
  </si>
  <si>
    <t>Ke</t>
  </si>
  <si>
    <t>We</t>
  </si>
  <si>
    <t>Calculation of  market value weights</t>
  </si>
  <si>
    <t xml:space="preserve">Shares outstanding </t>
  </si>
  <si>
    <t>Value of debt</t>
  </si>
  <si>
    <t>WACC</t>
  </si>
  <si>
    <t>EBIT</t>
  </si>
  <si>
    <t>Less: taxes</t>
  </si>
  <si>
    <t>NOPAT</t>
  </si>
  <si>
    <t>Add: Depreciation and amortization</t>
  </si>
  <si>
    <t>Add/Less: Working capital changes</t>
  </si>
  <si>
    <t>FCFF</t>
  </si>
  <si>
    <t>Value of firm</t>
  </si>
  <si>
    <t xml:space="preserve">Less: Debt </t>
  </si>
  <si>
    <t>EV/EBITDA</t>
  </si>
  <si>
    <t>EBITDA</t>
  </si>
  <si>
    <t>Present value of terminal value</t>
  </si>
  <si>
    <t>Enterprise value (Terminal value)</t>
  </si>
  <si>
    <t>Value of equity</t>
  </si>
  <si>
    <t>Provisions</t>
  </si>
  <si>
    <t>Interest rate (Pre-tax)</t>
  </si>
  <si>
    <t>Tax rate</t>
  </si>
  <si>
    <t>Present value of FCFF</t>
  </si>
  <si>
    <t>Enterprise Value</t>
  </si>
  <si>
    <t>Add: Cash and bank balance</t>
  </si>
  <si>
    <t>Particulars</t>
  </si>
  <si>
    <t>Assumptions taken:</t>
  </si>
  <si>
    <t>1) Company's enterprise value has been arrived by following Discounting Cashflow Method (DCF).</t>
  </si>
  <si>
    <t>DEBT SCHEDULE</t>
  </si>
  <si>
    <t>DISCOUNT RATE CALCULATION</t>
  </si>
  <si>
    <t>DISCOUNTED CASHFLOW VALUATION METHOD</t>
  </si>
  <si>
    <t>2) Discount rate is equivalent to WACC calculated in previous sheet.</t>
  </si>
  <si>
    <t>Price per share (Rs.)</t>
  </si>
  <si>
    <t>(in CR)</t>
  </si>
  <si>
    <t>Total Non-Current Liabilities</t>
  </si>
  <si>
    <t>Total Current Liabilities</t>
  </si>
  <si>
    <t>Total Non-Current Assets</t>
  </si>
  <si>
    <t>Inventories</t>
  </si>
  <si>
    <t>Total Current Assets</t>
  </si>
  <si>
    <t>Close</t>
  </si>
  <si>
    <t>Value of equity shares (in CR)</t>
  </si>
  <si>
    <t>Number of shares outstanding (CR)</t>
  </si>
  <si>
    <t xml:space="preserve">Intrinsic value per share </t>
  </si>
  <si>
    <t xml:space="preserve">Market value per share </t>
  </si>
  <si>
    <t>Company</t>
  </si>
  <si>
    <t>Ticker</t>
  </si>
  <si>
    <t>Exchange</t>
  </si>
  <si>
    <t>Industry</t>
  </si>
  <si>
    <t>Currency</t>
  </si>
  <si>
    <t>Market Cap</t>
  </si>
  <si>
    <t>Current Share Price</t>
  </si>
  <si>
    <t>Intrinsic Value</t>
  </si>
  <si>
    <t>Upside / Downside</t>
  </si>
  <si>
    <t>Recommendation</t>
  </si>
  <si>
    <t>Valuation Date</t>
  </si>
  <si>
    <t>Last Updated</t>
  </si>
  <si>
    <t>Analyst</t>
  </si>
  <si>
    <t>Tata Motors Limited</t>
  </si>
  <si>
    <t>NSE</t>
  </si>
  <si>
    <t>Automobile &amp; Commercial Vehicles</t>
  </si>
  <si>
    <t>INR</t>
  </si>
  <si>
    <t>Shubh Raaj Chopra</t>
  </si>
  <si>
    <t>Note</t>
  </si>
  <si>
    <t>FY2025</t>
  </si>
  <si>
    <t>FY2024</t>
  </si>
  <si>
    <t>(a) Revenue</t>
  </si>
  <si>
    <t>(b) Other operating revenues</t>
  </si>
  <si>
    <t>I. Total revenue from operations</t>
  </si>
  <si>
    <t>II. Other income</t>
  </si>
  <si>
    <t>IV. Expenses:</t>
  </si>
  <si>
    <t>(b) Purchase of products for sale</t>
  </si>
  <si>
    <t>(d) Employee benefits expense</t>
  </si>
  <si>
    <t>(e) Finance costs</t>
  </si>
  <si>
    <t>(f) Compulsorily convertible preference share measured at fair value (gain)/loss</t>
  </si>
  <si>
    <t>(h) Depreciation and amortisation expense</t>
  </si>
  <si>
    <t>(i) Product development/engineering expenses</t>
  </si>
  <si>
    <t>38(ii)</t>
  </si>
  <si>
    <t>(j) Other expenses</t>
  </si>
  <si>
    <t>(k) Amount transferred to capital and other account</t>
  </si>
  <si>
    <t>38(i)</t>
  </si>
  <si>
    <t>-</t>
  </si>
  <si>
    <t>NA</t>
  </si>
  <si>
    <t>I. ASSETS</t>
  </si>
  <si>
    <t>(1) NON-CURRENT ASSETS</t>
  </si>
  <si>
    <t>(a) Property, plant and equipment</t>
  </si>
  <si>
    <t>(b) Capital work-in-progress</t>
  </si>
  <si>
    <t>(c) Right of use assets</t>
  </si>
  <si>
    <t>(d) Goodwill</t>
  </si>
  <si>
    <t>(e) Other intangible assets</t>
  </si>
  <si>
    <t>(f) Intangible assets under development</t>
  </si>
  <si>
    <t>(g) Investment in equity accounted investees</t>
  </si>
  <si>
    <t>(i) Deferred tax assets (net)</t>
  </si>
  <si>
    <t>(j) Non-current tax assets (net)</t>
  </si>
  <si>
    <t>(k) Other non-current assets</t>
  </si>
  <si>
    <t>(2) CURRENT ASSETS</t>
  </si>
  <si>
    <t>(a) Inventories</t>
  </si>
  <si>
    <t>(c) Current tax assets (net)</t>
  </si>
  <si>
    <t>TOTAL ASSETS</t>
  </si>
  <si>
    <t>II. EQUITY AND LIABILITIES</t>
  </si>
  <si>
    <t>(a) Equity share capital</t>
  </si>
  <si>
    <t>(b) Other equity</t>
  </si>
  <si>
    <t>Equity attributable to owners of Tata Motors Limited</t>
  </si>
  <si>
    <t>Non-controlling interests</t>
  </si>
  <si>
    <t>Total Equity</t>
  </si>
  <si>
    <t>(1) NON-CURRENT LIABILITIES</t>
  </si>
  <si>
    <t>(c) Deferred tax liabilities (net)</t>
  </si>
  <si>
    <t>(d) Other non-current liabilities</t>
  </si>
  <si>
    <t>(2) CURRENT LIABILITIES</t>
  </si>
  <si>
    <t>(b) Other current liabilities</t>
  </si>
  <si>
    <t>(d) Current tax liabilities (net)</t>
  </si>
  <si>
    <t>TOTAL EQUITY AND LIABILITIES</t>
  </si>
  <si>
    <t>Profit/(loss) for the year from discontinued operation</t>
  </si>
  <si>
    <t>Depreciation and amortisation expense</t>
  </si>
  <si>
    <t>Allowances for finance receivables</t>
  </si>
  <si>
    <t>Inventory write-down (net)</t>
  </si>
  <si>
    <t>Discounting of warranty and other provisions</t>
  </si>
  <si>
    <t>Fair value adjustments in relation to asset held for sale</t>
  </si>
  <si>
    <t>Non cash exceptional items</t>
  </si>
  <si>
    <t>Accrual for share-based payments</t>
  </si>
  <si>
    <t>Lease charges (Amortisation considered as employee cost)</t>
  </si>
  <si>
    <t>Loss on sale of assets (including assets scrapped/written off) (net)</t>
  </si>
  <si>
    <t>Profit on sale of investments (net)</t>
  </si>
  <si>
    <t>Tax expense/(credit) (net) (including discontinued operation)</t>
  </si>
  <si>
    <t>Compulsorily convertible preference share measured at fair value (gain)/loss</t>
  </si>
  <si>
    <t>Interest income</t>
  </si>
  <si>
    <t>Dividend income</t>
  </si>
  <si>
    <t>Other non cash item</t>
  </si>
  <si>
    <t>Gain on fair value of below market interest loans</t>
  </si>
  <si>
    <t>Cash flows from operating activities before changes in following assets and liabilities</t>
  </si>
  <si>
    <t>Finance receivables</t>
  </si>
  <si>
    <t>Trade receivables</t>
  </si>
  <si>
    <t>Other current and non-current assets</t>
  </si>
  <si>
    <t>Other current and non-current liabilities</t>
  </si>
  <si>
    <t>Other financial liabilities</t>
  </si>
  <si>
    <t>Income tax paid (net)</t>
  </si>
  <si>
    <t>Net cash from operating activities</t>
  </si>
  <si>
    <t>Payments for property, plant and equipments</t>
  </si>
  <si>
    <t>Payments for other intangible assets</t>
  </si>
  <si>
    <t>Proceeds from sale of property, plant and equipments</t>
  </si>
  <si>
    <t>Loan given to a related party</t>
  </si>
  <si>
    <t>Settlement of loan given to a related party</t>
  </si>
  <si>
    <t>Investment in government securities</t>
  </si>
  <si>
    <t>Proceeds from sale of investments in government securities</t>
  </si>
  <si>
    <t>Investments-others</t>
  </si>
  <si>
    <t>Proceeds from sale of investments in other companies</t>
  </si>
  <si>
    <t>Interest received</t>
  </si>
  <si>
    <t>Dividend received</t>
  </si>
  <si>
    <t>Dividend received from equity accounted investees</t>
  </si>
  <si>
    <t>Inter corporate deposits given</t>
  </si>
  <si>
    <t>Deposits/restricted deposits with banks</t>
  </si>
  <si>
    <t>Realisation of deposits/restricted deposits with banks</t>
  </si>
  <si>
    <t>Net cash used in investing activities</t>
  </si>
  <si>
    <t>Expenses paid on cancellation of 'A' Ordinary shares</t>
  </si>
  <si>
    <t>Proceeds from sale of shares to non-controlling interest by a subsidiary</t>
  </si>
  <si>
    <t>Proceeds from long-term borrowings</t>
  </si>
  <si>
    <t>Repayment of long-term borrowings</t>
  </si>
  <si>
    <t>Proceeds/(payments) from option settlement of long term borrowings</t>
  </si>
  <si>
    <t>Proceeds from short-term borrowings</t>
  </si>
  <si>
    <t>Repayment of short-term borrowings</t>
  </si>
  <si>
    <t>Net change in other short-term borrowings (with maturity up to three months)</t>
  </si>
  <si>
    <t>Repayment of lease liability (including interest)</t>
  </si>
  <si>
    <t>Net (decrease)/increase in cash and cash equivalents</t>
  </si>
  <si>
    <t>Cash and cash equivalents reclassified as held-for-sale</t>
  </si>
  <si>
    <t>Effect of foreign exchange on cash and cash equivalents</t>
  </si>
  <si>
    <t>Liability towards property, plant and equipment and intangible assets purchased on credit/deferred credit</t>
  </si>
  <si>
    <t>FY2023</t>
  </si>
  <si>
    <t>FY2022</t>
  </si>
  <si>
    <t>FY2021</t>
  </si>
  <si>
    <t>III. Total Income (I+II)</t>
  </si>
  <si>
    <t>(a)(i) Cost of materials consumed</t>
  </si>
  <si>
    <t>(a)(ii) Basis adjustment on hedge accounted derivatives</t>
  </si>
  <si>
    <t>(c) Changes in inventories of finished goods, work-in-progress and products for sale</t>
  </si>
  <si>
    <t>(g) Foreign exchange (gain)/loss (net)</t>
  </si>
  <si>
    <t>Total Expenses (IV)</t>
  </si>
  <si>
    <t>V. Profit/(loss) before exceptional items and tax (III-IV)</t>
  </si>
  <si>
    <t>Exceptional items - Defined benefit pension plan amendment past service cost/(credit)</t>
  </si>
  <si>
    <t>Exceptional items - Employee separation cost</t>
  </si>
  <si>
    <t>Exceptional items - Restructuring cost at JLR / Charge associated with change in JLR Strategy</t>
  </si>
  <si>
    <t>Exceptional items - Write off/provision for tangible/intangible assets (including under development) (net)</t>
  </si>
  <si>
    <t>Exceptional items - Reversal for onerous contracts and related supplier claims</t>
  </si>
  <si>
    <t>Exceptional items - Reversal of Impairment/(Impairment) in Passenger Vehicle Business</t>
  </si>
  <si>
    <t>8(a)</t>
  </si>
  <si>
    <t>Exceptional items - Reversal for cost of closure of operation of a subsidiary</t>
  </si>
  <si>
    <t>Exceptional items - Reversal of Impairment in subsidiaries</t>
  </si>
  <si>
    <t>8(c)</t>
  </si>
  <si>
    <t>Exceptional items - Cost of slump sale of passenger vehicle undertaking</t>
  </si>
  <si>
    <t>Exceptional items - Provision for Russia market</t>
  </si>
  <si>
    <t>49(e)</t>
  </si>
  <si>
    <t>Exceptional items - Others / Other exceptional items</t>
  </si>
  <si>
    <t>49(c)</t>
  </si>
  <si>
    <t>Exceptional items - Impairment in subsidiaries</t>
  </si>
  <si>
    <t>Exceptional items - Provision for loan given to a Joint venture</t>
  </si>
  <si>
    <t>VIII. Exceptional items [loss]/gain (net) - Total</t>
  </si>
  <si>
    <t>IX. Profit before tax from continuing operations (VII-VIII) [FY25/24]</t>
  </si>
  <si>
    <t>Current tax (including Minimum Alternate Tax)</t>
  </si>
  <si>
    <t>Deferred tax</t>
  </si>
  <si>
    <t>Total tax expense/(credit) (net)</t>
  </si>
  <si>
    <t>Profit/(loss) for the year from continuing operations</t>
  </si>
  <si>
    <t>Share of profit/(loss) of joint ventures and associates / equity accounted investees (net) [FY23-21 numbering, post-tax]</t>
  </si>
  <si>
    <t>Profit/(loss) before tax for the year from discontinued operation</t>
  </si>
  <si>
    <t>Tax expense of discontinued operations</t>
  </si>
  <si>
    <t>Profit/(loss) for the year</t>
  </si>
  <si>
    <t>Attributable to: Shareholders of the Company</t>
  </si>
  <si>
    <t>Attributable to: Non-controlling interests</t>
  </si>
  <si>
    <t>Other comprehensive income (A)(i)(a) Remeasurement gains/(losses) on defined benefit obligations (net)</t>
  </si>
  <si>
    <t>Other comprehensive income (A)(i)(b) Equity instruments at FVOCI (net)</t>
  </si>
  <si>
    <t>Other comprehensive income (A)(i)(c) Share of OCI in equity accounted investees (net)</t>
  </si>
  <si>
    <t>Other comprehensive income (A)(ii) Income tax (expense)/credit relating to items not reclassified</t>
  </si>
  <si>
    <t>Other comprehensive income (B)(i)(a) Exchange differences in translating foreign operations</t>
  </si>
  <si>
    <t>Other comprehensive income (B)(i)(b) Gains/(losses) in cash flow hedges</t>
  </si>
  <si>
    <t>Other comprehensive income (B)(i)(c) Gains/(losses) on finance receivables at FVOCI (net)</t>
  </si>
  <si>
    <t>Other comprehensive income (B)(i)(d) Share of OCI in equity accounted investees (net)</t>
  </si>
  <si>
    <t>Other comprehensive income (B)(ii) Income tax (expense)/credit relating to items reclassified</t>
  </si>
  <si>
    <t>Total other comprehensive income/(loss) for the year (net of tax)</t>
  </si>
  <si>
    <t>Total comprehensive income/(loss) for the year (net of tax)</t>
  </si>
  <si>
    <t>Basic EPS - Ordinary shares - continuing operations (Rs.)</t>
  </si>
  <si>
    <t>48/46/45</t>
  </si>
  <si>
    <t>Diluted EPS - Ordinary shares - continuing operations (Rs.)</t>
  </si>
  <si>
    <t>Basic EPS - Ordinary shares - discontinued operations (Rs.)</t>
  </si>
  <si>
    <t>Diluted EPS - Ordinary shares - discontinued operations (Rs.)</t>
  </si>
  <si>
    <t>Basic EPS - Ordinary shares - total (Rs.)</t>
  </si>
  <si>
    <t>Diluted EPS - Ordinary shares - total (Rs.)</t>
  </si>
  <si>
    <t>Basic EPS - 'A' Ordinary shares - total (Rs.)</t>
  </si>
  <si>
    <t>Diluted EPS - 'A' Ordinary shares - total (Rs.)</t>
  </si>
  <si>
    <t>3(B)/3(b)/3</t>
  </si>
  <si>
    <t>3(C)/3(c)/3(b)</t>
  </si>
  <si>
    <t>6(B)/6(a)</t>
  </si>
  <si>
    <t>6(C)/6(b)</t>
  </si>
  <si>
    <t>(h)(i) Investment/Other investments (non-current)</t>
  </si>
  <si>
    <t>(h)(ii) Finance receivables (non-current)</t>
  </si>
  <si>
    <t>17/18</t>
  </si>
  <si>
    <t>(h)(iii) Loans / Loans and advances (non-current)</t>
  </si>
  <si>
    <t>(h)(iv) Other financial assets (non-current)</t>
  </si>
  <si>
    <t>19/20</t>
  </si>
  <si>
    <t>13/14</t>
  </si>
  <si>
    <t>(b)(i) Investments/Other investments (current)</t>
  </si>
  <si>
    <t>(b)(ii) Trade receivables</t>
  </si>
  <si>
    <t>14/15</t>
  </si>
  <si>
    <t>(b)(iii) Cash and cash equivalents</t>
  </si>
  <si>
    <t>15/16</t>
  </si>
  <si>
    <t>(b)(iv) Bank balances other than (iii) above</t>
  </si>
  <si>
    <t>16/17</t>
  </si>
  <si>
    <t>(b)(v) Finance receivables (current)</t>
  </si>
  <si>
    <t>(b)(vi) Loans / Loans and advances (current)</t>
  </si>
  <si>
    <t>(b)(vii) Other financial assets (current)</t>
  </si>
  <si>
    <t>(d) Assets classified as held-for-sale</t>
  </si>
  <si>
    <t>21/(d)</t>
  </si>
  <si>
    <t>(e)/(d) Other current assets</t>
  </si>
  <si>
    <t>20/21</t>
  </si>
  <si>
    <t>(a)(i) Borrowings (non-current)</t>
  </si>
  <si>
    <t>(a)(ii) Lease liabilities (non-current)</t>
  </si>
  <si>
    <t>(a)(iii) Compulsorily Convertible Preference Shares - liability portion</t>
  </si>
  <si>
    <t>(a)(iv)/(iii) Other financial liabilities (non-current)</t>
  </si>
  <si>
    <t>(b) Provisions (non-current)</t>
  </si>
  <si>
    <t>33/31/30</t>
  </si>
  <si>
    <t>31/32</t>
  </si>
  <si>
    <t>(a)(i) Borrowings (current)</t>
  </si>
  <si>
    <t>(a)(ii) Lease liabilities (current)</t>
  </si>
  <si>
    <t>(a)(iii) Trade payables - dues to micro/small enterprises</t>
  </si>
  <si>
    <t>(a)(iii) Trade payables - dues to creditors other than micro/small enterprises</t>
  </si>
  <si>
    <t>(a)(iv) Acceptances</t>
  </si>
  <si>
    <t>(a)(v)/(iv) Other financial liabilities (current)</t>
  </si>
  <si>
    <t>32/33</t>
  </si>
  <si>
    <t>(c) Provisions (current)</t>
  </si>
  <si>
    <t>(d)/(e) Liabilities directly associated with Assets held-for-sale</t>
  </si>
  <si>
    <t>Profit/(Loss) for the year</t>
  </si>
  <si>
    <t>23,278 (continuing)</t>
  </si>
  <si>
    <t>32,453 (continuing)</t>
  </si>
  <si>
    <t>Allowances/(reversal) for trade and other receivables</t>
  </si>
  <si>
    <t>Reversal for costs of closure of operations of a subsidiary company</t>
  </si>
  <si>
    <t>Write off/provision (reversal) for tangible/intangible assets (net)</t>
  </si>
  <si>
    <t>Restructuring cost at JLR / Charge associated with change in JLR Strategy</t>
  </si>
  <si>
    <t>Reversal of Impairment in subsidiaries</t>
  </si>
  <si>
    <t>Impairment in subsidiaries</t>
  </si>
  <si>
    <t>Impairment losses/(Reversal) in Passenger Vehicle Business</t>
  </si>
  <si>
    <t>Reversal for onerous contracts and related supplier claims</t>
  </si>
  <si>
    <t>Other exceptional items / Defined benefit pension plan amendment past service cost/(credit)</t>
  </si>
  <si>
    <t>(1,495.07)/(61.99)</t>
  </si>
  <si>
    <t>Employee separation cost</t>
  </si>
  <si>
    <t>Gain on Disposal due to merger of Tata Motors Finance Ltd with Tata Capital Ltd</t>
  </si>
  <si>
    <t>Marked-to-market gain on investments measured at fair value through profit or loss</t>
  </si>
  <si>
    <t>Share of (profit)/loss of joint ventures and associates / equity accounted investees (net)</t>
  </si>
  <si>
    <t>Finance costs (and Compulsorily convertible preference share measured at Fair Value)</t>
  </si>
  <si>
    <t>Unrealised/Foreign exchange (gain)/loss (net)</t>
  </si>
  <si>
    <t>26,942.77 / 26,666.17</t>
  </si>
  <si>
    <t>412.34 / 261.08</t>
  </si>
  <si>
    <t>Loans and other financial assets / Loans and advances and other financial assets</t>
  </si>
  <si>
    <t>597.40 / 472.06</t>
  </si>
  <si>
    <t>Trade payables (and acceptances)</t>
  </si>
  <si>
    <t>Cash generated from operations / Cash from operations</t>
  </si>
  <si>
    <t>Payment for acquisition of Ford assets</t>
  </si>
  <si>
    <t>Investments in mutual fund (purchased)/sold (net)</t>
  </si>
  <si>
    <t>Disposal of subsidiaries (net of cash disposed) / Disposal of subsidiary companies</t>
  </si>
  <si>
    <t>Acquisition of subsidiary (net of cash acquired) / Acquisition of subsidiary company</t>
  </si>
  <si>
    <t>Investment in an associate company / Investment in equity accounted investees</t>
  </si>
  <si>
    <t>Purchase of other assets with a view to resale</t>
  </si>
  <si>
    <t>Proceeds from loans given to others</t>
  </si>
  <si>
    <t>Loans given to joint venture</t>
  </si>
  <si>
    <t>Proceeds from disposal of defence business</t>
  </si>
  <si>
    <t>Deposit/restricted deposits with financial institution</t>
  </si>
  <si>
    <t>Realisation of deposit with financial institution</t>
  </si>
  <si>
    <t>(Increase)/decrease in short term Inter-corporate deposits</t>
  </si>
  <si>
    <t>Proceeds from issue of shares (and warrants/share application pending allotment) (net of issue expenses)</t>
  </si>
  <si>
    <t>Proceeds from issuance of compulsorily convertible preference shares</t>
  </si>
  <si>
    <t>Proceeds received on cancellation of 'A' Ordinary shares towards TDS liability</t>
  </si>
  <si>
    <t>Payment towards TDS liability on cancellation of 'A' Ordinary shares</t>
  </si>
  <si>
    <t>Buy back of stake from minority shareholders</t>
  </si>
  <si>
    <t>Payment for acquisition of minority stake of subsidiary</t>
  </si>
  <si>
    <t>Repayment of matured fixed deposits</t>
  </si>
  <si>
    <t>Distribution to non-controlling interest / Dividend paid to non-controlling interest shareholders of subsidiaries</t>
  </si>
  <si>
    <t>Proceeds from issuance/(payment) for acquisition of shares from non-controlling interest</t>
  </si>
  <si>
    <t>Dividend paid (including transferred to IEPF)</t>
  </si>
  <si>
    <t>Proceeds from issuance of perpetual debt instrument classified as equity by a subsidiary (net)</t>
  </si>
  <si>
    <t>Interest paid (including discounting charges paid)</t>
  </si>
  <si>
    <t>Net cash (used in)/from financing activities</t>
  </si>
  <si>
    <t>Cash and cash equivalents as at April 1 (opening balance)</t>
  </si>
  <si>
    <t>Disposal due to merger of Tata Motors Finance Ltd with Tata Capital Ltd</t>
  </si>
  <si>
    <t>Cash and cash equivalents as at March 31 (closing balance)</t>
  </si>
  <si>
    <t>Trade receivables - Receivables considered good</t>
  </si>
  <si>
    <t>Trade receivables - Credit impaired receivables</t>
  </si>
  <si>
    <t>Trade receivables - Less: Allowance for receivables considered good</t>
  </si>
  <si>
    <t>Trade receivables - Less: Allowance for credit impaired receivables</t>
  </si>
  <si>
    <t>Inventories - Raw materials and components</t>
  </si>
  <si>
    <t>Inventories - Work-in-progress</t>
  </si>
  <si>
    <t>Inventories - Finished goods</t>
  </si>
  <si>
    <t>Inventories - Stores and spare parts</t>
  </si>
  <si>
    <t>Inventories - Consumable tools</t>
  </si>
  <si>
    <t>Inventories - Goods-in-transit-Raw materials and components</t>
  </si>
  <si>
    <t>Trade payables - Outstanding dues of micro and small enterprises</t>
  </si>
  <si>
    <t>Trade payables - Outstanding dues of creditors other than micro and small enterprises</t>
  </si>
  <si>
    <t>Trade payables - Acceptances</t>
  </si>
  <si>
    <t>Other current assets - Advances and other receivables</t>
  </si>
  <si>
    <t>Other current assets - Prepaid expenses</t>
  </si>
  <si>
    <t>Other current assets - Contract assets</t>
  </si>
  <si>
    <t>Other current assets - Employee benefits</t>
  </si>
  <si>
    <t>Other current assets - Others</t>
  </si>
  <si>
    <t>Other current liabilities - Contract liabilities</t>
  </si>
  <si>
    <t>Other current liabilities - Government grants</t>
  </si>
  <si>
    <t>Other current liabilities - Statutory dues</t>
  </si>
  <si>
    <t>Other current liabilities - Others</t>
  </si>
  <si>
    <t xml:space="preserve"> </t>
  </si>
  <si>
    <t>Long-term Borrowings - Secured - Term loans from banks</t>
  </si>
  <si>
    <t>Long-term Borrowings - Secured - Others</t>
  </si>
  <si>
    <t>Long-term Borrowings - Secured - Privately placed Non-Convertible Debentures</t>
  </si>
  <si>
    <t>Long-term Borrowings - Secured - Collateralized debt obligations</t>
  </si>
  <si>
    <t>Long-term Borrowings - Secured - Term loans from financial institutions</t>
  </si>
  <si>
    <t>Long-term Borrowings - Unsecured - Privately placed Non-Convertible Debentures</t>
  </si>
  <si>
    <t>Long-term Borrowings - Unsecured - Perpetual Debentures</t>
  </si>
  <si>
    <t>Long-term Borrowings - Unsecured - Term loans from banks</t>
  </si>
  <si>
    <t>Long-term Borrowings - Unsecured - Term loans from other parties</t>
  </si>
  <si>
    <t>Long-term Borrowings - Unsecured - Senior notes</t>
  </si>
  <si>
    <t>Long-term Borrowings - Unsecured - Others</t>
  </si>
  <si>
    <t>Short-term Borrowings - Secured - Loans from banks</t>
  </si>
  <si>
    <t>Short-term Borrowings - Secured - Current maturities of long-term borrowings</t>
  </si>
  <si>
    <t>Short-term Borrowings - Unsecured - Loans from banks</t>
  </si>
  <si>
    <t>Short-term Borrowings - Unsecured - Inter corporate deposits from associates</t>
  </si>
  <si>
    <t>Short-term Borrowings - Unsecured - Commercial paper</t>
  </si>
  <si>
    <t>Short-term Borrowings - Unsecured - Current maturities of long-term borrowings</t>
  </si>
  <si>
    <t>Lease liabilities - Non-current</t>
  </si>
  <si>
    <t>Lease liabilities - Current</t>
  </si>
  <si>
    <t>Compulsorily Convertible Preference Shares - liability portion (Non-current)</t>
  </si>
  <si>
    <t>Current maturities of long-term borrowings - Secured - Privately placed Non-Convertible Debentures</t>
  </si>
  <si>
    <t>Current maturities of long-term borrowings - Secured - Term loans from banks</t>
  </si>
  <si>
    <t>Current maturities of long-term borrowings - Secured - Term loans from other financial institutions</t>
  </si>
  <si>
    <t>Current maturities of long-term borrowings - Secured - Others</t>
  </si>
  <si>
    <t>Current maturities of long-term borrowings - Unsecured - Privately placed Non-Convertible Debentures</t>
  </si>
  <si>
    <t>Current maturities of long-term borrowings - Unsecured - Collateralised debt obligation</t>
  </si>
  <si>
    <t>Current maturities of long-term borrowings - Unsecured - Senior Notes</t>
  </si>
  <si>
    <t>Current maturities of long-term borrowings - Unsecured - Term loans from banks and others</t>
  </si>
  <si>
    <t>Current maturities of long-term borrowings - Unsecured - Others</t>
  </si>
  <si>
    <t>Gross PPE (Cost) - Opening balance (April 1)</t>
  </si>
  <si>
    <t>Additions to PPE (Cost)</t>
  </si>
  <si>
    <t>Additions on account of business/subsidiary acquisition</t>
  </si>
  <si>
    <t>Assets classified as held for sale (Cost)</t>
  </si>
  <si>
    <t>Disposal/Adjustments (Cost)</t>
  </si>
  <si>
    <t>Currency translation differences (Cost)</t>
  </si>
  <si>
    <t>Gross PPE (Cost) - Closing balance (March 31)</t>
  </si>
  <si>
    <t>Accumulated depreciation - Opening balance (April 1)</t>
  </si>
  <si>
    <t>Depreciation for the year</t>
  </si>
  <si>
    <t>Reversal of Impairment loss</t>
  </si>
  <si>
    <t>Assets classified as held for sale (Accumulated depreciation)</t>
  </si>
  <si>
    <t>Disposal/Adjustments (Accumulated depreciation)</t>
  </si>
  <si>
    <t>Provision/(Reversal) for impairment/Write off (Accumulated depreciation)</t>
  </si>
  <si>
    <t>Currency translation differences (Accumulated depreciation)</t>
  </si>
  <si>
    <t>Accumulated depreciation - Closing balance (March 31)</t>
  </si>
  <si>
    <t>Net PPE (Net carrying amount)</t>
  </si>
  <si>
    <t>Capital Work-in-Progress (CWIP) - Balance at the beginning</t>
  </si>
  <si>
    <t>CWIP - Additions</t>
  </si>
  <si>
    <t>CWIP - Additions on account of Ford plant acquisition</t>
  </si>
  <si>
    <t>CWIP - Transferred to cost of Property, plant and equipment</t>
  </si>
  <si>
    <t>CWIP - (Provision)/Reversal for impairment/(Write off) (Net)</t>
  </si>
  <si>
    <t>CWIP - Currency translation impact</t>
  </si>
  <si>
    <t>Capital Work-in-Progress (CWIP) - Balance at the end</t>
  </si>
  <si>
    <t>TOTAL Operating Asset</t>
  </si>
  <si>
    <t>TOTAL operating Liabilities</t>
  </si>
  <si>
    <t>NET WORKING CAPTIAL</t>
  </si>
  <si>
    <t>Change in Net working Capital</t>
  </si>
  <si>
    <t>TOTAL GROSS DEBT</t>
  </si>
  <si>
    <t>Asset Class</t>
  </si>
  <si>
    <t>Line Item</t>
  </si>
  <si>
    <t>Land</t>
  </si>
  <si>
    <t>Cost - Opening</t>
  </si>
  <si>
    <t>7,456.81 (FY22 opening not in FY21 report)</t>
  </si>
  <si>
    <t>Cost - Additions</t>
  </si>
  <si>
    <t>Cost - Disposals/Adjustments/Held for sale</t>
  </si>
  <si>
    <t>Cost - Currency translation</t>
  </si>
  <si>
    <t>Cost - Closing</t>
  </si>
  <si>
    <t>7,456.81 (matches FY22 report)</t>
  </si>
  <si>
    <t>Accumulated depreciation - Closing</t>
  </si>
  <si>
    <t>Net carrying amount</t>
  </si>
  <si>
    <t>Buildings</t>
  </si>
  <si>
    <t>Cost - Disposals/Adjustments/Held for sale/Impairment</t>
  </si>
  <si>
    <t>Accumulated depreciation - Opening</t>
  </si>
  <si>
    <t>Accumulated depreciation - Adjustments</t>
  </si>
  <si>
    <t>Currency translation (accum. dep.)</t>
  </si>
  <si>
    <t>Plant and equipment</t>
  </si>
  <si>
    <t>Cost - Disposals/Adjustments</t>
  </si>
  <si>
    <t>Accumulated depreciation - Disposals/Adjustments</t>
  </si>
  <si>
    <t>Vehicles (owned)</t>
  </si>
  <si>
    <t>Computers</t>
  </si>
  <si>
    <t>Furniture and fixtures</t>
  </si>
  <si>
    <t>Heritage Assets</t>
  </si>
  <si>
    <t>Given on lease - Land</t>
  </si>
  <si>
    <t>Given on lease - Buildings</t>
  </si>
  <si>
    <t>Given on lease - Vehicles</t>
  </si>
  <si>
    <t>Given on lease - Plant and equipment</t>
  </si>
  <si>
    <t>TOTAL PPE</t>
  </si>
  <si>
    <t>Cost - Additions (net of reclass/acquisitions)</t>
  </si>
  <si>
    <t>8,786 (+22 reclass +307 acquisition)</t>
  </si>
  <si>
    <t>Cost - Disposal/Adjustments/Held for sale</t>
  </si>
  <si>
    <t>13,060 (13,048 per FY25 cross-check)</t>
  </si>
  <si>
    <t>Accumulated depreciation - Disposal/Adjustments/held for sale/impairment</t>
  </si>
  <si>
    <t>1,21,868 (1,21,866 FY25 report)</t>
  </si>
  <si>
    <t>Return of Stock</t>
  </si>
  <si>
    <t>NIFTY 50</t>
  </si>
  <si>
    <t>Return of NIFTY</t>
  </si>
  <si>
    <t>AVG DEBT</t>
  </si>
  <si>
    <t>INT RATE</t>
  </si>
  <si>
    <t>COST OF DEBT CALCULATION</t>
  </si>
  <si>
    <t>Tax rate calulation</t>
  </si>
  <si>
    <t>Effective Tax Rate</t>
  </si>
  <si>
    <t>Profit Before Tax (Continuing Operations)</t>
  </si>
  <si>
    <t>Total Tax Expense/(Credit)</t>
  </si>
  <si>
    <t>Assumed</t>
  </si>
  <si>
    <t>Calculated</t>
  </si>
  <si>
    <t>TOTAL NET DEBT</t>
  </si>
  <si>
    <t>FY2026E</t>
  </si>
  <si>
    <t>FY2027E</t>
  </si>
  <si>
    <t>FY2028E</t>
  </si>
  <si>
    <t>FY2029E</t>
  </si>
  <si>
    <t>FY2030E</t>
  </si>
  <si>
    <t>Revenue</t>
  </si>
  <si>
    <t>Revenue Growth</t>
  </si>
  <si>
    <t>D&amp;A</t>
  </si>
  <si>
    <t>EBIT Margin</t>
  </si>
  <si>
    <t>FY2030</t>
  </si>
  <si>
    <t>FY2029</t>
  </si>
  <si>
    <t>FY2028</t>
  </si>
  <si>
    <t>FY2027</t>
  </si>
  <si>
    <t>FY2026</t>
  </si>
  <si>
    <t>Less: Investment in fixed assets(CAPEX)</t>
  </si>
  <si>
    <t>Capex Calculation</t>
  </si>
  <si>
    <t>Additions to PPE</t>
  </si>
  <si>
    <t>CWIP Additions</t>
  </si>
  <si>
    <t>Additions on acquisition</t>
  </si>
  <si>
    <t>CWIP acquisition additions</t>
  </si>
  <si>
    <t>Total Investment in Fixed Assets / CAPEX</t>
  </si>
  <si>
    <t>Less: Tax</t>
  </si>
  <si>
    <t>Add: D&amp;A</t>
  </si>
  <si>
    <t>Add/Less: Change in Working Capital</t>
  </si>
  <si>
    <t>Less: CAPEX</t>
  </si>
  <si>
    <t xml:space="preserve">Forecast </t>
  </si>
  <si>
    <t>Scenario:</t>
  </si>
  <si>
    <t>1 = Bear</t>
  </si>
  <si>
    <t>2 = Base</t>
  </si>
  <si>
    <t>3 = Bull</t>
  </si>
  <si>
    <t>TAX</t>
  </si>
  <si>
    <t>WC</t>
  </si>
  <si>
    <t>CAPEX</t>
  </si>
  <si>
    <t>Period</t>
  </si>
  <si>
    <t>Discounting Factor</t>
  </si>
  <si>
    <t>PV of FCFF</t>
  </si>
  <si>
    <t>Moneycontrol</t>
  </si>
  <si>
    <t>Terminal value</t>
  </si>
  <si>
    <t>Unervalued</t>
  </si>
  <si>
    <t>TATA MOTORS DCF VALUATION</t>
  </si>
  <si>
    <t>Metric</t>
  </si>
  <si>
    <t>FY2026E–FY2030E</t>
  </si>
  <si>
    <t>✓</t>
  </si>
  <si>
    <t>Change in Working Capital</t>
  </si>
  <si>
    <t>TATA MOTORS — DCF &amp; FINANCIAL DASHBOARD</t>
  </si>
  <si>
    <t>CURRENT MATURITES</t>
  </si>
  <si>
    <t>LONG TERM BORROWINGS</t>
  </si>
  <si>
    <t>SHORT TERM BORROWINGS</t>
  </si>
  <si>
    <t>Revenue Vs Revenue Growth</t>
  </si>
  <si>
    <t>Revenue From Operations</t>
  </si>
  <si>
    <t>Gross Debt Distibution</t>
  </si>
  <si>
    <t>Net Debt By EBITDA</t>
  </si>
  <si>
    <t>Assumptions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</si>
</sst>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 #,##0.00_ ;_ * \-#,##0.00_ ;_ * &quot;-&quot;??_ ;_ @_ "/>
    <numFmt numFmtId="165" formatCode="0.0%"/>
    <numFmt numFmtId="166" formatCode="_ * #,##0_ ;_ * \-#,##0_ ;_ * &quot;-&quot;??_ ;_ @_ "/>
    <numFmt numFmtId="167" formatCode="0.0000"/>
    <numFmt numFmtId="168" formatCode="_ * #,##0.00000_ ;_ * \-#,##0.00000_ ;_ * &quot;-&quot;??_ ;_ @_ "/>
    <numFmt numFmtId="169" formatCode="0.0"/>
    <numFmt numFmtId="170" formatCode="#,##0.0000000"/>
    <numFmt numFmtId="171" formatCode="_([$₹-4009]* #,##0.00_);_([$₹-4009]* \(#,##0.00\);_([$₹-4009]* &quot;-&quot;??_);_(@_)"/>
    <numFmt numFmtId="172" formatCode="_(* #,##0.0000_);_(* \(#,##0.0000\);_(* &quot;-&quot;??_);_(@_)"/>
  </numFmts>
  <fonts count="46" x14ac:knownFonts="1">
    <font>
      <sz val="11"/>
      <color theme="1"/>
      <name val="Calibri"/>
      <family val="2"/>
      <scheme val="minor"/>
    </font>
    <font>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3F3F3F"/>
      <name val="Calibri"/>
      <family val="2"/>
      <scheme val="minor"/>
    </font>
    <font>
      <b/>
      <sz val="11"/>
      <color theme="0"/>
      <name val="Calibri"/>
      <family val="2"/>
      <scheme val="minor"/>
    </font>
    <font>
      <sz val="14"/>
      <color theme="1"/>
      <name val="Times New Roman"/>
      <family val="1"/>
    </font>
    <font>
      <u/>
      <sz val="11"/>
      <color theme="10"/>
      <name val="Calibri"/>
      <family val="2"/>
      <scheme val="minor"/>
    </font>
    <font>
      <b/>
      <sz val="16"/>
      <color rgb="FF000000"/>
      <name val="Times New Roman"/>
      <family val="1"/>
    </font>
    <font>
      <sz val="16"/>
      <color rgb="FF000000"/>
      <name val="Times New Roman"/>
      <family val="1"/>
    </font>
    <font>
      <b/>
      <sz val="16"/>
      <color theme="1"/>
      <name val="Times New Roman"/>
      <family val="1"/>
    </font>
    <font>
      <b/>
      <sz val="11"/>
      <color theme="1"/>
      <name val="Calibri"/>
      <family val="2"/>
      <scheme val="minor"/>
    </font>
    <font>
      <sz val="10"/>
      <color rgb="FF000000"/>
      <name val="Helvetica Neue"/>
      <family val="2"/>
    </font>
    <font>
      <b/>
      <sz val="10"/>
      <color rgb="FF000000"/>
      <name val="Helvetica Neue"/>
      <family val="2"/>
    </font>
    <font>
      <sz val="11"/>
      <color rgb="FF000000"/>
      <name val="Calibri"/>
      <family val="2"/>
      <scheme val="minor"/>
    </font>
    <font>
      <sz val="22"/>
      <color theme="1"/>
      <name val="Calibri"/>
      <family val="2"/>
      <scheme val="minor"/>
    </font>
    <font>
      <b/>
      <sz val="14"/>
      <color theme="0"/>
      <name val="Calibri"/>
      <family val="2"/>
      <scheme val="minor"/>
    </font>
    <font>
      <sz val="24"/>
      <color theme="0"/>
      <name val="Calibri"/>
      <family val="2"/>
      <scheme val="minor"/>
    </font>
    <font>
      <sz val="12"/>
      <color theme="0"/>
      <name val="Calibri"/>
      <family val="2"/>
      <scheme val="minor"/>
    </font>
    <font>
      <sz val="14"/>
      <color theme="0"/>
      <name val="Calibri"/>
      <family val="2"/>
      <scheme val="minor"/>
    </font>
    <font>
      <sz val="16"/>
      <color theme="0"/>
      <name val="Calibri"/>
      <family val="2"/>
      <scheme val="minor"/>
    </font>
    <font>
      <b/>
      <sz val="18"/>
      <color theme="0"/>
      <name val="Calibri"/>
      <family val="2"/>
      <scheme val="minor"/>
    </font>
    <font>
      <b/>
      <sz val="18"/>
      <color rgb="FF00B0F0"/>
      <name val="Calibri"/>
      <family val="2"/>
      <scheme val="minor"/>
    </font>
    <font>
      <b/>
      <sz val="14"/>
      <color rgb="FF00B0F0"/>
      <name val="Calibri"/>
      <family val="2"/>
      <scheme val="minor"/>
    </font>
    <font>
      <b/>
      <sz val="11"/>
      <color theme="0"/>
      <name val="Helvetica Neue"/>
      <family val="2"/>
    </font>
    <font>
      <b/>
      <sz val="16"/>
      <color theme="0"/>
      <name val="Helvetica Neue"/>
      <family val="2"/>
    </font>
    <font>
      <sz val="12"/>
      <color theme="1"/>
      <name val="Helvetica"/>
      <family val="2"/>
    </font>
    <font>
      <sz val="14"/>
      <name val="Calibri"/>
      <family val="2"/>
      <scheme val="minor"/>
    </font>
    <font>
      <sz val="14"/>
      <color theme="1"/>
      <name val="Arial"/>
      <family val="2"/>
    </font>
    <font>
      <b/>
      <sz val="14"/>
      <color theme="1"/>
      <name val="Arial"/>
      <family val="2"/>
    </font>
    <font>
      <b/>
      <sz val="14"/>
      <name val="Calibri"/>
      <family val="2"/>
      <scheme val="minor"/>
    </font>
    <font>
      <sz val="15"/>
      <color theme="0"/>
      <name val="Calibri"/>
      <family val="2"/>
      <scheme val="minor"/>
    </font>
    <font>
      <sz val="20"/>
      <color theme="0"/>
      <name val="Calibri"/>
      <family val="2"/>
      <scheme val="minor"/>
    </font>
    <font>
      <sz val="12"/>
      <name val="Calibri"/>
      <family val="2"/>
      <scheme val="minor"/>
    </font>
    <font>
      <sz val="18"/>
      <name val="Calibri"/>
      <family val="2"/>
      <scheme val="minor"/>
    </font>
    <font>
      <i/>
      <sz val="9"/>
      <color rgb="FF7F7F7F"/>
      <name val="Calibri"/>
      <family val="2"/>
      <scheme val="minor"/>
    </font>
    <font>
      <b/>
      <sz val="12"/>
      <color rgb="FFFFFFFF"/>
      <name val="Calibri"/>
      <family val="2"/>
      <scheme val="minor"/>
    </font>
    <font>
      <i/>
      <sz val="8"/>
      <color rgb="FF7F7F7F"/>
      <name val="Calibri"/>
      <family val="2"/>
      <scheme val="minor"/>
    </font>
    <font>
      <b/>
      <sz val="12"/>
      <color theme="0"/>
      <name val="Calibri"/>
      <family val="2"/>
      <scheme val="minor"/>
    </font>
    <font>
      <sz val="11"/>
      <color rgb="FFFFFFFF"/>
      <name val="Calibri"/>
      <family val="2"/>
      <scheme val="minor"/>
    </font>
    <font>
      <sz val="20"/>
      <color theme="1"/>
      <name val="Calibri"/>
      <family val="2"/>
      <scheme val="minor"/>
    </font>
    <font>
      <sz val="28"/>
      <color theme="1"/>
      <name val="Calibri"/>
      <family val="2"/>
      <scheme val="minor"/>
    </font>
    <font>
      <b/>
      <sz val="48"/>
      <color rgb="FFFFFFFF"/>
      <name val="Calibri"/>
      <family val="2"/>
      <scheme val="minor"/>
    </font>
    <font>
      <sz val="36"/>
      <color theme="0"/>
      <name val="Calibri"/>
      <family val="2"/>
      <scheme val="minor"/>
    </font>
    <font>
      <sz val="36"/>
      <color rgb="FFFFFFFF"/>
      <name val="Calibri"/>
      <family val="2"/>
      <scheme val="minor"/>
    </font>
  </fonts>
  <fills count="15">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8"/>
        <bgColor indexed="64"/>
      </patternFill>
    </fill>
    <fill>
      <patternFill patternType="solid">
        <fgColor rgb="FF00B0F0"/>
        <bgColor indexed="64"/>
      </patternFill>
    </fill>
    <fill>
      <patternFill patternType="solid">
        <fgColor theme="1"/>
        <bgColor indexed="64"/>
      </patternFill>
    </fill>
    <fill>
      <patternFill patternType="solid">
        <fgColor rgb="FFFFFFFF"/>
        <bgColor rgb="FF000000"/>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
      <patternFill patternType="solid">
        <fgColor theme="4" tint="-0.249977111117893"/>
        <bgColor rgb="FF000000"/>
      </patternFill>
    </fill>
    <fill>
      <patternFill patternType="solid">
        <fgColor theme="4" tint="-0.249977111117893"/>
        <bgColor indexed="64"/>
      </patternFill>
    </fill>
    <fill>
      <patternFill patternType="solid">
        <fgColor rgb="FF002060"/>
        <bgColor indexed="64"/>
      </patternFill>
    </fill>
    <fill>
      <patternFill patternType="solid">
        <fgColor rgb="FF002060"/>
        <bgColor rgb="FF000000"/>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theme="4" tint="0.39997558519241921"/>
      </top>
      <bottom style="thin">
        <color theme="4" tint="0.39997558519241921"/>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2" borderId="4" applyNumberFormat="0" applyAlignment="0" applyProtection="0"/>
    <xf numFmtId="0" fontId="8" fillId="0" borderId="0" applyNumberFormat="0" applyFill="0" applyBorder="0" applyAlignment="0" applyProtection="0"/>
  </cellStyleXfs>
  <cellXfs count="265">
    <xf numFmtId="0" fontId="0" fillId="0" borderId="0" xfId="0"/>
    <xf numFmtId="0" fontId="3" fillId="0" borderId="0" xfId="0" applyFont="1"/>
    <xf numFmtId="0" fontId="4" fillId="0" borderId="0" xfId="0" applyFont="1"/>
    <xf numFmtId="164" fontId="4" fillId="0" borderId="0" xfId="1" applyFont="1" applyFill="1" applyBorder="1"/>
    <xf numFmtId="166" fontId="4" fillId="0" borderId="0" xfId="1" applyNumberFormat="1" applyFont="1" applyFill="1" applyBorder="1"/>
    <xf numFmtId="164" fontId="3" fillId="0" borderId="0" xfId="1" applyFont="1" applyFill="1" applyBorder="1"/>
    <xf numFmtId="165" fontId="4" fillId="0" borderId="32" xfId="2" applyNumberFormat="1" applyFont="1" applyFill="1" applyBorder="1" applyAlignment="1">
      <alignment horizontal="center" vertical="center"/>
    </xf>
    <xf numFmtId="165" fontId="4" fillId="0" borderId="33" xfId="2" applyNumberFormat="1" applyFont="1" applyFill="1" applyBorder="1" applyAlignment="1">
      <alignment horizontal="center" vertical="center"/>
    </xf>
    <xf numFmtId="168" fontId="4" fillId="0" borderId="0" xfId="1" applyNumberFormat="1" applyFont="1" applyFill="1" applyBorder="1" applyAlignment="1">
      <alignment horizontal="center" vertical="center"/>
    </xf>
    <xf numFmtId="0" fontId="13" fillId="0" borderId="0" xfId="0" applyFont="1"/>
    <xf numFmtId="4" fontId="13" fillId="0" borderId="0" xfId="0" applyNumberFormat="1" applyFont="1"/>
    <xf numFmtId="15" fontId="4" fillId="0" borderId="0" xfId="0" applyNumberFormat="1" applyFont="1"/>
    <xf numFmtId="10" fontId="4" fillId="0" borderId="32" xfId="0" applyNumberFormat="1" applyFont="1" applyBorder="1" applyAlignment="1">
      <alignment horizontal="center" vertical="center"/>
    </xf>
    <xf numFmtId="0" fontId="4" fillId="0" borderId="15" xfId="0" applyFont="1" applyBorder="1" applyAlignment="1">
      <alignment horizontal="center" vertical="center"/>
    </xf>
    <xf numFmtId="10" fontId="4" fillId="0" borderId="16" xfId="0" applyNumberFormat="1" applyFont="1" applyBorder="1" applyAlignment="1">
      <alignment horizontal="center" vertical="center"/>
    </xf>
    <xf numFmtId="0" fontId="4" fillId="0" borderId="26" xfId="0" applyFont="1" applyBorder="1" applyAlignment="1">
      <alignment horizontal="center" vertical="center"/>
    </xf>
    <xf numFmtId="0" fontId="4" fillId="0" borderId="22" xfId="0" applyFont="1" applyBorder="1" applyAlignment="1">
      <alignment horizontal="center" vertical="center"/>
    </xf>
    <xf numFmtId="10" fontId="4" fillId="0" borderId="10" xfId="0" applyNumberFormat="1" applyFont="1" applyBorder="1" applyAlignment="1">
      <alignment horizontal="center" vertical="center"/>
    </xf>
    <xf numFmtId="0" fontId="4" fillId="0" borderId="11" xfId="0" applyFont="1" applyBorder="1" applyAlignment="1">
      <alignment horizontal="center" vertical="center"/>
    </xf>
    <xf numFmtId="10" fontId="3" fillId="0" borderId="5" xfId="3" applyNumberFormat="1" applyFont="1" applyFill="1" applyBorder="1" applyAlignment="1">
      <alignment horizontal="center" vertical="center"/>
    </xf>
    <xf numFmtId="167" fontId="4" fillId="0" borderId="39" xfId="0" applyNumberFormat="1" applyFont="1" applyBorder="1" applyAlignment="1">
      <alignment horizontal="center" vertical="center"/>
    </xf>
    <xf numFmtId="10" fontId="4" fillId="0" borderId="34" xfId="0" applyNumberFormat="1" applyFont="1" applyBorder="1" applyAlignment="1">
      <alignment horizontal="center" vertical="center"/>
    </xf>
    <xf numFmtId="10" fontId="4" fillId="0" borderId="35" xfId="0" applyNumberFormat="1" applyFont="1" applyBorder="1" applyAlignment="1">
      <alignment horizontal="center" vertical="center"/>
    </xf>
    <xf numFmtId="164" fontId="4" fillId="0" borderId="0" xfId="0" applyNumberFormat="1" applyFont="1" applyAlignment="1">
      <alignment horizontal="center" vertical="center"/>
    </xf>
    <xf numFmtId="1" fontId="3" fillId="0" borderId="40" xfId="3" applyNumberFormat="1" applyFont="1" applyFill="1" applyBorder="1" applyAlignment="1">
      <alignment horizontal="center" vertical="center"/>
    </xf>
    <xf numFmtId="1" fontId="3" fillId="0" borderId="5" xfId="3" applyNumberFormat="1" applyFont="1" applyFill="1" applyBorder="1" applyAlignment="1">
      <alignment horizontal="center" vertical="center"/>
    </xf>
    <xf numFmtId="0" fontId="14" fillId="0" borderId="0" xfId="0" applyFont="1"/>
    <xf numFmtId="15" fontId="14" fillId="0" borderId="0" xfId="0" applyNumberFormat="1" applyFont="1"/>
    <xf numFmtId="3" fontId="13" fillId="0" borderId="0" xfId="0" applyNumberFormat="1" applyFont="1"/>
    <xf numFmtId="0" fontId="3" fillId="0" borderId="12" xfId="0" applyFont="1" applyBorder="1" applyAlignment="1">
      <alignment horizontal="center" vertical="center" wrapText="1"/>
    </xf>
    <xf numFmtId="164" fontId="3" fillId="0" borderId="13" xfId="1"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15" fontId="13" fillId="0" borderId="0" xfId="0" applyNumberFormat="1" applyFont="1"/>
    <xf numFmtId="170" fontId="13" fillId="0" borderId="0" xfId="0" applyNumberFormat="1" applyFont="1"/>
    <xf numFmtId="0" fontId="0" fillId="0" borderId="0" xfId="0" applyAlignment="1">
      <alignment horizontal="center"/>
    </xf>
    <xf numFmtId="0" fontId="0" fillId="3" borderId="0" xfId="0" applyFill="1" applyAlignment="1">
      <alignment horizontal="center"/>
    </xf>
    <xf numFmtId="0" fontId="0" fillId="0" borderId="0" xfId="0" applyAlignment="1">
      <alignment horizontal="center" vertical="center"/>
    </xf>
    <xf numFmtId="0" fontId="4" fillId="0" borderId="0" xfId="0" applyFont="1" applyAlignment="1">
      <alignment horizontal="center"/>
    </xf>
    <xf numFmtId="0" fontId="16" fillId="3" borderId="0" xfId="0" applyFont="1" applyFill="1" applyAlignment="1">
      <alignment horizontal="center" vertical="center"/>
    </xf>
    <xf numFmtId="0" fontId="0" fillId="3" borderId="0" xfId="0" applyFill="1" applyAlignment="1">
      <alignment horizontal="center" vertical="center"/>
    </xf>
    <xf numFmtId="0" fontId="11" fillId="0" borderId="0" xfId="0" applyFont="1" applyAlignment="1">
      <alignment horizontal="center" vertical="center" wrapText="1"/>
    </xf>
    <xf numFmtId="0" fontId="7" fillId="0" borderId="0" xfId="0" applyFont="1" applyAlignment="1">
      <alignment horizontal="center" vertical="center" wrapText="1"/>
    </xf>
    <xf numFmtId="0" fontId="8" fillId="3" borderId="0" xfId="4" applyFill="1" applyAlignment="1">
      <alignment horizontal="center"/>
    </xf>
    <xf numFmtId="0" fontId="9" fillId="3" borderId="0" xfId="0" applyFont="1" applyFill="1" applyAlignment="1">
      <alignment horizontal="center" vertical="center"/>
    </xf>
    <xf numFmtId="0" fontId="10" fillId="3" borderId="0" xfId="0" applyFont="1" applyFill="1" applyAlignment="1">
      <alignment horizontal="center" vertical="center"/>
    </xf>
    <xf numFmtId="0" fontId="8" fillId="0" borderId="0" xfId="4" applyAlignment="1">
      <alignment horizontal="center" vertical="center"/>
    </xf>
    <xf numFmtId="171" fontId="0" fillId="0" borderId="0" xfId="0" applyNumberFormat="1" applyAlignment="1">
      <alignment horizontal="center" vertical="center"/>
    </xf>
    <xf numFmtId="14" fontId="0" fillId="0" borderId="0" xfId="0" applyNumberFormat="1" applyAlignment="1">
      <alignment horizontal="center" vertical="center"/>
    </xf>
    <xf numFmtId="171" fontId="0" fillId="0" borderId="0" xfId="0" applyNumberFormat="1" applyAlignment="1">
      <alignment vertical="center"/>
    </xf>
    <xf numFmtId="3" fontId="0" fillId="0" borderId="0" xfId="0" applyNumberFormat="1"/>
    <xf numFmtId="4" fontId="0" fillId="0" borderId="0" xfId="0" applyNumberFormat="1"/>
    <xf numFmtId="16" fontId="0" fillId="0" borderId="0" xfId="0" applyNumberFormat="1"/>
    <xf numFmtId="17" fontId="0" fillId="0" borderId="0" xfId="0" applyNumberFormat="1"/>
    <xf numFmtId="0" fontId="3" fillId="0" borderId="0" xfId="0" applyFont="1" applyAlignment="1">
      <alignment horizontal="center"/>
    </xf>
    <xf numFmtId="3" fontId="4" fillId="0" borderId="0" xfId="0" applyNumberFormat="1" applyFont="1"/>
    <xf numFmtId="0" fontId="18" fillId="4" borderId="0" xfId="0" applyFont="1" applyFill="1" applyAlignment="1">
      <alignment horizontal="center" vertical="center"/>
    </xf>
    <xf numFmtId="0" fontId="2" fillId="4" borderId="0" xfId="0" applyFont="1" applyFill="1" applyAlignment="1">
      <alignment horizontal="center"/>
    </xf>
    <xf numFmtId="0" fontId="4" fillId="0" borderId="0" xfId="0" applyFont="1" applyAlignment="1">
      <alignment horizontal="left"/>
    </xf>
    <xf numFmtId="0" fontId="12" fillId="0" borderId="0" xfId="0" applyFont="1"/>
    <xf numFmtId="0" fontId="12" fillId="0" borderId="0" xfId="0" applyFont="1" applyAlignment="1">
      <alignment horizontal="center"/>
    </xf>
    <xf numFmtId="0" fontId="20" fillId="4" borderId="0" xfId="0" applyFont="1" applyFill="1" applyAlignment="1">
      <alignment horizontal="center" vertical="center"/>
    </xf>
    <xf numFmtId="0" fontId="3" fillId="0" borderId="0" xfId="0" applyFont="1" applyAlignment="1">
      <alignment vertical="center"/>
    </xf>
    <xf numFmtId="1" fontId="4" fillId="0" borderId="0" xfId="0" applyNumberFormat="1" applyFont="1" applyAlignment="1">
      <alignment horizontal="center" vertical="center"/>
    </xf>
    <xf numFmtId="166" fontId="4" fillId="0" borderId="0" xfId="0" applyNumberFormat="1" applyFont="1" applyAlignment="1">
      <alignment horizontal="center" vertical="center"/>
    </xf>
    <xf numFmtId="169" fontId="0" fillId="0" borderId="0" xfId="0" applyNumberFormat="1"/>
    <xf numFmtId="166" fontId="3" fillId="0" borderId="0" xfId="0" applyNumberFormat="1" applyFont="1" applyAlignment="1">
      <alignment horizontal="center" vertical="center"/>
    </xf>
    <xf numFmtId="1" fontId="0" fillId="0" borderId="0" xfId="0" applyNumberFormat="1"/>
    <xf numFmtId="0" fontId="4" fillId="0" borderId="0" xfId="0" applyFont="1" applyAlignment="1">
      <alignment horizontal="center" vertical="center"/>
    </xf>
    <xf numFmtId="1" fontId="3" fillId="0" borderId="0" xfId="0" applyNumberFormat="1" applyFont="1" applyAlignment="1">
      <alignment horizontal="center" vertical="center"/>
    </xf>
    <xf numFmtId="0" fontId="26" fillId="5" borderId="0" xfId="0" applyFont="1" applyFill="1" applyAlignment="1">
      <alignment horizontal="center" vertical="center"/>
    </xf>
    <xf numFmtId="0" fontId="25" fillId="5" borderId="0" xfId="0" applyFont="1" applyFill="1" applyAlignment="1">
      <alignment horizontal="center" vertical="center"/>
    </xf>
    <xf numFmtId="0" fontId="19" fillId="5" borderId="0" xfId="0" applyFont="1" applyFill="1" applyAlignment="1">
      <alignment horizontal="center" vertical="center"/>
    </xf>
    <xf numFmtId="0" fontId="21" fillId="5" borderId="0" xfId="0" applyFont="1" applyFill="1" applyAlignment="1">
      <alignment horizontal="center" vertical="center"/>
    </xf>
    <xf numFmtId="0" fontId="14" fillId="0" borderId="0" xfId="0" applyFont="1" applyAlignment="1">
      <alignment horizontal="center"/>
    </xf>
    <xf numFmtId="0" fontId="27" fillId="0" borderId="0" xfId="0" applyFont="1"/>
    <xf numFmtId="0" fontId="6" fillId="5" borderId="0" xfId="0" applyFont="1" applyFill="1" applyAlignment="1">
      <alignment horizontal="center"/>
    </xf>
    <xf numFmtId="3" fontId="0" fillId="0" borderId="0" xfId="0" applyNumberFormat="1" applyAlignment="1">
      <alignment horizontal="center"/>
    </xf>
    <xf numFmtId="10" fontId="12" fillId="0" borderId="0" xfId="0" applyNumberFormat="1" applyFont="1" applyAlignment="1">
      <alignment horizontal="center"/>
    </xf>
    <xf numFmtId="4" fontId="0" fillId="0" borderId="0" xfId="0" applyNumberFormat="1" applyAlignment="1">
      <alignment horizontal="center"/>
    </xf>
    <xf numFmtId="10" fontId="4" fillId="0" borderId="14" xfId="0" applyNumberFormat="1" applyFont="1" applyBorder="1" applyAlignment="1">
      <alignment horizontal="center"/>
    </xf>
    <xf numFmtId="10" fontId="4" fillId="0" borderId="0" xfId="0" applyNumberFormat="1" applyFont="1" applyAlignment="1">
      <alignment horizontal="center"/>
    </xf>
    <xf numFmtId="0" fontId="4" fillId="0" borderId="36" xfId="0" applyFont="1" applyBorder="1" applyAlignment="1">
      <alignment horizontal="center"/>
    </xf>
    <xf numFmtId="10" fontId="3" fillId="0" borderId="14" xfId="3" applyNumberFormat="1" applyFont="1" applyFill="1" applyBorder="1" applyAlignment="1">
      <alignment horizontal="center"/>
    </xf>
    <xf numFmtId="169" fontId="3" fillId="0" borderId="40" xfId="3" applyNumberFormat="1" applyFont="1" applyFill="1" applyBorder="1" applyAlignment="1">
      <alignment horizontal="center" vertical="center"/>
    </xf>
    <xf numFmtId="0" fontId="17" fillId="5" borderId="0" xfId="0" applyFont="1" applyFill="1" applyAlignment="1">
      <alignment horizontal="center"/>
    </xf>
    <xf numFmtId="4" fontId="3" fillId="0" borderId="0" xfId="0" applyNumberFormat="1" applyFont="1" applyAlignment="1">
      <alignment horizontal="center"/>
    </xf>
    <xf numFmtId="3" fontId="3" fillId="0" borderId="0" xfId="0" applyNumberFormat="1" applyFont="1" applyAlignment="1">
      <alignment horizontal="center"/>
    </xf>
    <xf numFmtId="2" fontId="4" fillId="0" borderId="0" xfId="0" applyNumberFormat="1" applyFont="1" applyAlignment="1">
      <alignment horizontal="center"/>
    </xf>
    <xf numFmtId="0" fontId="28" fillId="0" borderId="0" xfId="0" applyFont="1"/>
    <xf numFmtId="0" fontId="29" fillId="0" borderId="0" xfId="0" applyFont="1"/>
    <xf numFmtId="0" fontId="28" fillId="0" borderId="0" xfId="0" applyFont="1" applyAlignment="1">
      <alignment horizontal="left"/>
    </xf>
    <xf numFmtId="4" fontId="30" fillId="0" borderId="0" xfId="0" applyNumberFormat="1" applyFont="1" applyAlignment="1">
      <alignment horizontal="center"/>
    </xf>
    <xf numFmtId="0" fontId="31" fillId="0" borderId="0" xfId="0" applyFont="1"/>
    <xf numFmtId="0" fontId="31" fillId="0" borderId="0" xfId="0" applyFont="1" applyAlignment="1">
      <alignment horizontal="center"/>
    </xf>
    <xf numFmtId="0" fontId="30" fillId="0" borderId="0" xfId="0" applyFont="1"/>
    <xf numFmtId="166" fontId="28" fillId="0" borderId="0" xfId="1" applyNumberFormat="1" applyFont="1" applyFill="1" applyBorder="1"/>
    <xf numFmtId="0" fontId="28" fillId="0" borderId="0" xfId="0" applyFont="1" applyAlignment="1">
      <alignment horizontal="center"/>
    </xf>
    <xf numFmtId="4" fontId="28" fillId="0" borderId="0" xfId="0" applyNumberFormat="1" applyFont="1" applyAlignment="1">
      <alignment horizontal="center"/>
    </xf>
    <xf numFmtId="3" fontId="28" fillId="0" borderId="0" xfId="0" applyNumberFormat="1" applyFont="1" applyAlignment="1">
      <alignment horizontal="center"/>
    </xf>
    <xf numFmtId="0" fontId="29" fillId="0" borderId="0" xfId="0" applyFont="1" applyAlignment="1">
      <alignment horizontal="center"/>
    </xf>
    <xf numFmtId="4" fontId="29" fillId="0" borderId="0" xfId="0" applyNumberFormat="1" applyFont="1" applyAlignment="1">
      <alignment horizontal="center"/>
    </xf>
    <xf numFmtId="3" fontId="29" fillId="0" borderId="0" xfId="0" applyNumberFormat="1" applyFont="1" applyAlignment="1">
      <alignment horizontal="center"/>
    </xf>
    <xf numFmtId="4" fontId="31" fillId="0" borderId="0" xfId="0" applyNumberFormat="1" applyFont="1" applyAlignment="1">
      <alignment horizontal="center"/>
    </xf>
    <xf numFmtId="3" fontId="31" fillId="0" borderId="0" xfId="0" applyNumberFormat="1" applyFont="1" applyAlignment="1">
      <alignment horizontal="center"/>
    </xf>
    <xf numFmtId="164" fontId="31" fillId="0" borderId="0" xfId="0" applyNumberFormat="1" applyFont="1" applyAlignment="1">
      <alignment horizontal="center"/>
    </xf>
    <xf numFmtId="2" fontId="28" fillId="0" borderId="0" xfId="0" applyNumberFormat="1" applyFont="1" applyAlignment="1">
      <alignment horizontal="center"/>
    </xf>
    <xf numFmtId="2" fontId="29" fillId="0" borderId="0" xfId="0" applyNumberFormat="1" applyFont="1" applyAlignment="1">
      <alignment horizontal="center"/>
    </xf>
    <xf numFmtId="0" fontId="30" fillId="0" borderId="0" xfId="0" applyFont="1" applyAlignment="1">
      <alignment horizontal="center"/>
    </xf>
    <xf numFmtId="2" fontId="30" fillId="0" borderId="0" xfId="0" applyNumberFormat="1" applyFont="1" applyAlignment="1">
      <alignment horizontal="center"/>
    </xf>
    <xf numFmtId="4" fontId="17" fillId="5" borderId="0" xfId="0" applyNumberFormat="1" applyFont="1" applyFill="1" applyAlignment="1">
      <alignment horizontal="center"/>
    </xf>
    <xf numFmtId="0" fontId="22" fillId="5" borderId="0" xfId="0" applyFont="1" applyFill="1" applyAlignment="1">
      <alignment horizontal="center" vertical="center"/>
    </xf>
    <xf numFmtId="0" fontId="6" fillId="5" borderId="0" xfId="0" applyFont="1" applyFill="1" applyAlignment="1">
      <alignment horizontal="center" vertical="center"/>
    </xf>
    <xf numFmtId="4" fontId="12" fillId="0" borderId="0" xfId="0" applyNumberFormat="1" applyFont="1"/>
    <xf numFmtId="166" fontId="6" fillId="5" borderId="0" xfId="1" applyNumberFormat="1" applyFont="1" applyFill="1" applyBorder="1" applyAlignment="1">
      <alignment horizontal="center" vertical="center"/>
    </xf>
    <xf numFmtId="2" fontId="3" fillId="2" borderId="0" xfId="3" applyNumberFormat="1" applyFont="1" applyBorder="1" applyAlignment="1">
      <alignment horizontal="center" vertical="center"/>
    </xf>
    <xf numFmtId="2" fontId="4" fillId="0" borderId="0" xfId="0" applyNumberFormat="1" applyFont="1" applyAlignment="1">
      <alignment horizontal="center" vertical="center"/>
    </xf>
    <xf numFmtId="164" fontId="3" fillId="0" borderId="0" xfId="1" applyFont="1" applyBorder="1"/>
    <xf numFmtId="166" fontId="4" fillId="0" borderId="0" xfId="0" applyNumberFormat="1" applyFont="1"/>
    <xf numFmtId="164" fontId="4" fillId="0" borderId="0" xfId="1" applyFont="1" applyBorder="1"/>
    <xf numFmtId="164" fontId="4" fillId="0" borderId="0" xfId="0" applyNumberFormat="1" applyFont="1"/>
    <xf numFmtId="164" fontId="3" fillId="0" borderId="0" xfId="0" applyNumberFormat="1" applyFont="1"/>
    <xf numFmtId="0" fontId="4" fillId="0" borderId="0" xfId="0"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2" fontId="0" fillId="0" borderId="0" xfId="0" applyNumberFormat="1"/>
    <xf numFmtId="2" fontId="12" fillId="0" borderId="0" xfId="0" applyNumberFormat="1" applyFont="1"/>
    <xf numFmtId="0" fontId="2" fillId="5" borderId="0" xfId="0" applyFont="1" applyFill="1"/>
    <xf numFmtId="2" fontId="6" fillId="5" borderId="0" xfId="0" applyNumberFormat="1" applyFont="1" applyFill="1"/>
    <xf numFmtId="0" fontId="6" fillId="5" borderId="0" xfId="0" applyFont="1" applyFill="1"/>
    <xf numFmtId="9" fontId="4" fillId="0" borderId="0" xfId="2" applyFont="1" applyBorder="1"/>
    <xf numFmtId="9" fontId="4" fillId="0" borderId="0" xfId="2" applyFont="1" applyBorder="1" applyAlignment="1">
      <alignment horizontal="center"/>
    </xf>
    <xf numFmtId="0" fontId="35" fillId="0" borderId="0" xfId="0" applyFont="1" applyAlignment="1">
      <alignment vertical="center"/>
    </xf>
    <xf numFmtId="9" fontId="34" fillId="0" borderId="0" xfId="0" applyNumberFormat="1" applyFont="1" applyAlignment="1">
      <alignment horizontal="center"/>
    </xf>
    <xf numFmtId="9" fontId="4" fillId="0" borderId="0" xfId="0" applyNumberFormat="1" applyFont="1" applyAlignment="1">
      <alignment horizontal="center"/>
    </xf>
    <xf numFmtId="3" fontId="12" fillId="0" borderId="0" xfId="0" applyNumberFormat="1" applyFont="1" applyAlignment="1">
      <alignment horizontal="center"/>
    </xf>
    <xf numFmtId="43" fontId="3" fillId="0" borderId="0" xfId="0" applyNumberFormat="1" applyFont="1" applyAlignment="1">
      <alignment horizontal="center"/>
    </xf>
    <xf numFmtId="3" fontId="3" fillId="0" borderId="0" xfId="1" applyNumberFormat="1" applyFont="1" applyFill="1" applyBorder="1" applyAlignment="1">
      <alignment horizontal="center"/>
    </xf>
    <xf numFmtId="167" fontId="4" fillId="0" borderId="0" xfId="0" applyNumberFormat="1" applyFont="1" applyAlignment="1">
      <alignment horizontal="center"/>
    </xf>
    <xf numFmtId="166" fontId="3" fillId="0" borderId="0" xfId="0" applyNumberFormat="1" applyFont="1" applyAlignment="1">
      <alignment horizontal="center"/>
    </xf>
    <xf numFmtId="172" fontId="4" fillId="0" borderId="0" xfId="0" applyNumberFormat="1" applyFont="1" applyAlignment="1">
      <alignment horizontal="center"/>
    </xf>
    <xf numFmtId="166" fontId="4" fillId="0" borderId="0" xfId="1" applyNumberFormat="1" applyFont="1" applyFill="1" applyBorder="1" applyAlignment="1">
      <alignment horizontal="center"/>
    </xf>
    <xf numFmtId="0" fontId="12" fillId="0" borderId="0" xfId="0" applyFont="1" applyAlignment="1">
      <alignment horizontal="center" vertical="center"/>
    </xf>
    <xf numFmtId="166" fontId="4" fillId="0" borderId="0" xfId="0" applyNumberFormat="1" applyFont="1" applyAlignment="1">
      <alignment horizontal="center"/>
    </xf>
    <xf numFmtId="10" fontId="4" fillId="0" borderId="0" xfId="2" applyNumberFormat="1" applyFont="1" applyFill="1" applyBorder="1"/>
    <xf numFmtId="2" fontId="3" fillId="0" borderId="0" xfId="2" applyNumberFormat="1" applyFont="1" applyBorder="1" applyAlignment="1">
      <alignment horizontal="center" vertical="center"/>
    </xf>
    <xf numFmtId="0" fontId="16" fillId="3" borderId="0" xfId="0" applyFont="1" applyFill="1" applyAlignment="1">
      <alignment horizontal="center" vertical="center"/>
    </xf>
    <xf numFmtId="0" fontId="0" fillId="0" borderId="0" xfId="0" applyAlignment="1">
      <alignment horizontal="left" vertical="center"/>
    </xf>
    <xf numFmtId="0" fontId="18" fillId="5" borderId="0" xfId="0" applyFont="1" applyFill="1" applyAlignment="1">
      <alignment horizontal="center" vertical="center"/>
    </xf>
    <xf numFmtId="0" fontId="20" fillId="5" borderId="0" xfId="0" applyFont="1" applyFill="1" applyAlignment="1">
      <alignment horizontal="center" vertical="center"/>
    </xf>
    <xf numFmtId="0" fontId="2" fillId="5" borderId="0" xfId="0" applyFont="1" applyFill="1" applyAlignment="1">
      <alignment horizontal="center" vertical="center"/>
    </xf>
    <xf numFmtId="43" fontId="6" fillId="5" borderId="0" xfId="0" applyNumberFormat="1" applyFont="1" applyFill="1" applyAlignment="1">
      <alignment horizontal="center"/>
    </xf>
    <xf numFmtId="0" fontId="21" fillId="5" borderId="0" xfId="0" applyFont="1" applyFill="1" applyAlignment="1">
      <alignment horizontal="center" vertical="center"/>
    </xf>
    <xf numFmtId="0" fontId="33" fillId="5" borderId="0" xfId="0" applyFont="1" applyFill="1" applyAlignment="1">
      <alignment horizontal="center" vertical="center"/>
    </xf>
    <xf numFmtId="0" fontId="6" fillId="5" borderId="0" xfId="0" applyFont="1" applyFill="1" applyAlignment="1">
      <alignment horizontal="center"/>
    </xf>
    <xf numFmtId="0" fontId="3" fillId="0" borderId="0" xfId="0" applyFont="1"/>
    <xf numFmtId="0" fontId="4" fillId="0" borderId="0" xfId="0" applyFont="1"/>
    <xf numFmtId="0" fontId="22" fillId="5" borderId="0" xfId="0" applyFont="1" applyFill="1" applyAlignment="1">
      <alignment horizontal="center" vertical="center"/>
    </xf>
    <xf numFmtId="0" fontId="6" fillId="5" borderId="0" xfId="0" applyFont="1" applyFill="1" applyAlignment="1">
      <alignment horizontal="center" vertical="center"/>
    </xf>
    <xf numFmtId="0" fontId="6" fillId="5" borderId="0" xfId="0" applyFont="1" applyFill="1" applyAlignment="1">
      <alignment horizontal="right"/>
    </xf>
    <xf numFmtId="164" fontId="6" fillId="5" borderId="0" xfId="0" applyNumberFormat="1" applyFont="1" applyFill="1" applyAlignment="1">
      <alignment horizontal="center" vertical="center"/>
    </xf>
    <xf numFmtId="0" fontId="20" fillId="5" borderId="0" xfId="0" applyFont="1" applyFill="1" applyAlignment="1">
      <alignment horizontal="center"/>
    </xf>
    <xf numFmtId="0" fontId="32" fillId="5" borderId="0" xfId="0" applyFont="1" applyFill="1" applyAlignment="1">
      <alignment horizontal="center"/>
    </xf>
    <xf numFmtId="0" fontId="18" fillId="4" borderId="0" xfId="0" applyFont="1" applyFill="1" applyAlignment="1">
      <alignment horizontal="center" vertical="center"/>
    </xf>
    <xf numFmtId="0" fontId="22" fillId="5" borderId="23" xfId="0" applyFont="1" applyFill="1" applyBorder="1" applyAlignment="1">
      <alignment horizontal="center" vertical="center"/>
    </xf>
    <xf numFmtId="0" fontId="22" fillId="5" borderId="24" xfId="0" applyFont="1" applyFill="1" applyBorder="1" applyAlignment="1">
      <alignment horizontal="center" vertical="center"/>
    </xf>
    <xf numFmtId="0" fontId="22" fillId="5" borderId="25"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30" xfId="0" applyFont="1" applyFill="1" applyBorder="1" applyAlignment="1">
      <alignment horizontal="center" vertical="center"/>
    </xf>
    <xf numFmtId="0" fontId="4" fillId="0" borderId="15" xfId="0" applyFont="1" applyBorder="1"/>
    <xf numFmtId="0" fontId="4" fillId="0" borderId="16" xfId="0" applyFont="1" applyBorder="1"/>
    <xf numFmtId="0" fontId="4" fillId="0" borderId="26" xfId="0" applyFont="1" applyBorder="1"/>
    <xf numFmtId="0" fontId="4" fillId="0" borderId="22" xfId="0" applyFont="1" applyBorder="1"/>
    <xf numFmtId="0" fontId="4" fillId="0" borderId="10" xfId="0" applyFont="1" applyBorder="1"/>
    <xf numFmtId="0" fontId="4" fillId="0" borderId="11" xfId="0" applyFont="1" applyBorder="1"/>
    <xf numFmtId="0" fontId="3" fillId="0" borderId="12" xfId="0" applyFont="1" applyBorder="1"/>
    <xf numFmtId="0" fontId="3" fillId="0" borderId="13" xfId="0" applyFont="1" applyBorder="1"/>
    <xf numFmtId="0" fontId="3" fillId="0" borderId="30" xfId="0" applyFont="1" applyBorder="1"/>
    <xf numFmtId="0" fontId="6" fillId="5" borderId="6" xfId="0" applyFont="1" applyFill="1" applyBorder="1" applyAlignment="1">
      <alignment horizontal="center"/>
    </xf>
    <xf numFmtId="0" fontId="6" fillId="5" borderId="7" xfId="0" applyFont="1" applyFill="1" applyBorder="1" applyAlignment="1">
      <alignment horizontal="center"/>
    </xf>
    <xf numFmtId="0" fontId="6" fillId="5" borderId="8" xfId="0" applyFont="1" applyFill="1" applyBorder="1" applyAlignment="1">
      <alignment horizontal="center"/>
    </xf>
    <xf numFmtId="0" fontId="4" fillId="0" borderId="37"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15" fontId="4" fillId="0" borderId="12" xfId="0" applyNumberFormat="1" applyFont="1" applyBorder="1" applyAlignment="1">
      <alignment horizontal="center"/>
    </xf>
    <xf numFmtId="15" fontId="4" fillId="0" borderId="13" xfId="0" applyNumberFormat="1" applyFont="1" applyBorder="1" applyAlignment="1">
      <alignment horizontal="center"/>
    </xf>
    <xf numFmtId="0" fontId="4" fillId="0" borderId="12" xfId="0" applyFont="1" applyBorder="1" applyAlignment="1">
      <alignment horizontal="left"/>
    </xf>
    <xf numFmtId="0" fontId="4" fillId="0" borderId="13" xfId="0" applyFont="1" applyBorder="1" applyAlignment="1">
      <alignment horizontal="left"/>
    </xf>
    <xf numFmtId="0" fontId="4" fillId="0" borderId="14"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3" fillId="0" borderId="30" xfId="0" applyFont="1" applyBorder="1" applyAlignment="1">
      <alignment horizontal="left"/>
    </xf>
    <xf numFmtId="0" fontId="3" fillId="0" borderId="29" xfId="0" applyFont="1" applyBorder="1" applyAlignment="1">
      <alignment horizontal="left" vertical="center"/>
    </xf>
    <xf numFmtId="0" fontId="3" fillId="0" borderId="27" xfId="0" applyFont="1" applyBorder="1" applyAlignment="1">
      <alignment horizontal="left" vertical="center"/>
    </xf>
    <xf numFmtId="0" fontId="3" fillId="0" borderId="43" xfId="0" applyFont="1" applyBorder="1" applyAlignment="1">
      <alignment horizontal="left" vertical="center"/>
    </xf>
    <xf numFmtId="0" fontId="6" fillId="5" borderId="14" xfId="0" applyFont="1" applyFill="1" applyBorder="1" applyAlignment="1">
      <alignment horizontal="center" vertical="center"/>
    </xf>
    <xf numFmtId="0" fontId="6" fillId="5" borderId="23" xfId="0" applyFont="1" applyFill="1" applyBorder="1" applyAlignment="1">
      <alignment horizontal="center"/>
    </xf>
    <xf numFmtId="0" fontId="6" fillId="5" borderId="24" xfId="0" applyFont="1" applyFill="1" applyBorder="1" applyAlignment="1">
      <alignment horizontal="center"/>
    </xf>
    <xf numFmtId="0" fontId="6" fillId="5" borderId="25" xfId="0" applyFont="1" applyFill="1" applyBorder="1" applyAlignment="1">
      <alignment horizontal="center"/>
    </xf>
    <xf numFmtId="15" fontId="4" fillId="0" borderId="15" xfId="0" applyNumberFormat="1" applyFont="1" applyBorder="1"/>
    <xf numFmtId="15" fontId="4" fillId="0" borderId="16" xfId="0" applyNumberFormat="1" applyFont="1" applyBorder="1"/>
    <xf numFmtId="0" fontId="4" fillId="0" borderId="9" xfId="0" applyFont="1" applyBorder="1" applyAlignment="1">
      <alignment horizontal="center"/>
    </xf>
    <xf numFmtId="0" fontId="4" fillId="0" borderId="0" xfId="0" applyFont="1" applyAlignment="1">
      <alignment horizontal="center"/>
    </xf>
    <xf numFmtId="15" fontId="4" fillId="0" borderId="15" xfId="0" applyNumberFormat="1" applyFont="1" applyBorder="1" applyAlignment="1">
      <alignment horizontal="center" vertical="center"/>
    </xf>
    <xf numFmtId="15" fontId="4" fillId="0" borderId="17" xfId="0" applyNumberFormat="1"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15" fontId="4" fillId="0" borderId="21" xfId="0" applyNumberFormat="1" applyFont="1" applyBorder="1" applyAlignment="1">
      <alignment horizontal="center" vertical="center"/>
    </xf>
    <xf numFmtId="15" fontId="4" fillId="0" borderId="28" xfId="0" applyNumberFormat="1" applyFont="1" applyBorder="1" applyAlignment="1">
      <alignment horizontal="center" vertical="center"/>
    </xf>
    <xf numFmtId="0" fontId="4" fillId="0" borderId="18" xfId="0" applyFont="1" applyBorder="1"/>
    <xf numFmtId="0" fontId="4" fillId="0" borderId="2" xfId="0" applyFont="1" applyBorder="1"/>
    <xf numFmtId="0" fontId="4" fillId="0" borderId="1" xfId="0" applyFont="1" applyBorder="1"/>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30" xfId="0" applyFont="1" applyBorder="1" applyAlignment="1">
      <alignment horizontal="center" vertical="center"/>
    </xf>
    <xf numFmtId="15" fontId="4" fillId="0" borderId="18" xfId="0" applyNumberFormat="1" applyFont="1" applyBorder="1"/>
    <xf numFmtId="15" fontId="4" fillId="0" borderId="2" xfId="0" applyNumberFormat="1" applyFont="1" applyBorder="1"/>
    <xf numFmtId="164" fontId="4" fillId="0" borderId="22" xfId="1" applyFont="1" applyFill="1" applyBorder="1"/>
    <xf numFmtId="164" fontId="4" fillId="0" borderId="10" xfId="1" applyFont="1" applyFill="1" applyBorder="1"/>
    <xf numFmtId="0" fontId="4" fillId="0" borderId="17" xfId="0" applyFont="1" applyBorder="1"/>
    <xf numFmtId="0" fontId="4" fillId="0" borderId="19" xfId="0" applyFont="1" applyBorder="1"/>
    <xf numFmtId="0" fontId="3" fillId="0" borderId="23" xfId="0" applyFont="1" applyBorder="1" applyAlignment="1">
      <alignment horizontal="right"/>
    </xf>
    <xf numFmtId="0" fontId="3" fillId="0" borderId="24" xfId="0" applyFont="1" applyBorder="1" applyAlignment="1">
      <alignment horizontal="right"/>
    </xf>
    <xf numFmtId="0" fontId="3" fillId="0" borderId="31" xfId="0" applyFont="1" applyBorder="1" applyAlignment="1">
      <alignment horizontal="right"/>
    </xf>
    <xf numFmtId="0" fontId="4" fillId="0" borderId="20" xfId="0" applyFont="1" applyBorder="1" applyAlignment="1">
      <alignment horizontal="center"/>
    </xf>
    <xf numFmtId="0" fontId="4" fillId="0" borderId="3" xfId="0" applyFont="1" applyBorder="1" applyAlignment="1">
      <alignment horizontal="center"/>
    </xf>
    <xf numFmtId="0" fontId="4" fillId="0" borderId="38" xfId="0" applyFont="1" applyBorder="1" applyAlignment="1">
      <alignment horizontal="center"/>
    </xf>
    <xf numFmtId="0" fontId="4" fillId="0" borderId="15" xfId="0" applyFont="1" applyBorder="1" applyAlignment="1">
      <alignment horizontal="left"/>
    </xf>
    <xf numFmtId="0" fontId="4" fillId="0" borderId="16" xfId="0" applyFont="1" applyBorder="1" applyAlignment="1">
      <alignment horizontal="left"/>
    </xf>
    <xf numFmtId="0" fontId="4" fillId="0" borderId="26" xfId="0" applyFont="1" applyBorder="1" applyAlignment="1">
      <alignment horizontal="left"/>
    </xf>
    <xf numFmtId="0" fontId="4" fillId="0" borderId="36" xfId="0" applyFont="1" applyBorder="1"/>
    <xf numFmtId="0" fontId="4" fillId="0" borderId="22"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4" fillId="5" borderId="0" xfId="0" applyFont="1" applyFill="1"/>
    <xf numFmtId="0" fontId="4" fillId="5" borderId="0" xfId="0" applyFont="1" applyFill="1" applyAlignment="1">
      <alignment horizontal="center"/>
    </xf>
    <xf numFmtId="0" fontId="4" fillId="6" borderId="0" xfId="0" applyFont="1" applyFill="1" applyAlignment="1">
      <alignment horizontal="center"/>
    </xf>
    <xf numFmtId="0" fontId="4" fillId="0" borderId="0" xfId="0" applyFont="1" applyFill="1" applyAlignment="1">
      <alignment horizontal="center"/>
    </xf>
    <xf numFmtId="0" fontId="4" fillId="0" borderId="0" xfId="0" applyFont="1" applyFill="1"/>
    <xf numFmtId="0" fontId="3" fillId="5" borderId="0" xfId="0" applyFont="1" applyFill="1" applyAlignment="1">
      <alignment horizontal="center"/>
    </xf>
    <xf numFmtId="0" fontId="2" fillId="3" borderId="0" xfId="0" applyFont="1" applyFill="1"/>
    <xf numFmtId="0" fontId="36" fillId="3" borderId="0" xfId="0" applyFont="1" applyFill="1" applyAlignment="1"/>
    <xf numFmtId="0" fontId="0" fillId="3" borderId="0" xfId="0" applyFill="1"/>
    <xf numFmtId="0" fontId="15" fillId="3" borderId="0" xfId="0" applyFont="1" applyFill="1"/>
    <xf numFmtId="0" fontId="39" fillId="3" borderId="0" xfId="0" applyFont="1" applyFill="1" applyAlignment="1">
      <alignment vertical="center"/>
    </xf>
    <xf numFmtId="0" fontId="37" fillId="3" borderId="0" xfId="0" applyFont="1" applyFill="1" applyAlignment="1">
      <alignment vertical="center"/>
    </xf>
    <xf numFmtId="0" fontId="0" fillId="3" borderId="0" xfId="0" applyFill="1" applyAlignment="1"/>
    <xf numFmtId="0" fontId="38" fillId="3" borderId="0" xfId="0" applyFont="1" applyFill="1" applyAlignment="1"/>
    <xf numFmtId="0" fontId="40" fillId="7" borderId="0" xfId="0" applyFont="1" applyFill="1"/>
    <xf numFmtId="0" fontId="41" fillId="3" borderId="0" xfId="0" applyFont="1" applyFill="1" applyAlignment="1"/>
    <xf numFmtId="2" fontId="42" fillId="3" borderId="0" xfId="0" applyNumberFormat="1" applyFont="1" applyFill="1" applyAlignment="1"/>
    <xf numFmtId="0" fontId="42" fillId="3" borderId="0" xfId="0" applyFont="1" applyFill="1" applyAlignment="1">
      <alignment horizontal="center" vertical="center"/>
    </xf>
    <xf numFmtId="2" fontId="42" fillId="3" borderId="0" xfId="0" applyNumberFormat="1" applyFont="1" applyFill="1" applyAlignment="1">
      <alignment horizontal="center" vertical="center"/>
    </xf>
    <xf numFmtId="2" fontId="42" fillId="3" borderId="0" xfId="0" applyNumberFormat="1" applyFont="1" applyFill="1" applyAlignment="1">
      <alignment vertical="center"/>
    </xf>
    <xf numFmtId="0" fontId="0" fillId="10" borderId="0" xfId="0" applyFont="1" applyFill="1" applyAlignment="1">
      <alignment horizontal="center" vertical="center"/>
    </xf>
    <xf numFmtId="0" fontId="0" fillId="10" borderId="0" xfId="0" applyFill="1" applyAlignment="1">
      <alignment horizontal="center" vertical="center"/>
    </xf>
    <xf numFmtId="0" fontId="43" fillId="11" borderId="0" xfId="0" applyFont="1" applyFill="1" applyAlignment="1">
      <alignment horizontal="center" vertical="center"/>
    </xf>
    <xf numFmtId="0" fontId="0" fillId="12" borderId="0" xfId="0" applyFill="1"/>
    <xf numFmtId="0" fontId="2" fillId="12" borderId="0" xfId="0" applyFont="1" applyFill="1"/>
    <xf numFmtId="0" fontId="43" fillId="14" borderId="0" xfId="0" applyFont="1" applyFill="1" applyAlignment="1">
      <alignment horizontal="center" vertical="center"/>
    </xf>
    <xf numFmtId="0" fontId="44" fillId="13" borderId="0" xfId="0" applyFont="1" applyFill="1" applyAlignment="1">
      <alignment horizontal="center" vertical="center"/>
    </xf>
    <xf numFmtId="0" fontId="45" fillId="14" borderId="0" xfId="0" applyFont="1" applyFill="1" applyAlignment="1">
      <alignment horizontal="center" vertical="center"/>
    </xf>
    <xf numFmtId="0" fontId="0" fillId="9" borderId="44" xfId="0" applyFont="1" applyFill="1" applyBorder="1" applyAlignment="1">
      <alignment horizontal="center" vertical="center"/>
    </xf>
    <xf numFmtId="0" fontId="6" fillId="8" borderId="44" xfId="0" applyFont="1" applyFill="1" applyBorder="1" applyAlignment="1">
      <alignment horizontal="center" vertical="center"/>
    </xf>
  </cellXfs>
  <cellStyles count="5">
    <cellStyle name="Comma" xfId="1" builtinId="3"/>
    <cellStyle name="Hyperlink" xfId="4" builtinId="8"/>
    <cellStyle name="Normal" xfId="0" builtinId="0"/>
    <cellStyle name="Output" xfId="3" builtinId="21"/>
    <cellStyle name="Per cent" xfId="2" builtinId="5"/>
  </cellStyles>
  <dxfs count="13">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Vs Revenue Growth</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'RAW DATA'!$A$24</c:f>
              <c:strCache>
                <c:ptCount val="1"/>
                <c:pt idx="0">
                  <c:v>Revenue</c:v>
                </c:pt>
              </c:strCache>
            </c:strRef>
          </c:tx>
          <c:spPr>
            <a:solidFill>
              <a:schemeClr val="accent1"/>
            </a:solidFill>
            <a:ln>
              <a:noFill/>
            </a:ln>
            <a:effectLst/>
          </c:spPr>
          <c:invertIfNegative val="0"/>
          <c:cat>
            <c:strRef>
              <c:f>'RAW DATA'!$B$23:$K$23</c:f>
              <c:strCache>
                <c:ptCount val="10"/>
                <c:pt idx="0">
                  <c:v>FY2021</c:v>
                </c:pt>
                <c:pt idx="1">
                  <c:v>FY2022</c:v>
                </c:pt>
                <c:pt idx="2">
                  <c:v>FY2023</c:v>
                </c:pt>
                <c:pt idx="3">
                  <c:v>FY2024</c:v>
                </c:pt>
                <c:pt idx="4">
                  <c:v>FY2025</c:v>
                </c:pt>
                <c:pt idx="5">
                  <c:v>FY2026E</c:v>
                </c:pt>
                <c:pt idx="6">
                  <c:v>FY2027E</c:v>
                </c:pt>
                <c:pt idx="7">
                  <c:v>FY2028E</c:v>
                </c:pt>
                <c:pt idx="8">
                  <c:v>FY2029E</c:v>
                </c:pt>
                <c:pt idx="9">
                  <c:v>FY2030E</c:v>
                </c:pt>
              </c:strCache>
            </c:strRef>
          </c:cat>
          <c:val>
            <c:numRef>
              <c:f>'RAW DATA'!$B$24:$K$24</c:f>
              <c:numCache>
                <c:formatCode>General</c:formatCode>
                <c:ptCount val="10"/>
                <c:pt idx="0">
                  <c:v>249794.75</c:v>
                </c:pt>
                <c:pt idx="1">
                  <c:v>278453.62</c:v>
                </c:pt>
                <c:pt idx="2">
                  <c:v>345966.97000000003</c:v>
                </c:pt>
                <c:pt idx="3">
                  <c:v>434016</c:v>
                </c:pt>
                <c:pt idx="4">
                  <c:v>439695</c:v>
                </c:pt>
                <c:pt idx="5">
                  <c:v>470473.65</c:v>
                </c:pt>
                <c:pt idx="6">
                  <c:v>503406.80550000007</c:v>
                </c:pt>
                <c:pt idx="7">
                  <c:v>543679.3499400001</c:v>
                </c:pt>
                <c:pt idx="8">
                  <c:v>576300.11093640013</c:v>
                </c:pt>
                <c:pt idx="9">
                  <c:v>605115.11648322013</c:v>
                </c:pt>
              </c:numCache>
            </c:numRef>
          </c:val>
          <c:extLst>
            <c:ext xmlns:c16="http://schemas.microsoft.com/office/drawing/2014/chart" uri="{C3380CC4-5D6E-409C-BE32-E72D297353CC}">
              <c16:uniqueId val="{00000000-53C0-D748-B18A-82181A0C76E9}"/>
            </c:ext>
          </c:extLst>
        </c:ser>
        <c:dLbls>
          <c:showLegendKey val="0"/>
          <c:showVal val="0"/>
          <c:showCatName val="0"/>
          <c:showSerName val="0"/>
          <c:showPercent val="0"/>
          <c:showBubbleSize val="0"/>
        </c:dLbls>
        <c:gapWidth val="150"/>
        <c:axId val="73655088"/>
        <c:axId val="73454224"/>
      </c:barChart>
      <c:lineChart>
        <c:grouping val="standard"/>
        <c:varyColors val="0"/>
        <c:ser>
          <c:idx val="1"/>
          <c:order val="1"/>
          <c:tx>
            <c:strRef>
              <c:f>'RAW DATA'!$A$25</c:f>
              <c:strCache>
                <c:ptCount val="1"/>
                <c:pt idx="0">
                  <c:v>Revenue Growth</c:v>
                </c:pt>
              </c:strCache>
            </c:strRef>
          </c:tx>
          <c:spPr>
            <a:ln w="28575" cap="rnd">
              <a:solidFill>
                <a:schemeClr val="accent2"/>
              </a:solidFill>
              <a:round/>
            </a:ln>
            <a:effectLst/>
          </c:spPr>
          <c:marker>
            <c:symbol val="none"/>
          </c:marker>
          <c:val>
            <c:numRef>
              <c:f>'RAW DATA'!$B$25:$K$25</c:f>
              <c:numCache>
                <c:formatCode>General</c:formatCode>
                <c:ptCount val="10"/>
                <c:pt idx="1">
                  <c:v>0.11472967306158355</c:v>
                </c:pt>
                <c:pt idx="2">
                  <c:v>0.24245815155859721</c:v>
                </c:pt>
                <c:pt idx="3">
                  <c:v>0.25450126062612266</c:v>
                </c:pt>
                <c:pt idx="4">
                  <c:v>1.3084771068347711E-2</c:v>
                </c:pt>
                <c:pt idx="5">
                  <c:v>7.0000000000000048E-2</c:v>
                </c:pt>
                <c:pt idx="6">
                  <c:v>7.0000000000000104E-2</c:v>
                </c:pt>
                <c:pt idx="7">
                  <c:v>8.0000000000000043E-2</c:v>
                </c:pt>
                <c:pt idx="8">
                  <c:v>6.0000000000000039E-2</c:v>
                </c:pt>
                <c:pt idx="9">
                  <c:v>4.9999999999999989E-2</c:v>
                </c:pt>
              </c:numCache>
            </c:numRef>
          </c:val>
          <c:smooth val="0"/>
          <c:extLst>
            <c:ext xmlns:c16="http://schemas.microsoft.com/office/drawing/2014/chart" uri="{C3380CC4-5D6E-409C-BE32-E72D297353CC}">
              <c16:uniqueId val="{00000001-53C0-D748-B18A-82181A0C76E9}"/>
            </c:ext>
          </c:extLst>
        </c:ser>
        <c:dLbls>
          <c:showLegendKey val="0"/>
          <c:showVal val="0"/>
          <c:showCatName val="0"/>
          <c:showSerName val="0"/>
          <c:showPercent val="0"/>
          <c:showBubbleSize val="0"/>
        </c:dLbls>
        <c:marker val="1"/>
        <c:smooth val="0"/>
        <c:axId val="2064418159"/>
        <c:axId val="874269936"/>
      </c:lineChart>
      <c:catAx>
        <c:axId val="7365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4224"/>
        <c:crosses val="autoZero"/>
        <c:auto val="1"/>
        <c:lblAlgn val="ctr"/>
        <c:lblOffset val="100"/>
        <c:noMultiLvlLbl val="0"/>
      </c:catAx>
      <c:valAx>
        <c:axId val="734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55088"/>
        <c:crosses val="autoZero"/>
        <c:crossBetween val="between"/>
      </c:valAx>
      <c:valAx>
        <c:axId val="874269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418159"/>
        <c:crosses val="max"/>
        <c:crossBetween val="between"/>
      </c:valAx>
      <c:catAx>
        <c:axId val="2064418159"/>
        <c:scaling>
          <c:orientation val="minMax"/>
        </c:scaling>
        <c:delete val="1"/>
        <c:axPos val="b"/>
        <c:majorTickMark val="out"/>
        <c:minorTickMark val="none"/>
        <c:tickLblPos val="nextTo"/>
        <c:crossAx val="874269936"/>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From</a:t>
            </a:r>
            <a:r>
              <a:rPr lang="en-GB" baseline="0"/>
              <a:t> Operations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'RAW DATA'!$C$62:$G$62</c:f>
              <c:strCache>
                <c:ptCount val="5"/>
                <c:pt idx="0">
                  <c:v>FY2021</c:v>
                </c:pt>
                <c:pt idx="1">
                  <c:v>FY2022</c:v>
                </c:pt>
                <c:pt idx="2">
                  <c:v>FY2023</c:v>
                </c:pt>
                <c:pt idx="3">
                  <c:v>FY2024</c:v>
                </c:pt>
                <c:pt idx="4">
                  <c:v>FY2025</c:v>
                </c:pt>
              </c:strCache>
            </c:strRef>
          </c:cat>
          <c:val>
            <c:numRef>
              <c:f>'RAW DATA'!$C$65:$G$65</c:f>
              <c:numCache>
                <c:formatCode>0.00</c:formatCode>
                <c:ptCount val="5"/>
                <c:pt idx="0">
                  <c:v>249794.75</c:v>
                </c:pt>
                <c:pt idx="1">
                  <c:v>278453.62</c:v>
                </c:pt>
                <c:pt idx="2">
                  <c:v>345966.97000000003</c:v>
                </c:pt>
                <c:pt idx="3">
                  <c:v>434016</c:v>
                </c:pt>
                <c:pt idx="4">
                  <c:v>439695</c:v>
                </c:pt>
              </c:numCache>
            </c:numRef>
          </c:val>
          <c:extLst>
            <c:ext xmlns:c16="http://schemas.microsoft.com/office/drawing/2014/chart" uri="{C3380CC4-5D6E-409C-BE32-E72D297353CC}">
              <c16:uniqueId val="{00000000-9462-3D47-8C83-33AF8310F34C}"/>
            </c:ext>
          </c:extLst>
        </c:ser>
        <c:dLbls>
          <c:showLegendKey val="0"/>
          <c:showVal val="0"/>
          <c:showCatName val="0"/>
          <c:showSerName val="0"/>
          <c:showPercent val="0"/>
          <c:showBubbleSize val="0"/>
        </c:dLbls>
        <c:gapWidth val="219"/>
        <c:overlap val="-27"/>
        <c:axId val="1214565055"/>
        <c:axId val="2083073135"/>
      </c:barChart>
      <c:catAx>
        <c:axId val="121456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073135"/>
        <c:crosses val="autoZero"/>
        <c:auto val="1"/>
        <c:lblAlgn val="ctr"/>
        <c:lblOffset val="100"/>
        <c:noMultiLvlLbl val="0"/>
      </c:catAx>
      <c:valAx>
        <c:axId val="2083073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565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Gross</a:t>
            </a:r>
            <a:r>
              <a:rPr lang="en-GB" baseline="0"/>
              <a:t> Debt Distibution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'RAW DATA'!$I$124:$K$124</c:f>
              <c:strCache>
                <c:ptCount val="3"/>
                <c:pt idx="0">
                  <c:v>LONG TERM BORROWINGS</c:v>
                </c:pt>
                <c:pt idx="1">
                  <c:v>CURRENT MATURITES</c:v>
                </c:pt>
                <c:pt idx="2">
                  <c:v>SHORT TERM BORROWINGS</c:v>
                </c:pt>
              </c:strCache>
            </c:strRef>
          </c:cat>
          <c:val>
            <c:numRef>
              <c:f>'RAW DATA'!$I$125:$K$125</c:f>
              <c:numCache>
                <c:formatCode>General</c:formatCode>
                <c:ptCount val="3"/>
                <c:pt idx="0">
                  <c:v>40217</c:v>
                </c:pt>
                <c:pt idx="1">
                  <c:v>16595</c:v>
                </c:pt>
                <c:pt idx="2">
                  <c:v>22282</c:v>
                </c:pt>
              </c:numCache>
            </c:numRef>
          </c:val>
          <c:extLst>
            <c:ext xmlns:c16="http://schemas.microsoft.com/office/drawing/2014/chart" uri="{C3380CC4-5D6E-409C-BE32-E72D297353CC}">
              <c16:uniqueId val="{00000000-02B8-0042-B2DE-8E737F63D30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FCFF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'RAW DATA'!$B$23:$K$23</c:f>
              <c:strCache>
                <c:ptCount val="10"/>
                <c:pt idx="0">
                  <c:v>FY2021</c:v>
                </c:pt>
                <c:pt idx="1">
                  <c:v>FY2022</c:v>
                </c:pt>
                <c:pt idx="2">
                  <c:v>FY2023</c:v>
                </c:pt>
                <c:pt idx="3">
                  <c:v>FY2024</c:v>
                </c:pt>
                <c:pt idx="4">
                  <c:v>FY2025</c:v>
                </c:pt>
                <c:pt idx="5">
                  <c:v>FY2026E</c:v>
                </c:pt>
                <c:pt idx="6">
                  <c:v>FY2027E</c:v>
                </c:pt>
                <c:pt idx="7">
                  <c:v>FY2028E</c:v>
                </c:pt>
                <c:pt idx="8">
                  <c:v>FY2029E</c:v>
                </c:pt>
                <c:pt idx="9">
                  <c:v>FY2030E</c:v>
                </c:pt>
              </c:strCache>
            </c:strRef>
          </c:cat>
          <c:val>
            <c:numRef>
              <c:f>'RAW DATA'!$B$33:$K$33</c:f>
              <c:numCache>
                <c:formatCode>General</c:formatCode>
                <c:ptCount val="10"/>
                <c:pt idx="0">
                  <c:v>7688.4270470904448</c:v>
                </c:pt>
                <c:pt idx="1">
                  <c:v>-6742.6753247766792</c:v>
                </c:pt>
                <c:pt idx="2">
                  <c:v>10210.571166999123</c:v>
                </c:pt>
                <c:pt idx="3">
                  <c:v>18574.195528575139</c:v>
                </c:pt>
                <c:pt idx="4">
                  <c:v>30124.973087040729</c:v>
                </c:pt>
                <c:pt idx="5">
                  <c:v>25498.207000000002</c:v>
                </c:pt>
                <c:pt idx="6">
                  <c:v>32317.149545000004</c:v>
                </c:pt>
                <c:pt idx="7">
                  <c:v>34902.52150860001</c:v>
                </c:pt>
                <c:pt idx="8">
                  <c:v>25765.327860480007</c:v>
                </c:pt>
                <c:pt idx="9">
                  <c:v>21633.009668068691</c:v>
                </c:pt>
              </c:numCache>
            </c:numRef>
          </c:val>
          <c:extLst>
            <c:ext xmlns:c16="http://schemas.microsoft.com/office/drawing/2014/chart" uri="{C3380CC4-5D6E-409C-BE32-E72D297353CC}">
              <c16:uniqueId val="{00000000-FC21-7148-BCF7-9919FD7FD7E2}"/>
            </c:ext>
          </c:extLst>
        </c:ser>
        <c:dLbls>
          <c:showLegendKey val="0"/>
          <c:showVal val="0"/>
          <c:showCatName val="0"/>
          <c:showSerName val="0"/>
          <c:showPercent val="0"/>
          <c:showBubbleSize val="0"/>
        </c:dLbls>
        <c:gapWidth val="219"/>
        <c:overlap val="-27"/>
        <c:axId val="1559994496"/>
        <c:axId val="1560232800"/>
      </c:barChart>
      <c:catAx>
        <c:axId val="155999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32800"/>
        <c:crosses val="autoZero"/>
        <c:auto val="1"/>
        <c:lblAlgn val="ctr"/>
        <c:lblOffset val="100"/>
        <c:noMultiLvlLbl val="0"/>
      </c:catAx>
      <c:valAx>
        <c:axId val="156023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994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'RAW DATA'!$A$146</c:f>
              <c:strCache>
                <c:ptCount val="1"/>
                <c:pt idx="0">
                  <c:v>Revenue</c:v>
                </c:pt>
              </c:strCache>
            </c:strRef>
          </c:tx>
          <c:spPr>
            <a:solidFill>
              <a:schemeClr val="accent1"/>
            </a:solidFill>
            <a:ln>
              <a:noFill/>
            </a:ln>
            <a:effectLst/>
          </c:spPr>
          <c:invertIfNegative val="0"/>
          <c:val>
            <c:numRef>
              <c:f>'RAW DATA'!$B$146:$F$146</c:f>
              <c:numCache>
                <c:formatCode>General</c:formatCode>
                <c:ptCount val="5"/>
                <c:pt idx="0">
                  <c:v>249794.75</c:v>
                </c:pt>
                <c:pt idx="1">
                  <c:v>278453.62</c:v>
                </c:pt>
                <c:pt idx="2">
                  <c:v>345966.97000000003</c:v>
                </c:pt>
                <c:pt idx="3">
                  <c:v>434016</c:v>
                </c:pt>
                <c:pt idx="4">
                  <c:v>439695</c:v>
                </c:pt>
              </c:numCache>
            </c:numRef>
          </c:val>
          <c:extLst>
            <c:ext xmlns:c16="http://schemas.microsoft.com/office/drawing/2014/chart" uri="{C3380CC4-5D6E-409C-BE32-E72D297353CC}">
              <c16:uniqueId val="{00000000-77AD-B543-9CC9-874FABA6E7D6}"/>
            </c:ext>
          </c:extLst>
        </c:ser>
        <c:dLbls>
          <c:showLegendKey val="0"/>
          <c:showVal val="0"/>
          <c:showCatName val="0"/>
          <c:showSerName val="0"/>
          <c:showPercent val="0"/>
          <c:showBubbleSize val="0"/>
        </c:dLbls>
        <c:gapWidth val="219"/>
        <c:overlap val="-27"/>
        <c:axId val="1666557888"/>
        <c:axId val="1666500656"/>
      </c:barChart>
      <c:lineChart>
        <c:grouping val="standard"/>
        <c:varyColors val="0"/>
        <c:ser>
          <c:idx val="1"/>
          <c:order val="1"/>
          <c:tx>
            <c:strRef>
              <c:f>'RAW DATA'!$A$147</c:f>
              <c:strCache>
                <c:ptCount val="1"/>
                <c:pt idx="0">
                  <c:v>TOTAL NET DEBT</c:v>
                </c:pt>
              </c:strCache>
            </c:strRef>
          </c:tx>
          <c:spPr>
            <a:ln w="28575" cap="rnd">
              <a:solidFill>
                <a:schemeClr val="accent2"/>
              </a:solidFill>
              <a:round/>
            </a:ln>
            <a:effectLst/>
          </c:spPr>
          <c:marker>
            <c:symbol val="none"/>
          </c:marker>
          <c:val>
            <c:numRef>
              <c:f>'RAW DATA'!$B$147:$F$147</c:f>
              <c:numCache>
                <c:formatCode>General</c:formatCode>
                <c:ptCount val="5"/>
                <c:pt idx="0">
                  <c:v>151157.63</c:v>
                </c:pt>
                <c:pt idx="1">
                  <c:v>159774.67000000001</c:v>
                </c:pt>
                <c:pt idx="2">
                  <c:v>146133.76999999999</c:v>
                </c:pt>
                <c:pt idx="3">
                  <c:v>140429</c:v>
                </c:pt>
                <c:pt idx="4">
                  <c:v>90599</c:v>
                </c:pt>
              </c:numCache>
            </c:numRef>
          </c:val>
          <c:smooth val="0"/>
          <c:extLst>
            <c:ext xmlns:c16="http://schemas.microsoft.com/office/drawing/2014/chart" uri="{C3380CC4-5D6E-409C-BE32-E72D297353CC}">
              <c16:uniqueId val="{00000001-77AD-B543-9CC9-874FABA6E7D6}"/>
            </c:ext>
          </c:extLst>
        </c:ser>
        <c:dLbls>
          <c:showLegendKey val="0"/>
          <c:showVal val="0"/>
          <c:showCatName val="0"/>
          <c:showSerName val="0"/>
          <c:showPercent val="0"/>
          <c:showBubbleSize val="0"/>
        </c:dLbls>
        <c:marker val="1"/>
        <c:smooth val="0"/>
        <c:axId val="1666400912"/>
        <c:axId val="1666349120"/>
      </c:lineChart>
      <c:catAx>
        <c:axId val="166655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00656"/>
        <c:crosses val="autoZero"/>
        <c:auto val="1"/>
        <c:lblAlgn val="ctr"/>
        <c:lblOffset val="100"/>
        <c:noMultiLvlLbl val="0"/>
      </c:catAx>
      <c:valAx>
        <c:axId val="16665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57888"/>
        <c:crosses val="autoZero"/>
        <c:crossBetween val="between"/>
      </c:valAx>
      <c:valAx>
        <c:axId val="1666349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00912"/>
        <c:crosses val="max"/>
        <c:crossBetween val="between"/>
      </c:valAx>
      <c:catAx>
        <c:axId val="1666400912"/>
        <c:scaling>
          <c:orientation val="minMax"/>
        </c:scaling>
        <c:delete val="1"/>
        <c:axPos val="b"/>
        <c:majorTickMark val="out"/>
        <c:minorTickMark val="none"/>
        <c:tickLblPos val="nextTo"/>
        <c:crossAx val="166634912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'RAW DATA'!$D$40</c:f>
              <c:strCache>
                <c:ptCount val="1"/>
                <c:pt idx="0">
                  <c:v>Revenue</c:v>
                </c:pt>
              </c:strCache>
            </c:strRef>
          </c:tx>
          <c:spPr>
            <a:solidFill>
              <a:schemeClr val="accent1"/>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DATA'!$E$40:$I$40</c:f>
              <c:numCache>
                <c:formatCode>General</c:formatCode>
                <c:ptCount val="5"/>
                <c:pt idx="0">
                  <c:v>7.0000000000000007E-2</c:v>
                </c:pt>
                <c:pt idx="1">
                  <c:v>7.0000000000000007E-2</c:v>
                </c:pt>
                <c:pt idx="2">
                  <c:v>0.08</c:v>
                </c:pt>
                <c:pt idx="3">
                  <c:v>0.06</c:v>
                </c:pt>
                <c:pt idx="4">
                  <c:v>0.05</c:v>
                </c:pt>
              </c:numCache>
            </c:numRef>
          </c:val>
          <c:extLst>
            <c:ext xmlns:c16="http://schemas.microsoft.com/office/drawing/2014/chart" uri="{C3380CC4-5D6E-409C-BE32-E72D297353CC}">
              <c16:uniqueId val="{00000000-B017-FB42-9EBC-DD6D8096971D}"/>
            </c:ext>
          </c:extLst>
        </c:ser>
        <c:ser>
          <c:idx val="3"/>
          <c:order val="3"/>
          <c:tx>
            <c:strRef>
              <c:f>'RAW DATA'!$D$43</c:f>
              <c:strCache>
                <c:ptCount val="1"/>
                <c:pt idx="0">
                  <c:v>EBIT</c:v>
                </c:pt>
              </c:strCache>
            </c:strRef>
          </c:tx>
          <c:spPr>
            <a:solidFill>
              <a:schemeClr val="accent4"/>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DATA'!$E$43:$I$43</c:f>
              <c:numCache>
                <c:formatCode>General</c:formatCode>
                <c:ptCount val="5"/>
                <c:pt idx="0">
                  <c:v>7.0000000000000007E-2</c:v>
                </c:pt>
                <c:pt idx="1">
                  <c:v>7.0000000000000007E-2</c:v>
                </c:pt>
                <c:pt idx="2">
                  <c:v>0.08</c:v>
                </c:pt>
                <c:pt idx="3">
                  <c:v>7.0000000000000007E-2</c:v>
                </c:pt>
                <c:pt idx="4">
                  <c:v>7.0000000000000007E-2</c:v>
                </c:pt>
              </c:numCache>
            </c:numRef>
          </c:val>
          <c:extLst>
            <c:ext xmlns:c16="http://schemas.microsoft.com/office/drawing/2014/chart" uri="{C3380CC4-5D6E-409C-BE32-E72D297353CC}">
              <c16:uniqueId val="{00000003-B017-FB42-9EBC-DD6D8096971D}"/>
            </c:ext>
          </c:extLst>
        </c:ser>
        <c:ser>
          <c:idx val="6"/>
          <c:order val="6"/>
          <c:tx>
            <c:strRef>
              <c:f>'RAW DATA'!$D$46</c:f>
              <c:strCache>
                <c:ptCount val="1"/>
                <c:pt idx="0">
                  <c:v>TAX</c:v>
                </c:pt>
              </c:strCache>
            </c:strRef>
          </c:tx>
          <c:spPr>
            <a:solidFill>
              <a:schemeClr val="accent1">
                <a:lumMod val="6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DATA'!$E$46:$I$46</c:f>
              <c:numCache>
                <c:formatCode>General</c:formatCode>
                <c:ptCount val="5"/>
                <c:pt idx="0">
                  <c:v>0.3</c:v>
                </c:pt>
                <c:pt idx="1">
                  <c:v>0.3</c:v>
                </c:pt>
                <c:pt idx="2">
                  <c:v>0.3</c:v>
                </c:pt>
                <c:pt idx="3">
                  <c:v>0.3</c:v>
                </c:pt>
                <c:pt idx="4">
                  <c:v>0.3</c:v>
                </c:pt>
              </c:numCache>
            </c:numRef>
          </c:val>
          <c:extLst>
            <c:ext xmlns:c16="http://schemas.microsoft.com/office/drawing/2014/chart" uri="{C3380CC4-5D6E-409C-BE32-E72D297353CC}">
              <c16:uniqueId val="{00000006-B017-FB42-9EBC-DD6D8096971D}"/>
            </c:ext>
          </c:extLst>
        </c:ser>
        <c:ser>
          <c:idx val="9"/>
          <c:order val="9"/>
          <c:tx>
            <c:strRef>
              <c:f>'RAW DATA'!$D$49</c:f>
              <c:strCache>
                <c:ptCount val="1"/>
                <c:pt idx="0">
                  <c:v>D&amp;A</c:v>
                </c:pt>
              </c:strCache>
            </c:strRef>
          </c:tx>
          <c:spPr>
            <a:solidFill>
              <a:schemeClr val="accent4">
                <a:lumMod val="6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DATA'!$E$49:$I$49</c:f>
              <c:numCache>
                <c:formatCode>General</c:formatCode>
                <c:ptCount val="5"/>
                <c:pt idx="0">
                  <c:v>0.06</c:v>
                </c:pt>
                <c:pt idx="1">
                  <c:v>7.0000000000000007E-2</c:v>
                </c:pt>
                <c:pt idx="2">
                  <c:v>7.0000000000000007E-2</c:v>
                </c:pt>
                <c:pt idx="3">
                  <c:v>0.06</c:v>
                </c:pt>
                <c:pt idx="4">
                  <c:v>0.05</c:v>
                </c:pt>
              </c:numCache>
            </c:numRef>
          </c:val>
          <c:extLst>
            <c:ext xmlns:c16="http://schemas.microsoft.com/office/drawing/2014/chart" uri="{C3380CC4-5D6E-409C-BE32-E72D297353CC}">
              <c16:uniqueId val="{00000009-B017-FB42-9EBC-DD6D8096971D}"/>
            </c:ext>
          </c:extLst>
        </c:ser>
        <c:ser>
          <c:idx val="12"/>
          <c:order val="12"/>
          <c:tx>
            <c:strRef>
              <c:f>'RAW DATA'!$D$52</c:f>
              <c:strCache>
                <c:ptCount val="1"/>
                <c:pt idx="0">
                  <c:v>WC</c:v>
                </c:pt>
              </c:strCache>
            </c:strRef>
          </c:tx>
          <c:spPr>
            <a:solidFill>
              <a:schemeClr val="accent1">
                <a:lumMod val="80000"/>
                <a:lumOff val="2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DATA'!$E$52:$I$52</c:f>
              <c:numCache>
                <c:formatCode>General</c:formatCode>
                <c:ptCount val="5"/>
                <c:pt idx="0">
                  <c:v>0.01</c:v>
                </c:pt>
                <c:pt idx="1">
                  <c:v>0.01</c:v>
                </c:pt>
                <c:pt idx="2">
                  <c:v>0</c:v>
                </c:pt>
                <c:pt idx="3">
                  <c:v>0.01</c:v>
                </c:pt>
                <c:pt idx="4">
                  <c:v>0.01</c:v>
                </c:pt>
              </c:numCache>
            </c:numRef>
          </c:val>
          <c:extLst>
            <c:ext xmlns:c16="http://schemas.microsoft.com/office/drawing/2014/chart" uri="{C3380CC4-5D6E-409C-BE32-E72D297353CC}">
              <c16:uniqueId val="{0000000C-B017-FB42-9EBC-DD6D8096971D}"/>
            </c:ext>
          </c:extLst>
        </c:ser>
        <c:ser>
          <c:idx val="15"/>
          <c:order val="15"/>
          <c:tx>
            <c:strRef>
              <c:f>'RAW DATA'!$D$55</c:f>
              <c:strCache>
                <c:ptCount val="1"/>
                <c:pt idx="0">
                  <c:v>CAPEX</c:v>
                </c:pt>
              </c:strCache>
            </c:strRef>
          </c:tx>
          <c:spPr>
            <a:solidFill>
              <a:schemeClr val="accent4">
                <a:lumMod val="80000"/>
                <a:lumOff val="2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DATA'!$E$55:$I$55</c:f>
              <c:numCache>
                <c:formatCode>General</c:formatCode>
                <c:ptCount val="5"/>
                <c:pt idx="0">
                  <c:v>0.05</c:v>
                </c:pt>
                <c:pt idx="1">
                  <c:v>0.05</c:v>
                </c:pt>
                <c:pt idx="2">
                  <c:v>0.06</c:v>
                </c:pt>
                <c:pt idx="3">
                  <c:v>0.06</c:v>
                </c:pt>
                <c:pt idx="4">
                  <c:v>0.06</c:v>
                </c:pt>
              </c:numCache>
            </c:numRef>
          </c:val>
          <c:extLst>
            <c:ext xmlns:c16="http://schemas.microsoft.com/office/drawing/2014/chart" uri="{C3380CC4-5D6E-409C-BE32-E72D297353CC}">
              <c16:uniqueId val="{0000000F-B017-FB42-9EBC-DD6D8096971D}"/>
            </c:ext>
          </c:extLst>
        </c:ser>
        <c:dLbls>
          <c:showLegendKey val="0"/>
          <c:showVal val="0"/>
          <c:showCatName val="0"/>
          <c:showSerName val="0"/>
          <c:showPercent val="0"/>
          <c:showBubbleSize val="0"/>
        </c:dLbls>
        <c:gapWidth val="150"/>
        <c:axId val="1825411567"/>
        <c:axId val="1825409567"/>
        <c:extLst>
          <c:ext xmlns:c15="http://schemas.microsoft.com/office/drawing/2012/chart" uri="{02D57815-91ED-43cb-92C2-25804820EDAC}">
            <c15:filteredBarSeries>
              <c15:ser>
                <c:idx val="1"/>
                <c:order val="1"/>
                <c:tx>
                  <c:strRef>
                    <c:extLst>
                      <c:ext uri="{02D57815-91ED-43cb-92C2-25804820EDAC}">
                        <c15:formulaRef>
                          <c15:sqref>'RAW DATA'!$D$41</c15:sqref>
                        </c15:formulaRef>
                      </c:ext>
                    </c:extLst>
                    <c:strCache>
                      <c:ptCount val="1"/>
                    </c:strCache>
                  </c:strRef>
                </c:tx>
                <c:spPr>
                  <a:solidFill>
                    <a:schemeClr val="accent2"/>
                  </a:solidFill>
                  <a:ln>
                    <a:noFill/>
                  </a:ln>
                  <a:effectLst/>
                </c:spPr>
                <c:invertIfNegative val="0"/>
                <c:cat>
                  <c:strRef>
                    <c:extLst>
                      <c:ex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uri="{02D57815-91ED-43cb-92C2-25804820EDAC}">
                        <c15:formulaRef>
                          <c15:sqref>'RAW DATA'!$E$41:$I$41</c15:sqref>
                        </c15:formulaRef>
                      </c:ext>
                    </c:extLst>
                    <c:numCache>
                      <c:formatCode>General</c:formatCode>
                      <c:ptCount val="5"/>
                    </c:numCache>
                  </c:numRef>
                </c:val>
                <c:extLst>
                  <c:ext xmlns:c16="http://schemas.microsoft.com/office/drawing/2014/chart" uri="{C3380CC4-5D6E-409C-BE32-E72D297353CC}">
                    <c16:uniqueId val="{00000001-B017-FB42-9EBC-DD6D8096971D}"/>
                  </c:ext>
                </c:extLst>
              </c15:ser>
            </c15:filteredBarSeries>
            <c15:filteredBarSeries>
              <c15:ser>
                <c:idx val="2"/>
                <c:order val="2"/>
                <c:tx>
                  <c:strRef>
                    <c:extLst>
                      <c:ext xmlns:c15="http://schemas.microsoft.com/office/drawing/2012/chart" uri="{02D57815-91ED-43cb-92C2-25804820EDAC}">
                        <c15:formulaRef>
                          <c15:sqref>'RAW DATA'!$D$42</c15:sqref>
                        </c15:formulaRef>
                      </c:ext>
                    </c:extLst>
                    <c:strCache>
                      <c:ptCount val="1"/>
                    </c:strCache>
                  </c:strRef>
                </c:tx>
                <c:spPr>
                  <a:solidFill>
                    <a:schemeClr val="accent3"/>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DATA'!$E$42:$I$42</c15:sqref>
                        </c15:formulaRef>
                      </c:ext>
                    </c:extLst>
                    <c:numCache>
                      <c:formatCode>General</c:formatCode>
                      <c:ptCount val="5"/>
                    </c:numCache>
                  </c:numRef>
                </c:val>
                <c:extLst>
                  <c:ext xmlns:c16="http://schemas.microsoft.com/office/drawing/2014/chart" uri="{C3380CC4-5D6E-409C-BE32-E72D297353CC}">
                    <c16:uniqueId val="{00000002-B017-FB42-9EBC-DD6D8096971D}"/>
                  </c:ext>
                </c:extLst>
              </c15:ser>
            </c15:filteredBarSeries>
            <c15:filteredBarSeries>
              <c15:ser>
                <c:idx val="4"/>
                <c:order val="4"/>
                <c:tx>
                  <c:strRef>
                    <c:extLst>
                      <c:ext xmlns:c15="http://schemas.microsoft.com/office/drawing/2012/chart" uri="{02D57815-91ED-43cb-92C2-25804820EDAC}">
                        <c15:formulaRef>
                          <c15:sqref>'RAW DATA'!$D$44</c15:sqref>
                        </c15:formulaRef>
                      </c:ext>
                    </c:extLst>
                    <c:strCache>
                      <c:ptCount val="1"/>
                    </c:strCache>
                  </c:strRef>
                </c:tx>
                <c:spPr>
                  <a:solidFill>
                    <a:schemeClr val="accent5"/>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DATA'!$E$44:$I$44</c15:sqref>
                        </c15:formulaRef>
                      </c:ext>
                    </c:extLst>
                    <c:numCache>
                      <c:formatCode>General</c:formatCode>
                      <c:ptCount val="5"/>
                    </c:numCache>
                  </c:numRef>
                </c:val>
                <c:extLst>
                  <c:ext xmlns:c16="http://schemas.microsoft.com/office/drawing/2014/chart" uri="{C3380CC4-5D6E-409C-BE32-E72D297353CC}">
                    <c16:uniqueId val="{00000004-B017-FB42-9EBC-DD6D8096971D}"/>
                  </c:ext>
                </c:extLst>
              </c15:ser>
            </c15:filteredBarSeries>
            <c15:filteredBarSeries>
              <c15:ser>
                <c:idx val="5"/>
                <c:order val="5"/>
                <c:tx>
                  <c:strRef>
                    <c:extLst>
                      <c:ext xmlns:c15="http://schemas.microsoft.com/office/drawing/2012/chart" uri="{02D57815-91ED-43cb-92C2-25804820EDAC}">
                        <c15:formulaRef>
                          <c15:sqref>'RAW DATA'!$D$45</c15:sqref>
                        </c15:formulaRef>
                      </c:ext>
                    </c:extLst>
                    <c:strCache>
                      <c:ptCount val="1"/>
                    </c:strCache>
                  </c:strRef>
                </c:tx>
                <c:spPr>
                  <a:solidFill>
                    <a:schemeClr val="accent6"/>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DATA'!$E$45:$I$45</c15:sqref>
                        </c15:formulaRef>
                      </c:ext>
                    </c:extLst>
                    <c:numCache>
                      <c:formatCode>General</c:formatCode>
                      <c:ptCount val="5"/>
                    </c:numCache>
                  </c:numRef>
                </c:val>
                <c:extLst>
                  <c:ext xmlns:c16="http://schemas.microsoft.com/office/drawing/2014/chart" uri="{C3380CC4-5D6E-409C-BE32-E72D297353CC}">
                    <c16:uniqueId val="{00000005-B017-FB42-9EBC-DD6D8096971D}"/>
                  </c:ext>
                </c:extLst>
              </c15:ser>
            </c15:filteredBarSeries>
            <c15:filteredBarSeries>
              <c15:ser>
                <c:idx val="7"/>
                <c:order val="7"/>
                <c:tx>
                  <c:strRef>
                    <c:extLst>
                      <c:ext xmlns:c15="http://schemas.microsoft.com/office/drawing/2012/chart" uri="{02D57815-91ED-43cb-92C2-25804820EDAC}">
                        <c15:formulaRef>
                          <c15:sqref>'RAW DATA'!$D$47</c15:sqref>
                        </c15:formulaRef>
                      </c:ext>
                    </c:extLst>
                    <c:strCache>
                      <c:ptCount val="1"/>
                    </c:strCache>
                  </c:strRef>
                </c:tx>
                <c:spPr>
                  <a:solidFill>
                    <a:schemeClr val="accent2">
                      <a:lumMod val="6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DATA'!$E$47:$I$47</c15:sqref>
                        </c15:formulaRef>
                      </c:ext>
                    </c:extLst>
                    <c:numCache>
                      <c:formatCode>General</c:formatCode>
                      <c:ptCount val="5"/>
                    </c:numCache>
                  </c:numRef>
                </c:val>
                <c:extLst>
                  <c:ext xmlns:c16="http://schemas.microsoft.com/office/drawing/2014/chart" uri="{C3380CC4-5D6E-409C-BE32-E72D297353CC}">
                    <c16:uniqueId val="{00000007-B017-FB42-9EBC-DD6D8096971D}"/>
                  </c:ext>
                </c:extLst>
              </c15:ser>
            </c15:filteredBarSeries>
            <c15:filteredBarSeries>
              <c15:ser>
                <c:idx val="8"/>
                <c:order val="8"/>
                <c:tx>
                  <c:strRef>
                    <c:extLst>
                      <c:ext xmlns:c15="http://schemas.microsoft.com/office/drawing/2012/chart" uri="{02D57815-91ED-43cb-92C2-25804820EDAC}">
                        <c15:formulaRef>
                          <c15:sqref>'RAW DATA'!$D$48</c15:sqref>
                        </c15:formulaRef>
                      </c:ext>
                    </c:extLst>
                    <c:strCache>
                      <c:ptCount val="1"/>
                    </c:strCache>
                  </c:strRef>
                </c:tx>
                <c:spPr>
                  <a:solidFill>
                    <a:schemeClr val="accent3">
                      <a:lumMod val="6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DATA'!$E$48:$I$48</c15:sqref>
                        </c15:formulaRef>
                      </c:ext>
                    </c:extLst>
                    <c:numCache>
                      <c:formatCode>General</c:formatCode>
                      <c:ptCount val="5"/>
                    </c:numCache>
                  </c:numRef>
                </c:val>
                <c:extLst>
                  <c:ext xmlns:c16="http://schemas.microsoft.com/office/drawing/2014/chart" uri="{C3380CC4-5D6E-409C-BE32-E72D297353CC}">
                    <c16:uniqueId val="{00000008-B017-FB42-9EBC-DD6D8096971D}"/>
                  </c:ext>
                </c:extLst>
              </c15:ser>
            </c15:filteredBarSeries>
            <c15:filteredBarSeries>
              <c15:ser>
                <c:idx val="10"/>
                <c:order val="10"/>
                <c:tx>
                  <c:strRef>
                    <c:extLst>
                      <c:ext xmlns:c15="http://schemas.microsoft.com/office/drawing/2012/chart" uri="{02D57815-91ED-43cb-92C2-25804820EDAC}">
                        <c15:formulaRef>
                          <c15:sqref>'RAW DATA'!$D$50</c15:sqref>
                        </c15:formulaRef>
                      </c:ext>
                    </c:extLst>
                    <c:strCache>
                      <c:ptCount val="1"/>
                    </c:strCache>
                  </c:strRef>
                </c:tx>
                <c:spPr>
                  <a:solidFill>
                    <a:schemeClr val="accent5">
                      <a:lumMod val="6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DATA'!$E$50:$I$50</c15:sqref>
                        </c15:formulaRef>
                      </c:ext>
                    </c:extLst>
                    <c:numCache>
                      <c:formatCode>General</c:formatCode>
                      <c:ptCount val="5"/>
                    </c:numCache>
                  </c:numRef>
                </c:val>
                <c:extLst>
                  <c:ext xmlns:c16="http://schemas.microsoft.com/office/drawing/2014/chart" uri="{C3380CC4-5D6E-409C-BE32-E72D297353CC}">
                    <c16:uniqueId val="{0000000A-B017-FB42-9EBC-DD6D8096971D}"/>
                  </c:ext>
                </c:extLst>
              </c15:ser>
            </c15:filteredBarSeries>
            <c15:filteredBarSeries>
              <c15:ser>
                <c:idx val="11"/>
                <c:order val="11"/>
                <c:tx>
                  <c:strRef>
                    <c:extLst>
                      <c:ext xmlns:c15="http://schemas.microsoft.com/office/drawing/2012/chart" uri="{02D57815-91ED-43cb-92C2-25804820EDAC}">
                        <c15:formulaRef>
                          <c15:sqref>'RAW DATA'!$D$51</c15:sqref>
                        </c15:formulaRef>
                      </c:ext>
                    </c:extLst>
                    <c:strCache>
                      <c:ptCount val="1"/>
                    </c:strCache>
                  </c:strRef>
                </c:tx>
                <c:spPr>
                  <a:solidFill>
                    <a:schemeClr val="accent6">
                      <a:lumMod val="6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DATA'!$E$51:$I$51</c15:sqref>
                        </c15:formulaRef>
                      </c:ext>
                    </c:extLst>
                    <c:numCache>
                      <c:formatCode>General</c:formatCode>
                      <c:ptCount val="5"/>
                    </c:numCache>
                  </c:numRef>
                </c:val>
                <c:extLst>
                  <c:ext xmlns:c16="http://schemas.microsoft.com/office/drawing/2014/chart" uri="{C3380CC4-5D6E-409C-BE32-E72D297353CC}">
                    <c16:uniqueId val="{0000000B-B017-FB42-9EBC-DD6D8096971D}"/>
                  </c:ext>
                </c:extLst>
              </c15:ser>
            </c15:filteredBarSeries>
            <c15:filteredBarSeries>
              <c15:ser>
                <c:idx val="13"/>
                <c:order val="13"/>
                <c:tx>
                  <c:strRef>
                    <c:extLst>
                      <c:ext xmlns:c15="http://schemas.microsoft.com/office/drawing/2012/chart" uri="{02D57815-91ED-43cb-92C2-25804820EDAC}">
                        <c15:formulaRef>
                          <c15:sqref>'RAW DATA'!$D$53</c15:sqref>
                        </c15:formulaRef>
                      </c:ext>
                    </c:extLst>
                    <c:strCache>
                      <c:ptCount val="1"/>
                    </c:strCache>
                  </c:strRef>
                </c:tx>
                <c:spPr>
                  <a:solidFill>
                    <a:schemeClr val="accent2">
                      <a:lumMod val="80000"/>
                      <a:lumOff val="2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DATA'!$E$53:$I$53</c15:sqref>
                        </c15:formulaRef>
                      </c:ext>
                    </c:extLst>
                    <c:numCache>
                      <c:formatCode>General</c:formatCode>
                      <c:ptCount val="5"/>
                    </c:numCache>
                  </c:numRef>
                </c:val>
                <c:extLst>
                  <c:ext xmlns:c16="http://schemas.microsoft.com/office/drawing/2014/chart" uri="{C3380CC4-5D6E-409C-BE32-E72D297353CC}">
                    <c16:uniqueId val="{0000000D-B017-FB42-9EBC-DD6D8096971D}"/>
                  </c:ext>
                </c:extLst>
              </c15:ser>
            </c15:filteredBarSeries>
            <c15:filteredBarSeries>
              <c15:ser>
                <c:idx val="14"/>
                <c:order val="14"/>
                <c:tx>
                  <c:strRef>
                    <c:extLst>
                      <c:ext xmlns:c15="http://schemas.microsoft.com/office/drawing/2012/chart" uri="{02D57815-91ED-43cb-92C2-25804820EDAC}">
                        <c15:formulaRef>
                          <c15:sqref>'RAW DATA'!$D$54</c15:sqref>
                        </c15:formulaRef>
                      </c:ext>
                    </c:extLst>
                    <c:strCache>
                      <c:ptCount val="1"/>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xmlns:c15="http://schemas.microsoft.com/office/drawing/2012/chart" uri="{02D57815-91ED-43cb-92C2-25804820EDAC}">
                        <c15:formulaRef>
                          <c15:sqref>'RAW DATA'!$E$54:$I$54</c15:sqref>
                        </c15:formulaRef>
                      </c:ext>
                    </c:extLst>
                    <c:numCache>
                      <c:formatCode>General</c:formatCode>
                      <c:ptCount val="5"/>
                    </c:numCache>
                  </c:numRef>
                </c:val>
                <c:extLst>
                  <c:ext xmlns:c16="http://schemas.microsoft.com/office/drawing/2014/chart" uri="{C3380CC4-5D6E-409C-BE32-E72D297353CC}">
                    <c16:uniqueId val="{0000000E-B017-FB42-9EBC-DD6D8096971D}"/>
                  </c:ext>
                </c:extLst>
              </c15:ser>
            </c15:filteredBarSeries>
          </c:ext>
        </c:extLst>
      </c:barChart>
      <c:catAx>
        <c:axId val="18254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09567"/>
        <c:crosses val="autoZero"/>
        <c:auto val="1"/>
        <c:lblAlgn val="ctr"/>
        <c:lblOffset val="100"/>
        <c:noMultiLvlLbl val="0"/>
      </c:catAx>
      <c:valAx>
        <c:axId val="18254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11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311073447096364E-2"/>
          <c:y val="6.9043578604398595E-2"/>
          <c:w val="0.85500242472893084"/>
          <c:h val="0.63189937379874761"/>
        </c:manualLayout>
      </c:layout>
      <c:barChart>
        <c:barDir val="col"/>
        <c:grouping val="clustered"/>
        <c:varyColors val="0"/>
        <c:ser>
          <c:idx val="0"/>
          <c:order val="0"/>
          <c:tx>
            <c:strRef>
              <c:f>'RAW DATA'!$A$24</c:f>
              <c:strCache>
                <c:ptCount val="1"/>
                <c:pt idx="0">
                  <c:v>Revenue</c:v>
                </c:pt>
              </c:strCache>
            </c:strRef>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3B57-3F49-826A-A452224BD0DC}"/>
              </c:ext>
            </c:extLst>
          </c:dPt>
          <c:dPt>
            <c:idx val="6"/>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3B57-3F49-826A-A452224BD0DC}"/>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3B57-3F49-826A-A452224BD0DC}"/>
              </c:ext>
            </c:extLst>
          </c:dPt>
          <c:dPt>
            <c:idx val="8"/>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3B57-3F49-826A-A452224BD0DC}"/>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3B57-3F49-826A-A452224BD0DC}"/>
              </c:ext>
            </c:extLst>
          </c:dPt>
          <c:dLbls>
            <c:delete val="1"/>
          </c:dLbls>
          <c:cat>
            <c:strRef>
              <c:f>'RAW DATA'!$B$23:$K$23</c:f>
              <c:strCache>
                <c:ptCount val="10"/>
                <c:pt idx="0">
                  <c:v>FY2021</c:v>
                </c:pt>
                <c:pt idx="1">
                  <c:v>FY2022</c:v>
                </c:pt>
                <c:pt idx="2">
                  <c:v>FY2023</c:v>
                </c:pt>
                <c:pt idx="3">
                  <c:v>FY2024</c:v>
                </c:pt>
                <c:pt idx="4">
                  <c:v>FY2025</c:v>
                </c:pt>
                <c:pt idx="5">
                  <c:v>FY2026E</c:v>
                </c:pt>
                <c:pt idx="6">
                  <c:v>FY2027E</c:v>
                </c:pt>
                <c:pt idx="7">
                  <c:v>FY2028E</c:v>
                </c:pt>
                <c:pt idx="8">
                  <c:v>FY2029E</c:v>
                </c:pt>
                <c:pt idx="9">
                  <c:v>FY2030E</c:v>
                </c:pt>
              </c:strCache>
            </c:strRef>
          </c:cat>
          <c:val>
            <c:numRef>
              <c:f>'RAW DATA'!$B$24:$K$24</c:f>
              <c:numCache>
                <c:formatCode>General</c:formatCode>
                <c:ptCount val="10"/>
                <c:pt idx="0">
                  <c:v>249794.75</c:v>
                </c:pt>
                <c:pt idx="1">
                  <c:v>278453.62</c:v>
                </c:pt>
                <c:pt idx="2">
                  <c:v>345966.97000000003</c:v>
                </c:pt>
                <c:pt idx="3">
                  <c:v>434016</c:v>
                </c:pt>
                <c:pt idx="4">
                  <c:v>439695</c:v>
                </c:pt>
                <c:pt idx="5">
                  <c:v>470473.65</c:v>
                </c:pt>
                <c:pt idx="6">
                  <c:v>503406.80550000007</c:v>
                </c:pt>
                <c:pt idx="7">
                  <c:v>543679.3499400001</c:v>
                </c:pt>
                <c:pt idx="8">
                  <c:v>576300.11093640013</c:v>
                </c:pt>
                <c:pt idx="9">
                  <c:v>605115.11648322013</c:v>
                </c:pt>
              </c:numCache>
            </c:numRef>
          </c:val>
          <c:extLst>
            <c:ext xmlns:c16="http://schemas.microsoft.com/office/drawing/2014/chart" uri="{C3380CC4-5D6E-409C-BE32-E72D297353CC}">
              <c16:uniqueId val="{00000000-3B57-3F49-826A-A452224BD0DC}"/>
            </c:ext>
          </c:extLst>
        </c:ser>
        <c:dLbls>
          <c:showLegendKey val="0"/>
          <c:showVal val="1"/>
          <c:showCatName val="0"/>
          <c:showSerName val="0"/>
          <c:showPercent val="0"/>
          <c:showBubbleSize val="0"/>
        </c:dLbls>
        <c:gapWidth val="150"/>
        <c:overlap val="-25"/>
        <c:axId val="73655088"/>
        <c:axId val="73454224"/>
      </c:barChart>
      <c:lineChart>
        <c:grouping val="standard"/>
        <c:varyColors val="0"/>
        <c:ser>
          <c:idx val="1"/>
          <c:order val="1"/>
          <c:tx>
            <c:strRef>
              <c:f>'RAW DATA'!$A$25</c:f>
              <c:strCache>
                <c:ptCount val="1"/>
                <c:pt idx="0">
                  <c:v>Revenue Growth</c:v>
                </c:pt>
              </c:strCache>
            </c:strRef>
          </c:tx>
          <c:spPr>
            <a:ln w="28575" cap="rnd">
              <a:solidFill>
                <a:schemeClr val="accent2"/>
              </a:solidFill>
              <a:round/>
            </a:ln>
            <a:effectLst/>
          </c:spPr>
          <c:marker>
            <c:symbol val="none"/>
          </c:marker>
          <c:dLbls>
            <c:delete val="1"/>
          </c:dLbls>
          <c:val>
            <c:numRef>
              <c:f>'RAW DATA'!$B$25:$K$25</c:f>
              <c:numCache>
                <c:formatCode>General</c:formatCode>
                <c:ptCount val="10"/>
                <c:pt idx="1">
                  <c:v>0.11472967306158355</c:v>
                </c:pt>
                <c:pt idx="2">
                  <c:v>0.24245815155859721</c:v>
                </c:pt>
                <c:pt idx="3">
                  <c:v>0.25450126062612266</c:v>
                </c:pt>
                <c:pt idx="4">
                  <c:v>1.3084771068347711E-2</c:v>
                </c:pt>
                <c:pt idx="5">
                  <c:v>7.0000000000000048E-2</c:v>
                </c:pt>
                <c:pt idx="6">
                  <c:v>7.0000000000000104E-2</c:v>
                </c:pt>
                <c:pt idx="7">
                  <c:v>8.0000000000000043E-2</c:v>
                </c:pt>
                <c:pt idx="8">
                  <c:v>6.0000000000000039E-2</c:v>
                </c:pt>
                <c:pt idx="9">
                  <c:v>4.9999999999999989E-2</c:v>
                </c:pt>
              </c:numCache>
            </c:numRef>
          </c:val>
          <c:smooth val="0"/>
          <c:extLst>
            <c:ext xmlns:c16="http://schemas.microsoft.com/office/drawing/2014/chart" uri="{C3380CC4-5D6E-409C-BE32-E72D297353CC}">
              <c16:uniqueId val="{00000001-3B57-3F49-826A-A452224BD0DC}"/>
            </c:ext>
          </c:extLst>
        </c:ser>
        <c:dLbls>
          <c:showLegendKey val="0"/>
          <c:showVal val="1"/>
          <c:showCatName val="0"/>
          <c:showSerName val="0"/>
          <c:showPercent val="0"/>
          <c:showBubbleSize val="0"/>
        </c:dLbls>
        <c:marker val="1"/>
        <c:smooth val="0"/>
        <c:axId val="2064418159"/>
        <c:axId val="874269936"/>
      </c:lineChart>
      <c:catAx>
        <c:axId val="7365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73454224"/>
        <c:crosses val="autoZero"/>
        <c:auto val="1"/>
        <c:lblAlgn val="ctr"/>
        <c:lblOffset val="100"/>
        <c:noMultiLvlLbl val="0"/>
      </c:catAx>
      <c:valAx>
        <c:axId val="7345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73655088"/>
        <c:crosses val="autoZero"/>
        <c:crossBetween val="between"/>
      </c:valAx>
      <c:valAx>
        <c:axId val="8742699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064418159"/>
        <c:crosses val="max"/>
        <c:crossBetween val="between"/>
      </c:valAx>
      <c:catAx>
        <c:axId val="2064418159"/>
        <c:scaling>
          <c:orientation val="minMax"/>
        </c:scaling>
        <c:delete val="1"/>
        <c:axPos val="b"/>
        <c:majorTickMark val="none"/>
        <c:minorTickMark val="none"/>
        <c:tickLblPos val="nextTo"/>
        <c:crossAx val="874269936"/>
        <c:crosses val="autoZero"/>
        <c:auto val="1"/>
        <c:lblAlgn val="ctr"/>
        <c:lblOffset val="100"/>
        <c:noMultiLvlLbl val="0"/>
      </c:catAx>
      <c:spPr>
        <a:noFill/>
        <a:ln>
          <a:noFill/>
        </a:ln>
        <a:effectLst/>
      </c:spPr>
    </c:plotArea>
    <c:legend>
      <c:legendPos val="b"/>
      <c:legendEntry>
        <c:idx val="1"/>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softEdge rad="1270000"/>
    </a:effectLst>
    <a:scene3d>
      <a:camera prst="orthographicFront"/>
      <a:lightRig rig="threePt" dir="t"/>
    </a:scene3d>
    <a:sp3d>
      <a:bevelT prst="relaxedInset"/>
      <a:bevelB w="114300" prst="hardEdge"/>
    </a:sp3d>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'RAW DATA'!$C$62:$G$62</c:f>
              <c:strCache>
                <c:ptCount val="5"/>
                <c:pt idx="0">
                  <c:v>FY2021</c:v>
                </c:pt>
                <c:pt idx="1">
                  <c:v>FY2022</c:v>
                </c:pt>
                <c:pt idx="2">
                  <c:v>FY2023</c:v>
                </c:pt>
                <c:pt idx="3">
                  <c:v>FY2024</c:v>
                </c:pt>
                <c:pt idx="4">
                  <c:v>FY2025</c:v>
                </c:pt>
              </c:strCache>
            </c:strRef>
          </c:cat>
          <c:val>
            <c:numRef>
              <c:f>'RAW DATA'!$C$65:$G$65</c:f>
              <c:numCache>
                <c:formatCode>0.00</c:formatCode>
                <c:ptCount val="5"/>
                <c:pt idx="0">
                  <c:v>249794.75</c:v>
                </c:pt>
                <c:pt idx="1">
                  <c:v>278453.62</c:v>
                </c:pt>
                <c:pt idx="2">
                  <c:v>345966.97000000003</c:v>
                </c:pt>
                <c:pt idx="3">
                  <c:v>434016</c:v>
                </c:pt>
                <c:pt idx="4">
                  <c:v>439695</c:v>
                </c:pt>
              </c:numCache>
            </c:numRef>
          </c:val>
          <c:extLst>
            <c:ext xmlns:c16="http://schemas.microsoft.com/office/drawing/2014/chart" uri="{C3380CC4-5D6E-409C-BE32-E72D297353CC}">
              <c16:uniqueId val="{00000000-3A07-E94F-B141-A62C6CED6013}"/>
            </c:ext>
          </c:extLst>
        </c:ser>
        <c:dLbls>
          <c:showLegendKey val="0"/>
          <c:showVal val="0"/>
          <c:showCatName val="0"/>
          <c:showSerName val="0"/>
          <c:showPercent val="0"/>
          <c:showBubbleSize val="0"/>
        </c:dLbls>
        <c:gapWidth val="150"/>
        <c:shape val="box"/>
        <c:axId val="1703237520"/>
        <c:axId val="1703910944"/>
        <c:axId val="0"/>
      </c:bar3DChart>
      <c:catAx>
        <c:axId val="1703237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600" b="0" i="0" u="none" strike="noStrike" kern="1200" baseline="0">
                <a:solidFill>
                  <a:schemeClr val="tx1">
                    <a:lumMod val="50000"/>
                    <a:lumOff val="50000"/>
                  </a:schemeClr>
                </a:solidFill>
                <a:latin typeface="+mn-lt"/>
                <a:ea typeface="+mn-ea"/>
                <a:cs typeface="+mn-cs"/>
              </a:defRPr>
            </a:pPr>
            <a:endParaRPr lang="en-US"/>
          </a:p>
        </c:txPr>
        <c:crossAx val="1703910944"/>
        <c:crosses val="autoZero"/>
        <c:auto val="1"/>
        <c:lblAlgn val="ctr"/>
        <c:lblOffset val="100"/>
        <c:noMultiLvlLbl val="0"/>
      </c:catAx>
      <c:valAx>
        <c:axId val="17039109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baseline="0">
                <a:solidFill>
                  <a:schemeClr val="tx1">
                    <a:lumMod val="50000"/>
                    <a:lumOff val="50000"/>
                  </a:schemeClr>
                </a:solidFill>
                <a:latin typeface="+mn-lt"/>
                <a:ea typeface="+mn-ea"/>
                <a:cs typeface="+mn-cs"/>
              </a:defRPr>
            </a:pPr>
            <a:endParaRPr lang="en-US"/>
          </a:p>
        </c:txPr>
        <c:crossAx val="170323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657-0341-8016-6D388DEE97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657-0341-8016-6D388DEE9754}"/>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F-D657-0341-8016-6D388DEE9754}"/>
              </c:ext>
            </c:extLst>
          </c:dPt>
          <c:dLbls>
            <c:spPr>
              <a:noFill/>
              <a:ln>
                <a:noFill/>
              </a:ln>
              <a:effectLst/>
            </c:spPr>
            <c:txPr>
              <a:bodyPr wrap="square" lIns="38100" tIns="19050" rIns="38100" bIns="19050" anchor="ctr">
                <a:spAutoFit/>
              </a:bodyPr>
              <a:lstStyle/>
              <a:p>
                <a:pPr>
                  <a:defRPr sz="4000"/>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'RAW DATA'!$I$124:$K$124</c:f>
              <c:strCache>
                <c:ptCount val="3"/>
                <c:pt idx="0">
                  <c:v>LONG TERM BORROWINGS</c:v>
                </c:pt>
                <c:pt idx="1">
                  <c:v>CURRENT MATURITES</c:v>
                </c:pt>
                <c:pt idx="2">
                  <c:v>SHORT TERM BORROWINGS</c:v>
                </c:pt>
              </c:strCache>
            </c:strRef>
          </c:cat>
          <c:val>
            <c:numRef>
              <c:f>'RAW DATA'!$I$125:$K$125</c:f>
              <c:numCache>
                <c:formatCode>General</c:formatCode>
                <c:ptCount val="3"/>
                <c:pt idx="0">
                  <c:v>40217</c:v>
                </c:pt>
                <c:pt idx="1">
                  <c:v>16595</c:v>
                </c:pt>
                <c:pt idx="2">
                  <c:v>22282</c:v>
                </c:pt>
              </c:numCache>
            </c:numRef>
          </c:val>
          <c:extLst>
            <c:ext xmlns:c16="http://schemas.microsoft.com/office/drawing/2014/chart" uri="{C3380CC4-5D6E-409C-BE32-E72D297353CC}">
              <c16:uniqueId val="{00000010-D657-0341-8016-6D388DEE9754}"/>
            </c:ext>
          </c:extLst>
        </c:ser>
        <c:dLbls>
          <c:showLegendKey val="0"/>
          <c:showVal val="0"/>
          <c:showCatName val="0"/>
          <c:showSerName val="0"/>
          <c:showPercent val="1"/>
          <c:showBubbleSize val="0"/>
          <c:showLeaderLines val="1"/>
        </c:dLbls>
        <c:firstSliceAng val="0"/>
      </c:pieChart>
    </c:plotArea>
    <c:legend>
      <c:legendPos val="r"/>
      <c:layout>
        <c:manualLayout>
          <c:xMode val="edge"/>
          <c:yMode val="edge"/>
          <c:x val="0.66899664233062572"/>
          <c:y val="0.43142699565571546"/>
          <c:w val="0.32083772608967814"/>
          <c:h val="0.2263063399402660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37A4-4340-B86B-BC10AF837B57}"/>
              </c:ext>
            </c:extLst>
          </c:dPt>
          <c:dPt>
            <c:idx val="6"/>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37A4-4340-B86B-BC10AF837B57}"/>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37A4-4340-B86B-BC10AF837B57}"/>
              </c:ext>
            </c:extLst>
          </c:dPt>
          <c:dPt>
            <c:idx val="8"/>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37A4-4340-B86B-BC10AF837B57}"/>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37A4-4340-B86B-BC10AF837B57}"/>
              </c:ext>
            </c:extLst>
          </c:dPt>
          <c:cat>
            <c:strRef>
              <c:f>'RAW DATA'!$B$23:$K$23</c:f>
              <c:strCache>
                <c:ptCount val="10"/>
                <c:pt idx="0">
                  <c:v>FY2021</c:v>
                </c:pt>
                <c:pt idx="1">
                  <c:v>FY2022</c:v>
                </c:pt>
                <c:pt idx="2">
                  <c:v>FY2023</c:v>
                </c:pt>
                <c:pt idx="3">
                  <c:v>FY2024</c:v>
                </c:pt>
                <c:pt idx="4">
                  <c:v>FY2025</c:v>
                </c:pt>
                <c:pt idx="5">
                  <c:v>FY2026E</c:v>
                </c:pt>
                <c:pt idx="6">
                  <c:v>FY2027E</c:v>
                </c:pt>
                <c:pt idx="7">
                  <c:v>FY2028E</c:v>
                </c:pt>
                <c:pt idx="8">
                  <c:v>FY2029E</c:v>
                </c:pt>
                <c:pt idx="9">
                  <c:v>FY2030E</c:v>
                </c:pt>
              </c:strCache>
            </c:strRef>
          </c:cat>
          <c:val>
            <c:numRef>
              <c:f>'RAW DATA'!$B$33:$K$33</c:f>
              <c:numCache>
                <c:formatCode>General</c:formatCode>
                <c:ptCount val="10"/>
                <c:pt idx="0">
                  <c:v>7688.4270470904448</c:v>
                </c:pt>
                <c:pt idx="1">
                  <c:v>-6742.6753247766792</c:v>
                </c:pt>
                <c:pt idx="2">
                  <c:v>10210.571166999123</c:v>
                </c:pt>
                <c:pt idx="3">
                  <c:v>18574.195528575139</c:v>
                </c:pt>
                <c:pt idx="4">
                  <c:v>30124.973087040729</c:v>
                </c:pt>
                <c:pt idx="5">
                  <c:v>25498.207000000002</c:v>
                </c:pt>
                <c:pt idx="6">
                  <c:v>32317.149545000004</c:v>
                </c:pt>
                <c:pt idx="7">
                  <c:v>34902.52150860001</c:v>
                </c:pt>
                <c:pt idx="8">
                  <c:v>25765.327860480007</c:v>
                </c:pt>
                <c:pt idx="9">
                  <c:v>21633.009668068691</c:v>
                </c:pt>
              </c:numCache>
            </c:numRef>
          </c:val>
          <c:extLst>
            <c:ext xmlns:c16="http://schemas.microsoft.com/office/drawing/2014/chart" uri="{C3380CC4-5D6E-409C-BE32-E72D297353CC}">
              <c16:uniqueId val="{00000000-37A4-4340-B86B-BC10AF837B57}"/>
            </c:ext>
          </c:extLst>
        </c:ser>
        <c:dLbls>
          <c:showLegendKey val="0"/>
          <c:showVal val="0"/>
          <c:showCatName val="0"/>
          <c:showSerName val="0"/>
          <c:showPercent val="0"/>
          <c:showBubbleSize val="0"/>
        </c:dLbls>
        <c:gapWidth val="219"/>
        <c:overlap val="-27"/>
        <c:axId val="1559994496"/>
        <c:axId val="1560232800"/>
      </c:barChart>
      <c:catAx>
        <c:axId val="155999449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1560232800"/>
        <c:crosses val="autoZero"/>
        <c:auto val="1"/>
        <c:lblAlgn val="ctr"/>
        <c:lblOffset val="100"/>
        <c:noMultiLvlLbl val="0"/>
      </c:catAx>
      <c:valAx>
        <c:axId val="156023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59994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'RAW DATA'!$A$146</c:f>
              <c:strCache>
                <c:ptCount val="1"/>
                <c:pt idx="0">
                  <c:v>Revenue</c:v>
                </c:pt>
              </c:strCache>
            </c:strRef>
          </c:tx>
          <c:spPr>
            <a:solidFill>
              <a:schemeClr val="accent1"/>
            </a:solidFill>
            <a:ln>
              <a:noFill/>
            </a:ln>
            <a:effectLst/>
          </c:spPr>
          <c:invertIfNegative val="0"/>
          <c:val>
            <c:numRef>
              <c:f>'RAW DATA'!$B$146:$F$146</c:f>
              <c:numCache>
                <c:formatCode>General</c:formatCode>
                <c:ptCount val="5"/>
                <c:pt idx="0">
                  <c:v>249794.75</c:v>
                </c:pt>
                <c:pt idx="1">
                  <c:v>278453.62</c:v>
                </c:pt>
                <c:pt idx="2">
                  <c:v>345966.97000000003</c:v>
                </c:pt>
                <c:pt idx="3">
                  <c:v>434016</c:v>
                </c:pt>
                <c:pt idx="4">
                  <c:v>439695</c:v>
                </c:pt>
              </c:numCache>
            </c:numRef>
          </c:val>
          <c:extLst>
            <c:ext xmlns:c16="http://schemas.microsoft.com/office/drawing/2014/chart" uri="{C3380CC4-5D6E-409C-BE32-E72D297353CC}">
              <c16:uniqueId val="{00000000-668B-9948-AD1A-4FA766BEDFE2}"/>
            </c:ext>
          </c:extLst>
        </c:ser>
        <c:dLbls>
          <c:showLegendKey val="0"/>
          <c:showVal val="0"/>
          <c:showCatName val="0"/>
          <c:showSerName val="0"/>
          <c:showPercent val="0"/>
          <c:showBubbleSize val="0"/>
        </c:dLbls>
        <c:gapWidth val="219"/>
        <c:overlap val="-27"/>
        <c:axId val="1666557888"/>
        <c:axId val="1666500656"/>
      </c:barChart>
      <c:lineChart>
        <c:grouping val="standard"/>
        <c:varyColors val="0"/>
        <c:ser>
          <c:idx val="1"/>
          <c:order val="1"/>
          <c:tx>
            <c:strRef>
              <c:f>'RAW DATA'!$A$147</c:f>
              <c:strCache>
                <c:ptCount val="1"/>
                <c:pt idx="0">
                  <c:v>TOTAL NET DEBT</c:v>
                </c:pt>
              </c:strCache>
            </c:strRef>
          </c:tx>
          <c:spPr>
            <a:ln w="57150" cap="rnd">
              <a:solidFill>
                <a:schemeClr val="accent2"/>
              </a:solidFill>
              <a:round/>
            </a:ln>
            <a:effectLst/>
          </c:spPr>
          <c:marker>
            <c:symbol val="none"/>
          </c:marker>
          <c:val>
            <c:numRef>
              <c:f>'RAW DATA'!$B$147:$F$147</c:f>
              <c:numCache>
                <c:formatCode>General</c:formatCode>
                <c:ptCount val="5"/>
                <c:pt idx="0">
                  <c:v>151157.63</c:v>
                </c:pt>
                <c:pt idx="1">
                  <c:v>159774.67000000001</c:v>
                </c:pt>
                <c:pt idx="2">
                  <c:v>146133.76999999999</c:v>
                </c:pt>
                <c:pt idx="3">
                  <c:v>140429</c:v>
                </c:pt>
                <c:pt idx="4">
                  <c:v>90599</c:v>
                </c:pt>
              </c:numCache>
            </c:numRef>
          </c:val>
          <c:smooth val="1"/>
          <c:extLst>
            <c:ext xmlns:c16="http://schemas.microsoft.com/office/drawing/2014/chart" uri="{C3380CC4-5D6E-409C-BE32-E72D297353CC}">
              <c16:uniqueId val="{00000001-668B-9948-AD1A-4FA766BEDFE2}"/>
            </c:ext>
          </c:extLst>
        </c:ser>
        <c:dLbls>
          <c:showLegendKey val="0"/>
          <c:showVal val="0"/>
          <c:showCatName val="0"/>
          <c:showSerName val="0"/>
          <c:showPercent val="0"/>
          <c:showBubbleSize val="0"/>
        </c:dLbls>
        <c:marker val="1"/>
        <c:smooth val="0"/>
        <c:axId val="1825472575"/>
        <c:axId val="1825413583"/>
      </c:lineChart>
      <c:catAx>
        <c:axId val="166655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00656"/>
        <c:crosses val="autoZero"/>
        <c:auto val="1"/>
        <c:lblAlgn val="ctr"/>
        <c:lblOffset val="100"/>
        <c:noMultiLvlLbl val="0"/>
      </c:catAx>
      <c:valAx>
        <c:axId val="1666500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66557888"/>
        <c:crosses val="autoZero"/>
        <c:crossBetween val="between"/>
      </c:valAx>
      <c:valAx>
        <c:axId val="1825413583"/>
        <c:scaling>
          <c:orientation val="minMax"/>
        </c:scaling>
        <c:delete val="1"/>
        <c:axPos val="r"/>
        <c:numFmt formatCode="General" sourceLinked="1"/>
        <c:majorTickMark val="out"/>
        <c:minorTickMark val="none"/>
        <c:tickLblPos val="nextTo"/>
        <c:crossAx val="1825472575"/>
        <c:crosses val="max"/>
        <c:crossBetween val="between"/>
      </c:valAx>
      <c:catAx>
        <c:axId val="1825472575"/>
        <c:scaling>
          <c:orientation val="minMax"/>
        </c:scaling>
        <c:delete val="1"/>
        <c:axPos val="b"/>
        <c:majorTickMark val="out"/>
        <c:minorTickMark val="none"/>
        <c:tickLblPos val="nextTo"/>
        <c:crossAx val="182541358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'RAW DATA'!$D$40</c:f>
              <c:strCache>
                <c:ptCount val="1"/>
                <c:pt idx="0">
                  <c:v>Revenue</c:v>
                </c:pt>
              </c:strCache>
            </c:strRef>
          </c:tx>
          <c:spPr>
            <a:solidFill>
              <a:schemeClr val="accent1"/>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DATA'!$E$40:$I$40</c:f>
              <c:numCache>
                <c:formatCode>General</c:formatCode>
                <c:ptCount val="5"/>
                <c:pt idx="0">
                  <c:v>7.0000000000000007E-2</c:v>
                </c:pt>
                <c:pt idx="1">
                  <c:v>7.0000000000000007E-2</c:v>
                </c:pt>
                <c:pt idx="2">
                  <c:v>0.08</c:v>
                </c:pt>
                <c:pt idx="3">
                  <c:v>0.06</c:v>
                </c:pt>
                <c:pt idx="4">
                  <c:v>0.05</c:v>
                </c:pt>
              </c:numCache>
            </c:numRef>
          </c:val>
          <c:extLst>
            <c:ext xmlns:c16="http://schemas.microsoft.com/office/drawing/2014/chart" uri="{C3380CC4-5D6E-409C-BE32-E72D297353CC}">
              <c16:uniqueId val="{00000000-0619-AD48-A6D6-CD5911057CAA}"/>
            </c:ext>
          </c:extLst>
        </c:ser>
        <c:ser>
          <c:idx val="3"/>
          <c:order val="3"/>
          <c:tx>
            <c:strRef>
              <c:f>'RAW DATA'!$D$43</c:f>
              <c:strCache>
                <c:ptCount val="1"/>
                <c:pt idx="0">
                  <c:v>EBIT</c:v>
                </c:pt>
              </c:strCache>
            </c:strRef>
          </c:tx>
          <c:spPr>
            <a:solidFill>
              <a:schemeClr val="accent4"/>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DATA'!$E$43:$I$43</c:f>
              <c:numCache>
                <c:formatCode>General</c:formatCode>
                <c:ptCount val="5"/>
                <c:pt idx="0">
                  <c:v>7.0000000000000007E-2</c:v>
                </c:pt>
                <c:pt idx="1">
                  <c:v>7.0000000000000007E-2</c:v>
                </c:pt>
                <c:pt idx="2">
                  <c:v>0.08</c:v>
                </c:pt>
                <c:pt idx="3">
                  <c:v>7.0000000000000007E-2</c:v>
                </c:pt>
                <c:pt idx="4">
                  <c:v>7.0000000000000007E-2</c:v>
                </c:pt>
              </c:numCache>
            </c:numRef>
          </c:val>
          <c:extLst>
            <c:ext xmlns:c16="http://schemas.microsoft.com/office/drawing/2014/chart" uri="{C3380CC4-5D6E-409C-BE32-E72D297353CC}">
              <c16:uniqueId val="{00000001-0619-AD48-A6D6-CD5911057CAA}"/>
            </c:ext>
          </c:extLst>
        </c:ser>
        <c:ser>
          <c:idx val="6"/>
          <c:order val="6"/>
          <c:tx>
            <c:strRef>
              <c:f>'RAW DATA'!$D$46</c:f>
              <c:strCache>
                <c:ptCount val="1"/>
                <c:pt idx="0">
                  <c:v>TAX</c:v>
                </c:pt>
              </c:strCache>
            </c:strRef>
          </c:tx>
          <c:spPr>
            <a:solidFill>
              <a:schemeClr val="accent1">
                <a:lumMod val="6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DATA'!$E$46:$I$46</c:f>
              <c:numCache>
                <c:formatCode>General</c:formatCode>
                <c:ptCount val="5"/>
                <c:pt idx="0">
                  <c:v>0.3</c:v>
                </c:pt>
                <c:pt idx="1">
                  <c:v>0.3</c:v>
                </c:pt>
                <c:pt idx="2">
                  <c:v>0.3</c:v>
                </c:pt>
                <c:pt idx="3">
                  <c:v>0.3</c:v>
                </c:pt>
                <c:pt idx="4">
                  <c:v>0.3</c:v>
                </c:pt>
              </c:numCache>
            </c:numRef>
          </c:val>
          <c:extLst>
            <c:ext xmlns:c16="http://schemas.microsoft.com/office/drawing/2014/chart" uri="{C3380CC4-5D6E-409C-BE32-E72D297353CC}">
              <c16:uniqueId val="{00000002-0619-AD48-A6D6-CD5911057CAA}"/>
            </c:ext>
          </c:extLst>
        </c:ser>
        <c:ser>
          <c:idx val="9"/>
          <c:order val="9"/>
          <c:tx>
            <c:strRef>
              <c:f>'RAW DATA'!$D$49</c:f>
              <c:strCache>
                <c:ptCount val="1"/>
                <c:pt idx="0">
                  <c:v>D&amp;A</c:v>
                </c:pt>
              </c:strCache>
            </c:strRef>
          </c:tx>
          <c:spPr>
            <a:solidFill>
              <a:schemeClr val="accent4">
                <a:lumMod val="6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DATA'!$E$49:$I$49</c:f>
              <c:numCache>
                <c:formatCode>General</c:formatCode>
                <c:ptCount val="5"/>
                <c:pt idx="0">
                  <c:v>0.06</c:v>
                </c:pt>
                <c:pt idx="1">
                  <c:v>7.0000000000000007E-2</c:v>
                </c:pt>
                <c:pt idx="2">
                  <c:v>7.0000000000000007E-2</c:v>
                </c:pt>
                <c:pt idx="3">
                  <c:v>0.06</c:v>
                </c:pt>
                <c:pt idx="4">
                  <c:v>0.05</c:v>
                </c:pt>
              </c:numCache>
            </c:numRef>
          </c:val>
          <c:extLst>
            <c:ext xmlns:c16="http://schemas.microsoft.com/office/drawing/2014/chart" uri="{C3380CC4-5D6E-409C-BE32-E72D297353CC}">
              <c16:uniqueId val="{00000003-0619-AD48-A6D6-CD5911057CAA}"/>
            </c:ext>
          </c:extLst>
        </c:ser>
        <c:ser>
          <c:idx val="12"/>
          <c:order val="12"/>
          <c:tx>
            <c:strRef>
              <c:f>'RAW DATA'!$D$52</c:f>
              <c:strCache>
                <c:ptCount val="1"/>
                <c:pt idx="0">
                  <c:v>WC</c:v>
                </c:pt>
              </c:strCache>
            </c:strRef>
          </c:tx>
          <c:spPr>
            <a:solidFill>
              <a:schemeClr val="accent1">
                <a:lumMod val="80000"/>
                <a:lumOff val="2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DATA'!$E$52:$I$52</c:f>
              <c:numCache>
                <c:formatCode>General</c:formatCode>
                <c:ptCount val="5"/>
                <c:pt idx="0">
                  <c:v>0.01</c:v>
                </c:pt>
                <c:pt idx="1">
                  <c:v>0.01</c:v>
                </c:pt>
                <c:pt idx="2">
                  <c:v>0</c:v>
                </c:pt>
                <c:pt idx="3">
                  <c:v>0.01</c:v>
                </c:pt>
                <c:pt idx="4">
                  <c:v>0.01</c:v>
                </c:pt>
              </c:numCache>
            </c:numRef>
          </c:val>
          <c:extLst>
            <c:ext xmlns:c16="http://schemas.microsoft.com/office/drawing/2014/chart" uri="{C3380CC4-5D6E-409C-BE32-E72D297353CC}">
              <c16:uniqueId val="{00000004-0619-AD48-A6D6-CD5911057CAA}"/>
            </c:ext>
          </c:extLst>
        </c:ser>
        <c:ser>
          <c:idx val="15"/>
          <c:order val="15"/>
          <c:tx>
            <c:strRef>
              <c:f>'RAW DATA'!$D$55</c:f>
              <c:strCache>
                <c:ptCount val="1"/>
                <c:pt idx="0">
                  <c:v>CAPEX</c:v>
                </c:pt>
              </c:strCache>
            </c:strRef>
          </c:tx>
          <c:spPr>
            <a:solidFill>
              <a:schemeClr val="accent4">
                <a:lumMod val="80000"/>
                <a:lumOff val="20000"/>
              </a:schemeClr>
            </a:solidFill>
            <a:ln>
              <a:noFill/>
            </a:ln>
            <a:effectLst/>
          </c:spPr>
          <c:invertIfNegative val="0"/>
          <c:cat>
            <c:strRef>
              <c:f>'RAW DATA'!$E$39:$I$39</c:f>
              <c:strCache>
                <c:ptCount val="5"/>
                <c:pt idx="0">
                  <c:v>FY2026E</c:v>
                </c:pt>
                <c:pt idx="1">
                  <c:v>FY2027E</c:v>
                </c:pt>
                <c:pt idx="2">
                  <c:v>FY2028E</c:v>
                </c:pt>
                <c:pt idx="3">
                  <c:v>FY2029E</c:v>
                </c:pt>
                <c:pt idx="4">
                  <c:v>FY2030E</c:v>
                </c:pt>
              </c:strCache>
            </c:strRef>
          </c:cat>
          <c:val>
            <c:numRef>
              <c:f>'RAW DATA'!$E$55:$I$55</c:f>
              <c:numCache>
                <c:formatCode>General</c:formatCode>
                <c:ptCount val="5"/>
                <c:pt idx="0">
                  <c:v>0.05</c:v>
                </c:pt>
                <c:pt idx="1">
                  <c:v>0.05</c:v>
                </c:pt>
                <c:pt idx="2">
                  <c:v>0.06</c:v>
                </c:pt>
                <c:pt idx="3">
                  <c:v>0.06</c:v>
                </c:pt>
                <c:pt idx="4">
                  <c:v>0.06</c:v>
                </c:pt>
              </c:numCache>
            </c:numRef>
          </c:val>
          <c:extLst>
            <c:ext xmlns:c16="http://schemas.microsoft.com/office/drawing/2014/chart" uri="{C3380CC4-5D6E-409C-BE32-E72D297353CC}">
              <c16:uniqueId val="{00000005-0619-AD48-A6D6-CD5911057CAA}"/>
            </c:ext>
          </c:extLst>
        </c:ser>
        <c:dLbls>
          <c:showLegendKey val="0"/>
          <c:showVal val="0"/>
          <c:showCatName val="0"/>
          <c:showSerName val="0"/>
          <c:showPercent val="0"/>
          <c:showBubbleSize val="0"/>
        </c:dLbls>
        <c:gapWidth val="150"/>
        <c:axId val="1825411567"/>
        <c:axId val="1825409567"/>
        <c:extLst>
          <c:ext xmlns:c15="http://schemas.microsoft.com/office/drawing/2012/chart" uri="{02D57815-91ED-43cb-92C2-25804820EDAC}">
            <c15:filteredBarSeries>
              <c15:ser>
                <c:idx val="1"/>
                <c:order val="1"/>
                <c:tx>
                  <c:strRef>
                    <c:extLst>
                      <c:ext uri="{02D57815-91ED-43cb-92C2-25804820EDAC}">
                        <c15:formulaRef>
                          <c15:sqref>'RAW DATA'!$D$41</c15:sqref>
                        </c15:formulaRef>
                      </c:ext>
                    </c:extLst>
                    <c:strCache>
                      <c:ptCount val="1"/>
                    </c:strCache>
                  </c:strRef>
                </c:tx>
                <c:spPr>
                  <a:solidFill>
                    <a:schemeClr val="accent2"/>
                  </a:solidFill>
                  <a:ln>
                    <a:noFill/>
                  </a:ln>
                  <a:effectLst/>
                </c:spPr>
                <c:invertIfNegative val="0"/>
                <c:cat>
                  <c:strRef>
                    <c:extLst>
                      <c:ex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c:ext uri="{02D57815-91ED-43cb-92C2-25804820EDAC}">
                        <c15:formulaRef>
                          <c15:sqref>'RAW DATA'!$E$41:$I$41</c15:sqref>
                        </c15:formulaRef>
                      </c:ext>
                    </c:extLst>
                    <c:numCache>
                      <c:formatCode>General</c:formatCode>
                      <c:ptCount val="5"/>
                    </c:numCache>
                  </c:numRef>
                </c:val>
                <c:extLst>
                  <c:ext xmlns:c16="http://schemas.microsoft.com/office/drawing/2014/chart" uri="{C3380CC4-5D6E-409C-BE32-E72D297353CC}">
                    <c16:uniqueId val="{00000006-0619-AD48-A6D6-CD5911057CA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'RAW DATA'!$D$42</c15:sqref>
                        </c15:formulaRef>
                      </c:ext>
                    </c:extLst>
                    <c:strCache>
                      <c:ptCount val="1"/>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DATA'!$E$42:$I$42</c15:sqref>
                        </c15:formulaRef>
                      </c:ext>
                    </c:extLst>
                    <c:numCache>
                      <c:formatCode>General</c:formatCode>
                      <c:ptCount val="5"/>
                    </c:numCache>
                  </c:numRef>
                </c:val>
                <c:extLst>
                  <c:ext xmlns:c16="http://schemas.microsoft.com/office/drawing/2014/chart" uri="{C3380CC4-5D6E-409C-BE32-E72D297353CC}">
                    <c16:uniqueId val="{00000007-0619-AD48-A6D6-CD5911057CA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'RAW DATA'!$D$44</c15:sqref>
                        </c15:formulaRef>
                      </c:ext>
                    </c:extLst>
                    <c:strCache>
                      <c:ptCount val="1"/>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DATA'!$E$44:$I$44</c15:sqref>
                        </c15:formulaRef>
                      </c:ext>
                    </c:extLst>
                    <c:numCache>
                      <c:formatCode>General</c:formatCode>
                      <c:ptCount val="5"/>
                    </c:numCache>
                  </c:numRef>
                </c:val>
                <c:extLst>
                  <c:ext xmlns:c16="http://schemas.microsoft.com/office/drawing/2014/chart" uri="{C3380CC4-5D6E-409C-BE32-E72D297353CC}">
                    <c16:uniqueId val="{00000008-0619-AD48-A6D6-CD5911057CA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'RAW DATA'!$D$45</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DATA'!$E$45:$I$45</c15:sqref>
                        </c15:formulaRef>
                      </c:ext>
                    </c:extLst>
                    <c:numCache>
                      <c:formatCode>General</c:formatCode>
                      <c:ptCount val="5"/>
                    </c:numCache>
                  </c:numRef>
                </c:val>
                <c:extLst>
                  <c:ext xmlns:c16="http://schemas.microsoft.com/office/drawing/2014/chart" uri="{C3380CC4-5D6E-409C-BE32-E72D297353CC}">
                    <c16:uniqueId val="{00000009-0619-AD48-A6D6-CD5911057CA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'RAW DATA'!$D$47</c15:sqref>
                        </c15:formulaRef>
                      </c:ext>
                    </c:extLst>
                    <c:strCache>
                      <c:ptCount val="1"/>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DATA'!$E$47:$I$47</c15:sqref>
                        </c15:formulaRef>
                      </c:ext>
                    </c:extLst>
                    <c:numCache>
                      <c:formatCode>General</c:formatCode>
                      <c:ptCount val="5"/>
                    </c:numCache>
                  </c:numRef>
                </c:val>
                <c:extLst>
                  <c:ext xmlns:c16="http://schemas.microsoft.com/office/drawing/2014/chart" uri="{C3380CC4-5D6E-409C-BE32-E72D297353CC}">
                    <c16:uniqueId val="{0000000A-0619-AD48-A6D6-CD5911057CA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'RAW DATA'!$D$48</c15:sqref>
                        </c15:formulaRef>
                      </c:ext>
                    </c:extLst>
                    <c:strCache>
                      <c:ptCount val="1"/>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DATA'!$E$48:$I$48</c15:sqref>
                        </c15:formulaRef>
                      </c:ext>
                    </c:extLst>
                    <c:numCache>
                      <c:formatCode>General</c:formatCode>
                      <c:ptCount val="5"/>
                    </c:numCache>
                  </c:numRef>
                </c:val>
                <c:extLst>
                  <c:ext xmlns:c16="http://schemas.microsoft.com/office/drawing/2014/chart" uri="{C3380CC4-5D6E-409C-BE32-E72D297353CC}">
                    <c16:uniqueId val="{0000000B-0619-AD48-A6D6-CD5911057CAA}"/>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'RAW DATA'!$D$50</c15:sqref>
                        </c15:formulaRef>
                      </c:ext>
                    </c:extLst>
                    <c:strCache>
                      <c:ptCount val="1"/>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DATA'!$E$50:$I$50</c15:sqref>
                        </c15:formulaRef>
                      </c:ext>
                    </c:extLst>
                    <c:numCache>
                      <c:formatCode>General</c:formatCode>
                      <c:ptCount val="5"/>
                    </c:numCache>
                  </c:numRef>
                </c:val>
                <c:extLst>
                  <c:ext xmlns:c16="http://schemas.microsoft.com/office/drawing/2014/chart" uri="{C3380CC4-5D6E-409C-BE32-E72D297353CC}">
                    <c16:uniqueId val="{0000000C-0619-AD48-A6D6-CD5911057CAA}"/>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'RAW DATA'!$D$51</c15:sqref>
                        </c15:formulaRef>
                      </c:ext>
                    </c:extLst>
                    <c:strCache>
                      <c:ptCount val="1"/>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DATA'!$E$51:$I$51</c15:sqref>
                        </c15:formulaRef>
                      </c:ext>
                    </c:extLst>
                    <c:numCache>
                      <c:formatCode>General</c:formatCode>
                      <c:ptCount val="5"/>
                    </c:numCache>
                  </c:numRef>
                </c:val>
                <c:extLst>
                  <c:ext xmlns:c16="http://schemas.microsoft.com/office/drawing/2014/chart" uri="{C3380CC4-5D6E-409C-BE32-E72D297353CC}">
                    <c16:uniqueId val="{0000000D-0619-AD48-A6D6-CD5911057CAA}"/>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'RAW DATA'!$D$53</c15:sqref>
                        </c15:formulaRef>
                      </c:ext>
                    </c:extLst>
                    <c:strCache>
                      <c:ptCount val="1"/>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DATA'!$E$53:$I$53</c15:sqref>
                        </c15:formulaRef>
                      </c:ext>
                    </c:extLst>
                    <c:numCache>
                      <c:formatCode>General</c:formatCode>
                      <c:ptCount val="5"/>
                    </c:numCache>
                  </c:numRef>
                </c:val>
                <c:extLst>
                  <c:ext xmlns:c16="http://schemas.microsoft.com/office/drawing/2014/chart" uri="{C3380CC4-5D6E-409C-BE32-E72D297353CC}">
                    <c16:uniqueId val="{0000000E-0619-AD48-A6D6-CD5911057CAA}"/>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'RAW DATA'!$D$54</c15:sqref>
                        </c15:formulaRef>
                      </c:ext>
                    </c:extLst>
                    <c:strCache>
                      <c:ptCount val="1"/>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'RAW DATA'!$E$39:$I$39</c15:sqref>
                        </c15:formulaRef>
                      </c:ext>
                    </c:extLst>
                    <c:strCache>
                      <c:ptCount val="5"/>
                      <c:pt idx="0">
                        <c:v>FY2026E</c:v>
                      </c:pt>
                      <c:pt idx="1">
                        <c:v>FY2027E</c:v>
                      </c:pt>
                      <c:pt idx="2">
                        <c:v>FY2028E</c:v>
                      </c:pt>
                      <c:pt idx="3">
                        <c:v>FY2029E</c:v>
                      </c:pt>
                      <c:pt idx="4">
                        <c:v>FY2030E</c:v>
                      </c:pt>
                    </c:strCache>
                  </c:strRef>
                </c:cat>
                <c:val>
                  <c:numRef>
                    <c:extLst xmlns:c15="http://schemas.microsoft.com/office/drawing/2012/chart">
                      <c:ext xmlns:c15="http://schemas.microsoft.com/office/drawing/2012/chart" uri="{02D57815-91ED-43cb-92C2-25804820EDAC}">
                        <c15:formulaRef>
                          <c15:sqref>'RAW DATA'!$E$54:$I$54</c15:sqref>
                        </c15:formulaRef>
                      </c:ext>
                    </c:extLst>
                    <c:numCache>
                      <c:formatCode>General</c:formatCode>
                      <c:ptCount val="5"/>
                    </c:numCache>
                  </c:numRef>
                </c:val>
                <c:extLst>
                  <c:ext xmlns:c16="http://schemas.microsoft.com/office/drawing/2014/chart" uri="{C3380CC4-5D6E-409C-BE32-E72D297353CC}">
                    <c16:uniqueId val="{0000000F-0619-AD48-A6D6-CD5911057CAA}"/>
                  </c:ext>
                </c:extLst>
              </c15:ser>
            </c15:filteredBarSeries>
          </c:ext>
        </c:extLst>
      </c:barChart>
      <c:catAx>
        <c:axId val="18254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09567"/>
        <c:crosses val="autoZero"/>
        <c:auto val="1"/>
        <c:lblAlgn val="ctr"/>
        <c:lblOffset val="100"/>
        <c:noMultiLvlLbl val="0"/>
      </c:catAx>
      <c:valAx>
        <c:axId val="18254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5411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bg1"/>
                </a:solidFill>
              </a:rPr>
              <a:t>Revenue vs Revenue Growth</a:t>
            </a:r>
          </a:p>
        </c:rich>
      </c:tx>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B0F0"/>
            </a:solidFill>
            <a:ln>
              <a:noFill/>
            </a:ln>
            <a:effectLst/>
          </c:spPr>
          <c:invertIfNegative val="0"/>
          <c:cat>
            <c:strRef>
              <c:f>'DCF Dashboard'!$M$3:$V$3</c:f>
              <c:strCache>
                <c:ptCount val="10"/>
                <c:pt idx="0">
                  <c:v> FY2021 </c:v>
                </c:pt>
                <c:pt idx="1">
                  <c:v> FY2022 </c:v>
                </c:pt>
                <c:pt idx="2">
                  <c:v> FY2023 </c:v>
                </c:pt>
                <c:pt idx="3">
                  <c:v> FY2024 </c:v>
                </c:pt>
                <c:pt idx="4">
                  <c:v> FY2025 </c:v>
                </c:pt>
                <c:pt idx="5">
                  <c:v>FY2026E</c:v>
                </c:pt>
                <c:pt idx="6">
                  <c:v>FY2027E</c:v>
                </c:pt>
                <c:pt idx="7">
                  <c:v>FY2028E</c:v>
                </c:pt>
                <c:pt idx="8">
                  <c:v>FY2029E</c:v>
                </c:pt>
                <c:pt idx="9">
                  <c:v>FY2030E</c:v>
                </c:pt>
              </c:strCache>
            </c:strRef>
          </c:cat>
          <c:val>
            <c:numRef>
              <c:f>'DCF Dashboard'!$M$4:$V$4</c:f>
              <c:numCache>
                <c:formatCode>0.00</c:formatCode>
                <c:ptCount val="10"/>
                <c:pt idx="0">
                  <c:v>249794.75</c:v>
                </c:pt>
                <c:pt idx="1">
                  <c:v>278453.62</c:v>
                </c:pt>
                <c:pt idx="2">
                  <c:v>345966.97000000003</c:v>
                </c:pt>
                <c:pt idx="3">
                  <c:v>434016</c:v>
                </c:pt>
                <c:pt idx="4">
                  <c:v>439695</c:v>
                </c:pt>
                <c:pt idx="5" formatCode="#,##0">
                  <c:v>470473.65</c:v>
                </c:pt>
                <c:pt idx="6" formatCode="#,##0">
                  <c:v>503406.80550000007</c:v>
                </c:pt>
                <c:pt idx="7" formatCode="#,##0">
                  <c:v>543679.3499400001</c:v>
                </c:pt>
                <c:pt idx="8" formatCode="#,##0">
                  <c:v>581736.90443580016</c:v>
                </c:pt>
                <c:pt idx="9" formatCode="#,##0">
                  <c:v>616641.1187019482</c:v>
                </c:pt>
              </c:numCache>
            </c:numRef>
          </c:val>
          <c:extLst>
            <c:ext xmlns:c16="http://schemas.microsoft.com/office/drawing/2014/chart" uri="{C3380CC4-5D6E-409C-BE32-E72D297353CC}">
              <c16:uniqueId val="{00000000-81A2-BE45-996E-2FEED1B671B6}"/>
            </c:ext>
          </c:extLst>
        </c:ser>
        <c:dLbls>
          <c:showLegendKey val="0"/>
          <c:showVal val="0"/>
          <c:showCatName val="0"/>
          <c:showSerName val="0"/>
          <c:showPercent val="0"/>
          <c:showBubbleSize val="0"/>
        </c:dLbls>
        <c:gapWidth val="247"/>
        <c:axId val="1213694239"/>
        <c:axId val="1213404831"/>
      </c:barChart>
      <c:lineChart>
        <c:grouping val="standard"/>
        <c:varyColors val="0"/>
        <c:ser>
          <c:idx val="1"/>
          <c:order val="1"/>
          <c:spPr>
            <a:ln w="28575" cap="rnd">
              <a:solidFill>
                <a:schemeClr val="accent2"/>
              </a:solidFill>
              <a:round/>
            </a:ln>
            <a:effectLst/>
          </c:spPr>
          <c:marker>
            <c:symbol val="none"/>
          </c:marker>
          <c:val>
            <c:numRef>
              <c:f>'DCF Dashboard'!$M$5:$V$5</c:f>
              <c:numCache>
                <c:formatCode>0.0000</c:formatCode>
                <c:ptCount val="10"/>
                <c:pt idx="1">
                  <c:v>0.11472967306158355</c:v>
                </c:pt>
                <c:pt idx="2">
                  <c:v>0.24245815155859721</c:v>
                </c:pt>
                <c:pt idx="3">
                  <c:v>0.25450126062612266</c:v>
                </c:pt>
                <c:pt idx="4">
                  <c:v>1.3084771068347711E-2</c:v>
                </c:pt>
                <c:pt idx="5">
                  <c:v>7.0000000000000048E-2</c:v>
                </c:pt>
                <c:pt idx="6">
                  <c:v>7.0000000000000104E-2</c:v>
                </c:pt>
                <c:pt idx="7">
                  <c:v>8.0000000000000043E-2</c:v>
                </c:pt>
                <c:pt idx="8">
                  <c:v>7.000000000000009E-2</c:v>
                </c:pt>
                <c:pt idx="9">
                  <c:v>6.0000000000000067E-2</c:v>
                </c:pt>
              </c:numCache>
            </c:numRef>
          </c:val>
          <c:smooth val="0"/>
          <c:extLst>
            <c:ext xmlns:c16="http://schemas.microsoft.com/office/drawing/2014/chart" uri="{C3380CC4-5D6E-409C-BE32-E72D297353CC}">
              <c16:uniqueId val="{00000001-81A2-BE45-996E-2FEED1B671B6}"/>
            </c:ext>
          </c:extLst>
        </c:ser>
        <c:dLbls>
          <c:showLegendKey val="0"/>
          <c:showVal val="0"/>
          <c:showCatName val="0"/>
          <c:showSerName val="0"/>
          <c:showPercent val="0"/>
          <c:showBubbleSize val="0"/>
        </c:dLbls>
        <c:marker val="1"/>
        <c:smooth val="0"/>
        <c:axId val="915641952"/>
        <c:axId val="916258656"/>
      </c:lineChart>
      <c:catAx>
        <c:axId val="121369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04831"/>
        <c:crosses val="autoZero"/>
        <c:auto val="0"/>
        <c:lblAlgn val="ctr"/>
        <c:lblOffset val="100"/>
        <c:noMultiLvlLbl val="0"/>
      </c:catAx>
      <c:valAx>
        <c:axId val="121340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694239"/>
        <c:crosses val="autoZero"/>
        <c:crossBetween val="between"/>
      </c:valAx>
      <c:valAx>
        <c:axId val="9162586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41952"/>
        <c:crosses val="max"/>
        <c:crossBetween val="between"/>
      </c:valAx>
      <c:catAx>
        <c:axId val="915641952"/>
        <c:scaling>
          <c:orientation val="minMax"/>
        </c:scaling>
        <c:delete val="1"/>
        <c:axPos val="b"/>
        <c:majorTickMark val="none"/>
        <c:minorTickMark val="none"/>
        <c:tickLblPos val="nextTo"/>
        <c:crossAx val="916258656"/>
        <c:auto val="1"/>
        <c:lblAlgn val="ctr"/>
        <c:lblOffset val="100"/>
        <c:noMultiLvlLbl val="0"/>
      </c:catAx>
      <c:spPr>
        <a:noFill/>
        <a:ln>
          <a:noFill/>
        </a:ln>
        <a:effectLst>
          <a:outerShdw blurRad="50800" dist="38100" dir="2700000" algn="tl" rotWithShape="0">
            <a:schemeClr val="accent5">
              <a:alpha val="40000"/>
            </a:schemeClr>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50800" algn="ctr" rotWithShape="0">
        <a:srgbClr val="000000">
          <a:alpha val="72062"/>
        </a:srgbClr>
      </a:outerShdw>
      <a:softEdge rad="0"/>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_xlchart.v1.66</cx:f>
      </cx:strDim>
      <cx:numDim type="val">
        <cx:f dir="row">_xlchart.v1.65</cx:f>
      </cx:numDim>
    </cx:data>
  </cx:chartData>
  <cx:chart>
    <cx:title pos="t" align="ctr" overlay="0">
      <cx:tx>
        <cx:txData>
          <cx:v>Free cahs Flow</cx:v>
        </cx:txData>
      </cx:tx>
      <cx:spPr>
        <a:solidFill>
          <a:srgbClr val="00B0F0"/>
        </a:solidFill>
      </cx:spPr>
      <cx:txPr>
        <a:bodyPr spcFirstLastPara="1" vertOverflow="ellipsis" horzOverflow="overflow" wrap="square" lIns="0" tIns="0" rIns="0" bIns="0" anchor="ctr" anchorCtr="1"/>
        <a:lstStyle/>
        <a:p>
          <a:pPr algn="ctr" rtl="0">
            <a:defRPr>
              <a:solidFill>
                <a:schemeClr val="bg1"/>
              </a:solidFill>
            </a:defRPr>
          </a:pPr>
          <a:r>
            <a:rPr lang="en-GB" sz="1400" b="0" i="0" u="none" strike="noStrike" baseline="0">
              <a:solidFill>
                <a:schemeClr val="bg1"/>
              </a:solidFill>
              <a:latin typeface="Calibri" panose="020F0502020204030204"/>
            </a:rPr>
            <a:t>Free cahs Flow</a:t>
          </a:r>
        </a:p>
      </cx:txPr>
    </cx:title>
    <cx:plotArea>
      <cx:plotAreaRegion>
        <cx:series layoutId="waterfall" uniqueId="{04D94D45-A5F1-064F-95CB-ED60C0BF2FD6}">
          <cx:spPr>
            <a:solidFill>
              <a:srgbClr val="00B0F0"/>
            </a:solidFill>
            <a:ln cmpd="dbl">
              <a:solidFill>
                <a:schemeClr val="accent2"/>
              </a:solidFill>
            </a:ln>
            <a:effectLst>
              <a:outerShdw blurRad="50800" dist="50800" dir="5400000" algn="ctr" rotWithShape="0">
                <a:srgbClr val="00B0F0"/>
              </a:outerShdw>
              <a:softEdge rad="68946"/>
            </a:effectLst>
          </cx:spPr>
          <cx:dataLabels pos="outEnd">
            <cx:visibility seriesName="0" categoryName="0" value="1"/>
            <cx:dataLabel idx="1">
              <cx:spPr>
                <a:solidFill>
                  <a:schemeClr val="accent2"/>
                </a:solidFill>
              </cx:spPr>
            </cx:dataLabel>
          </cx:dataLabels>
          <cx:dataId val="0"/>
          <cx:layoutPr>
            <cx:subtotals/>
          </cx:layoutPr>
        </cx:series>
      </cx:plotAreaRegion>
      <cx:axis id="0">
        <cx:catScaling gapWidth="0.5"/>
        <cx:tickLabels/>
      </cx:axis>
      <cx:axis id="1">
        <cx:valScaling/>
        <cx:majorGridlines/>
        <cx:tickLabels/>
      </cx:axis>
    </cx:plotArea>
    <cx:legend pos="t" align="ctr" overlay="0"/>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_xlchart.v1.67</cx:f>
      </cx:strDim>
      <cx:numDim type="val">
        <cx:f dir="row">_xlchart.v1.68</cx:f>
      </cx:numDim>
    </cx:data>
  </cx:chartData>
  <cx:chart>
    <cx:title pos="t" align="ctr" overlay="0"/>
    <cx:plotArea>
      <cx:plotAreaRegion>
        <cx:series layoutId="clusteredColumn" uniqueId="{AC122E29-79AB-4748-AF1C-69EF8585091E}">
          <cx:spPr>
            <a:solidFill>
              <a:srgbClr val="00B0F0"/>
            </a:solidFill>
          </cx:spPr>
          <cx:dataId val="0"/>
          <cx:layoutPr>
            <cx:aggregation/>
          </cx:layoutPr>
          <cx:axisId val="1"/>
        </cx:series>
        <cx:series layoutId="paretoLine" ownerIdx="0" uniqueId="{244E0A1F-AC06-E74B-ACE8-14F8F8ABD62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image" Target="../media/image2.jpeg"/><Relationship Id="rId4" Type="http://schemas.openxmlformats.org/officeDocument/2006/relationships/chart" Target="../charts/chart10.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9</xdr:col>
      <xdr:colOff>504686</xdr:colOff>
      <xdr:row>4</xdr:row>
      <xdr:rowOff>164467</xdr:rowOff>
    </xdr:from>
    <xdr:to>
      <xdr:col>9</xdr:col>
      <xdr:colOff>2007825</xdr:colOff>
      <xdr:row>12</xdr:row>
      <xdr:rowOff>18923</xdr:rowOff>
    </xdr:to>
    <xdr:pic>
      <xdr:nvPicPr>
        <xdr:cNvPr id="9" name="Picture 8">
          <a:extLst>
            <a:ext uri="{FF2B5EF4-FFF2-40B4-BE49-F238E27FC236}">
              <a16:creationId xmlns:a16="http://schemas.microsoft.com/office/drawing/2014/main" id="{E1D69F9E-1A7D-02E5-3069-CD9640B42E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80469" y="898925"/>
          <a:ext cx="1503139" cy="13233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163285</xdr:colOff>
      <xdr:row>21</xdr:row>
      <xdr:rowOff>64710</xdr:rowOff>
    </xdr:from>
    <xdr:to>
      <xdr:col>14</xdr:col>
      <xdr:colOff>290285</xdr:colOff>
      <xdr:row>35</xdr:row>
      <xdr:rowOff>56243</xdr:rowOff>
    </xdr:to>
    <xdr:graphicFrame macro="">
      <xdr:nvGraphicFramePr>
        <xdr:cNvPr id="16" name="Chart 15">
          <a:extLst>
            <a:ext uri="{FF2B5EF4-FFF2-40B4-BE49-F238E27FC236}">
              <a16:creationId xmlns:a16="http://schemas.microsoft.com/office/drawing/2014/main" id="{55449D91-DAC7-8231-BAB2-A46EF023C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1174011</xdr:colOff>
      <xdr:row>77</xdr:row>
      <xdr:rowOff>171598</xdr:rowOff>
    </xdr:from>
    <xdr:to>
      <xdr:col>11</xdr:col>
      <xdr:colOff>1345314</xdr:colOff>
      <xdr:row>92</xdr:row>
      <xdr:rowOff>45484</xdr:rowOff>
    </xdr:to>
    <xdr:graphicFrame macro="">
      <xdr:nvGraphicFramePr>
        <xdr:cNvPr id="17" name="Chart 16">
          <a:extLst>
            <a:ext uri="{FF2B5EF4-FFF2-40B4-BE49-F238E27FC236}">
              <a16:creationId xmlns:a16="http://schemas.microsoft.com/office/drawing/2014/main" id="{C367209A-D3AD-9194-3F9D-28105A59A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158012</xdr:colOff>
      <xdr:row>127</xdr:row>
      <xdr:rowOff>1690</xdr:rowOff>
    </xdr:from>
    <xdr:to>
      <xdr:col>10</xdr:col>
      <xdr:colOff>196408</xdr:colOff>
      <xdr:row>141</xdr:row>
      <xdr:rowOff>57217</xdr:rowOff>
    </xdr:to>
    <xdr:graphicFrame macro="">
      <xdr:nvGraphicFramePr>
        <xdr:cNvPr id="22" name="Chart 21">
          <a:extLst>
            <a:ext uri="{FF2B5EF4-FFF2-40B4-BE49-F238E27FC236}">
              <a16:creationId xmlns:a16="http://schemas.microsoft.com/office/drawing/2014/main" id="{4BB3FD62-68D8-9E40-14A6-A71843752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165394</xdr:colOff>
      <xdr:row>35</xdr:row>
      <xdr:rowOff>186365</xdr:rowOff>
    </xdr:from>
    <xdr:to>
      <xdr:col>14</xdr:col>
      <xdr:colOff>277627</xdr:colOff>
      <xdr:row>50</xdr:row>
      <xdr:rowOff>49914</xdr:rowOff>
    </xdr:to>
    <xdr:graphicFrame macro="">
      <xdr:nvGraphicFramePr>
        <xdr:cNvPr id="23" name="Chart 22">
          <a:extLst>
            <a:ext uri="{FF2B5EF4-FFF2-40B4-BE49-F238E27FC236}">
              <a16:creationId xmlns:a16="http://schemas.microsoft.com/office/drawing/2014/main" id="{B8BA10A4-B030-53CD-FC38-3BA267C99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756093</xdr:colOff>
      <xdr:row>143</xdr:row>
      <xdr:rowOff>97761</xdr:rowOff>
    </xdr:from>
    <xdr:to>
      <xdr:col>9</xdr:col>
      <xdr:colOff>971698</xdr:colOff>
      <xdr:row>157</xdr:row>
      <xdr:rowOff>153287</xdr:rowOff>
    </xdr:to>
    <xdr:graphicFrame macro="">
      <xdr:nvGraphicFramePr>
        <xdr:cNvPr id="25" name="Chart 24">
          <a:extLst>
            <a:ext uri="{FF2B5EF4-FFF2-40B4-BE49-F238E27FC236}">
              <a16:creationId xmlns:a16="http://schemas.microsoft.com/office/drawing/2014/main" id="{833F60A5-5BFA-29F4-6652-1D92CB884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742462</xdr:colOff>
      <xdr:row>47</xdr:row>
      <xdr:rowOff>177521</xdr:rowOff>
    </xdr:from>
    <xdr:to>
      <xdr:col>10</xdr:col>
      <xdr:colOff>764792</xdr:colOff>
      <xdr:row>61</xdr:row>
      <xdr:rowOff>185336</xdr:rowOff>
    </xdr:to>
    <xdr:graphicFrame macro="">
      <xdr:nvGraphicFramePr>
        <xdr:cNvPr id="27" name="Chart 26">
          <a:extLst>
            <a:ext uri="{FF2B5EF4-FFF2-40B4-BE49-F238E27FC236}">
              <a16:creationId xmlns:a16="http://schemas.microsoft.com/office/drawing/2014/main" id="{A3025838-D37E-2F41-4017-8691DD8C9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10</xdr:col>
      <xdr:colOff>279400</xdr:colOff>
      <xdr:row>3</xdr:row>
      <xdr:rowOff>76200</xdr:rowOff>
    </xdr:from>
    <xdr:ext cx="2812991" cy="1115703"/>
    <xdr:sp macro="" textlink="">
      <xdr:nvSpPr>
        <xdr:cNvPr id="19" name="TextBox 18">
          <a:extLst>
            <a:ext uri="{FF2B5EF4-FFF2-40B4-BE49-F238E27FC236}">
              <a16:creationId xmlns:a16="http://schemas.microsoft.com/office/drawing/2014/main" id="{935D51AD-C5F5-1547-8881-9DD71A70FD3B}"/>
            </a:ext>
          </a:extLst>
        </xdr:cNvPr>
        <xdr:cNvSpPr txBox="1"/>
      </xdr:nvSpPr>
      <xdr:spPr>
        <a:xfrm>
          <a:off x="9118600" y="1320800"/>
          <a:ext cx="2812991" cy="1115703"/>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GB" sz="2400">
              <a:solidFill>
                <a:srgbClr val="002060"/>
              </a:solidFill>
              <a:effectLst>
                <a:outerShdw blurRad="50800" dist="38100" dir="5400000" algn="t" rotWithShape="0">
                  <a:schemeClr val="tx1"/>
                </a:outerShdw>
              </a:effectLst>
              <a:latin typeface="+mn-lt"/>
              <a:ea typeface="+mn-ea"/>
              <a:cs typeface="+mn-cs"/>
            </a:rPr>
            <a:t>NOPAT</a:t>
          </a:r>
          <a:br>
            <a:rPr lang="en-GB" sz="2400">
              <a:solidFill>
                <a:srgbClr val="002060"/>
              </a:solidFill>
              <a:effectLst>
                <a:outerShdw blurRad="50800" dist="38100" dir="5400000" algn="t" rotWithShape="0">
                  <a:schemeClr val="tx1"/>
                </a:outerShdw>
              </a:effectLst>
            </a:rPr>
          </a:br>
          <a:r>
            <a:rPr lang="en-GB" sz="2400">
              <a:solidFill>
                <a:srgbClr val="002060"/>
              </a:solidFill>
              <a:effectLst>
                <a:outerShdw blurRad="50800" dist="38100" dir="5400000" algn="t" rotWithShape="0">
                  <a:schemeClr val="tx1"/>
                </a:outerShdw>
              </a:effectLst>
            </a:rPr>
            <a:t>FY2025</a:t>
          </a:r>
        </a:p>
      </xdr:txBody>
    </xdr:sp>
    <xdr:clientData/>
  </xdr:oneCellAnchor>
  <xdr:oneCellAnchor>
    <xdr:from>
      <xdr:col>6</xdr:col>
      <xdr:colOff>685800</xdr:colOff>
      <xdr:row>3</xdr:row>
      <xdr:rowOff>152400</xdr:rowOff>
    </xdr:from>
    <xdr:ext cx="2812991" cy="1115703"/>
    <xdr:sp macro="" textlink="">
      <xdr:nvSpPr>
        <xdr:cNvPr id="16" name="TextBox 15">
          <a:extLst>
            <a:ext uri="{FF2B5EF4-FFF2-40B4-BE49-F238E27FC236}">
              <a16:creationId xmlns:a16="http://schemas.microsoft.com/office/drawing/2014/main" id="{2AF1AA95-A3DB-C845-9FCC-7D2954A8819E}"/>
            </a:ext>
          </a:extLst>
        </xdr:cNvPr>
        <xdr:cNvSpPr txBox="1"/>
      </xdr:nvSpPr>
      <xdr:spPr>
        <a:xfrm>
          <a:off x="6172200" y="1397000"/>
          <a:ext cx="2812991" cy="1115703"/>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GB" sz="2400">
              <a:solidFill>
                <a:srgbClr val="002060"/>
              </a:solidFill>
              <a:effectLst>
                <a:outerShdw blurRad="50800" dist="38100" dir="5400000" algn="t" rotWithShape="0">
                  <a:schemeClr val="tx1"/>
                </a:outerShdw>
              </a:effectLst>
            </a:rPr>
            <a:t>EBITDA</a:t>
          </a:r>
          <a:br>
            <a:rPr lang="en-GB" sz="2400">
              <a:solidFill>
                <a:srgbClr val="002060"/>
              </a:solidFill>
              <a:effectLst>
                <a:outerShdw blurRad="50800" dist="38100" dir="5400000" algn="t" rotWithShape="0">
                  <a:schemeClr val="tx1"/>
                </a:outerShdw>
              </a:effectLst>
            </a:rPr>
          </a:br>
          <a:r>
            <a:rPr lang="en-GB" sz="2400">
              <a:solidFill>
                <a:srgbClr val="002060"/>
              </a:solidFill>
              <a:effectLst>
                <a:outerShdw blurRad="50800" dist="38100" dir="5400000" algn="t" rotWithShape="0">
                  <a:schemeClr val="tx1"/>
                </a:outerShdw>
              </a:effectLst>
            </a:rPr>
            <a:t>FY2025</a:t>
          </a:r>
        </a:p>
      </xdr:txBody>
    </xdr:sp>
    <xdr:clientData/>
  </xdr:oneCellAnchor>
  <xdr:oneCellAnchor>
    <xdr:from>
      <xdr:col>3</xdr:col>
      <xdr:colOff>215308</xdr:colOff>
      <xdr:row>3</xdr:row>
      <xdr:rowOff>191567</xdr:rowOff>
    </xdr:from>
    <xdr:ext cx="2812991" cy="1115703"/>
    <xdr:sp macro="" textlink="">
      <xdr:nvSpPr>
        <xdr:cNvPr id="14" name="TextBox 13">
          <a:extLst>
            <a:ext uri="{FF2B5EF4-FFF2-40B4-BE49-F238E27FC236}">
              <a16:creationId xmlns:a16="http://schemas.microsoft.com/office/drawing/2014/main" id="{196D9168-A3BB-3546-B304-B3857074D9A8}"/>
            </a:ext>
          </a:extLst>
        </xdr:cNvPr>
        <xdr:cNvSpPr txBox="1"/>
      </xdr:nvSpPr>
      <xdr:spPr>
        <a:xfrm>
          <a:off x="3187108" y="1436167"/>
          <a:ext cx="2812991" cy="1115703"/>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GB" sz="2400">
              <a:solidFill>
                <a:srgbClr val="002060"/>
              </a:solidFill>
              <a:effectLst>
                <a:outerShdw blurRad="50800" dist="38100" dir="5400000" algn="t" rotWithShape="0">
                  <a:schemeClr val="tx1"/>
                </a:outerShdw>
              </a:effectLst>
            </a:rPr>
            <a:t>EBIT</a:t>
          </a:r>
          <a:br>
            <a:rPr lang="en-GB" sz="2400">
              <a:solidFill>
                <a:srgbClr val="002060"/>
              </a:solidFill>
              <a:effectLst>
                <a:outerShdw blurRad="50800" dist="38100" dir="5400000" algn="t" rotWithShape="0">
                  <a:schemeClr val="tx1"/>
                </a:outerShdw>
              </a:effectLst>
            </a:rPr>
          </a:br>
          <a:r>
            <a:rPr lang="en-GB" sz="2400">
              <a:solidFill>
                <a:srgbClr val="002060"/>
              </a:solidFill>
              <a:effectLst>
                <a:outerShdw blurRad="50800" dist="38100" dir="5400000" algn="t" rotWithShape="0">
                  <a:schemeClr val="tx1"/>
                </a:outerShdw>
              </a:effectLst>
            </a:rPr>
            <a:t>FY2025</a:t>
          </a:r>
        </a:p>
      </xdr:txBody>
    </xdr:sp>
    <xdr:clientData/>
  </xdr:oneCellAnchor>
  <xdr:oneCellAnchor>
    <xdr:from>
      <xdr:col>0</xdr:col>
      <xdr:colOff>149077</xdr:colOff>
      <xdr:row>3</xdr:row>
      <xdr:rowOff>164268</xdr:rowOff>
    </xdr:from>
    <xdr:ext cx="2812991" cy="1115703"/>
    <xdr:sp macro="" textlink="">
      <xdr:nvSpPr>
        <xdr:cNvPr id="11" name="TextBox 10">
          <a:extLst>
            <a:ext uri="{FF2B5EF4-FFF2-40B4-BE49-F238E27FC236}">
              <a16:creationId xmlns:a16="http://schemas.microsoft.com/office/drawing/2014/main" id="{50DB7919-972E-84AA-90A9-F0A6BE067936}"/>
            </a:ext>
          </a:extLst>
        </xdr:cNvPr>
        <xdr:cNvSpPr txBox="1"/>
      </xdr:nvSpPr>
      <xdr:spPr>
        <a:xfrm>
          <a:off x="149077" y="1408868"/>
          <a:ext cx="2812991" cy="1115703"/>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GB" sz="2400">
              <a:solidFill>
                <a:srgbClr val="002060"/>
              </a:solidFill>
              <a:effectLst>
                <a:outerShdw blurRad="50800" dist="38100" dir="5400000" algn="t" rotWithShape="0">
                  <a:schemeClr val="tx1"/>
                </a:outerShdw>
              </a:effectLst>
            </a:rPr>
            <a:t>REVENUE</a:t>
          </a:r>
          <a:br>
            <a:rPr lang="en-GB" sz="2400">
              <a:solidFill>
                <a:srgbClr val="002060"/>
              </a:solidFill>
              <a:effectLst>
                <a:outerShdw blurRad="50800" dist="38100" dir="5400000" algn="t" rotWithShape="0">
                  <a:schemeClr val="tx1"/>
                </a:outerShdw>
              </a:effectLst>
            </a:rPr>
          </a:br>
          <a:r>
            <a:rPr lang="en-GB" sz="2400">
              <a:solidFill>
                <a:srgbClr val="002060"/>
              </a:solidFill>
              <a:effectLst>
                <a:outerShdw blurRad="50800" dist="38100" dir="5400000" algn="t" rotWithShape="0">
                  <a:schemeClr val="tx1"/>
                </a:outerShdw>
              </a:effectLst>
            </a:rPr>
            <a:t>FY2025</a:t>
          </a:r>
        </a:p>
      </xdr:txBody>
    </xdr:sp>
    <xdr:clientData/>
  </xdr:oneCellAnchor>
  <xdr:twoCellAnchor>
    <xdr:from>
      <xdr:col>0</xdr:col>
      <xdr:colOff>142430</xdr:colOff>
      <xdr:row>2</xdr:row>
      <xdr:rowOff>130560</xdr:rowOff>
    </xdr:from>
    <xdr:to>
      <xdr:col>3</xdr:col>
      <xdr:colOff>130561</xdr:colOff>
      <xdr:row>14</xdr:row>
      <xdr:rowOff>83084</xdr:rowOff>
    </xdr:to>
    <xdr:sp macro="" textlink="">
      <xdr:nvSpPr>
        <xdr:cNvPr id="10" name="Rounded Rectangle 9">
          <a:extLst>
            <a:ext uri="{FF2B5EF4-FFF2-40B4-BE49-F238E27FC236}">
              <a16:creationId xmlns:a16="http://schemas.microsoft.com/office/drawing/2014/main" id="{ABFDAD9D-19CB-AE3E-6F28-D48CABC0B604}"/>
            </a:ext>
          </a:extLst>
        </xdr:cNvPr>
        <xdr:cNvSpPr/>
      </xdr:nvSpPr>
      <xdr:spPr>
        <a:xfrm>
          <a:off x="142430" y="1163177"/>
          <a:ext cx="2480654" cy="224327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284861</xdr:colOff>
      <xdr:row>2</xdr:row>
      <xdr:rowOff>130560</xdr:rowOff>
    </xdr:from>
    <xdr:to>
      <xdr:col>6</xdr:col>
      <xdr:colOff>427290</xdr:colOff>
      <xdr:row>14</xdr:row>
      <xdr:rowOff>83084</xdr:rowOff>
    </xdr:to>
    <xdr:sp macro="" textlink="">
      <xdr:nvSpPr>
        <xdr:cNvPr id="13" name="Rounded Rectangle 12">
          <a:extLst>
            <a:ext uri="{FF2B5EF4-FFF2-40B4-BE49-F238E27FC236}">
              <a16:creationId xmlns:a16="http://schemas.microsoft.com/office/drawing/2014/main" id="{9F7FD992-4130-3347-850B-5EFAFB53ED56}"/>
            </a:ext>
          </a:extLst>
        </xdr:cNvPr>
        <xdr:cNvSpPr/>
      </xdr:nvSpPr>
      <xdr:spPr>
        <a:xfrm>
          <a:off x="2931683" y="1163177"/>
          <a:ext cx="2634953" cy="238570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736600</xdr:colOff>
      <xdr:row>2</xdr:row>
      <xdr:rowOff>152400</xdr:rowOff>
    </xdr:from>
    <xdr:to>
      <xdr:col>10</xdr:col>
      <xdr:colOff>40829</xdr:colOff>
      <xdr:row>14</xdr:row>
      <xdr:rowOff>104924</xdr:rowOff>
    </xdr:to>
    <xdr:sp macro="" textlink="">
      <xdr:nvSpPr>
        <xdr:cNvPr id="15" name="Rounded Rectangle 14">
          <a:extLst>
            <a:ext uri="{FF2B5EF4-FFF2-40B4-BE49-F238E27FC236}">
              <a16:creationId xmlns:a16="http://schemas.microsoft.com/office/drawing/2014/main" id="{603786E5-9952-4E4D-8889-F45650B5F66E}"/>
            </a:ext>
          </a:extLst>
        </xdr:cNvPr>
        <xdr:cNvSpPr/>
      </xdr:nvSpPr>
      <xdr:spPr>
        <a:xfrm>
          <a:off x="6223000" y="1193800"/>
          <a:ext cx="2657029" cy="267032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330201</xdr:colOff>
      <xdr:row>2</xdr:row>
      <xdr:rowOff>101600</xdr:rowOff>
    </xdr:from>
    <xdr:to>
      <xdr:col>12</xdr:col>
      <xdr:colOff>584201</xdr:colOff>
      <xdr:row>14</xdr:row>
      <xdr:rowOff>54124</xdr:rowOff>
    </xdr:to>
    <xdr:sp macro="" textlink="">
      <xdr:nvSpPr>
        <xdr:cNvPr id="17" name="Rounded Rectangle 16">
          <a:extLst>
            <a:ext uri="{FF2B5EF4-FFF2-40B4-BE49-F238E27FC236}">
              <a16:creationId xmlns:a16="http://schemas.microsoft.com/office/drawing/2014/main" id="{40EF1AF1-D7A3-9844-B586-4D7611C7931B}"/>
            </a:ext>
          </a:extLst>
        </xdr:cNvPr>
        <xdr:cNvSpPr/>
      </xdr:nvSpPr>
      <xdr:spPr>
        <a:xfrm>
          <a:off x="9169401" y="1143000"/>
          <a:ext cx="2641600" cy="267032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123628</xdr:colOff>
      <xdr:row>21</xdr:row>
      <xdr:rowOff>76200</xdr:rowOff>
    </xdr:from>
    <xdr:to>
      <xdr:col>13</xdr:col>
      <xdr:colOff>0</xdr:colOff>
      <xdr:row>51</xdr:row>
      <xdr:rowOff>152400</xdr:rowOff>
    </xdr:to>
    <xdr:graphicFrame macro="">
      <xdr:nvGraphicFramePr>
        <xdr:cNvPr id="20" name="Chart 19">
          <a:extLst>
            <a:ext uri="{FF2B5EF4-FFF2-40B4-BE49-F238E27FC236}">
              <a16:creationId xmlns:a16="http://schemas.microsoft.com/office/drawing/2014/main" id="{E1672AEB-AFFE-EE4D-BA09-A0BAAFB95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22</xdr:row>
      <xdr:rowOff>76200</xdr:rowOff>
    </xdr:from>
    <xdr:to>
      <xdr:col>27</xdr:col>
      <xdr:colOff>50800</xdr:colOff>
      <xdr:row>51</xdr:row>
      <xdr:rowOff>152400</xdr:rowOff>
    </xdr:to>
    <xdr:graphicFrame macro="">
      <xdr:nvGraphicFramePr>
        <xdr:cNvPr id="21" name="Chart 20">
          <a:extLst>
            <a:ext uri="{FF2B5EF4-FFF2-40B4-BE49-F238E27FC236}">
              <a16:creationId xmlns:a16="http://schemas.microsoft.com/office/drawing/2014/main" id="{0BC37A44-A34E-B340-8506-8D65936D6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457201</xdr:colOff>
      <xdr:row>23</xdr:row>
      <xdr:rowOff>0</xdr:rowOff>
    </xdr:from>
    <xdr:to>
      <xdr:col>42</xdr:col>
      <xdr:colOff>25401</xdr:colOff>
      <xdr:row>52</xdr:row>
      <xdr:rowOff>0</xdr:rowOff>
    </xdr:to>
    <xdr:graphicFrame macro="">
      <xdr:nvGraphicFramePr>
        <xdr:cNvPr id="22" name="Chart 21">
          <a:extLst>
            <a:ext uri="{FF2B5EF4-FFF2-40B4-BE49-F238E27FC236}">
              <a16:creationId xmlns:a16="http://schemas.microsoft.com/office/drawing/2014/main" id="{92D28186-E6C2-C84D-8746-735839B4A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59</xdr:row>
      <xdr:rowOff>101600</xdr:rowOff>
    </xdr:from>
    <xdr:to>
      <xdr:col>13</xdr:col>
      <xdr:colOff>25400</xdr:colOff>
      <xdr:row>80</xdr:row>
      <xdr:rowOff>127000</xdr:rowOff>
    </xdr:to>
    <xdr:graphicFrame macro="">
      <xdr:nvGraphicFramePr>
        <xdr:cNvPr id="23" name="Chart 22">
          <a:extLst>
            <a:ext uri="{FF2B5EF4-FFF2-40B4-BE49-F238E27FC236}">
              <a16:creationId xmlns:a16="http://schemas.microsoft.com/office/drawing/2014/main" id="{DA0A71AA-F2CC-9249-9007-7D5D4A6A0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41</xdr:col>
      <xdr:colOff>41936</xdr:colOff>
      <xdr:row>75</xdr:row>
      <xdr:rowOff>50800</xdr:rowOff>
    </xdr:from>
    <xdr:to>
      <xdr:col>42</xdr:col>
      <xdr:colOff>533399</xdr:colOff>
      <xdr:row>81</xdr:row>
      <xdr:rowOff>50800</xdr:rowOff>
    </xdr:to>
    <xdr:pic>
      <xdr:nvPicPr>
        <xdr:cNvPr id="25" name="Picture 24">
          <a:extLst>
            <a:ext uri="{FF2B5EF4-FFF2-40B4-BE49-F238E27FC236}">
              <a16:creationId xmlns:a16="http://schemas.microsoft.com/office/drawing/2014/main" id="{F16E1895-229C-DE1C-016A-5764707FA625}"/>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35576536" y="16179800"/>
          <a:ext cx="1329663" cy="1219200"/>
        </a:xfrm>
        <a:prstGeom prst="rect">
          <a:avLst/>
        </a:prstGeom>
      </xdr:spPr>
    </xdr:pic>
    <xdr:clientData/>
  </xdr:twoCellAnchor>
  <xdr:twoCellAnchor>
    <xdr:from>
      <xdr:col>14</xdr:col>
      <xdr:colOff>0</xdr:colOff>
      <xdr:row>60</xdr:row>
      <xdr:rowOff>0</xdr:rowOff>
    </xdr:from>
    <xdr:to>
      <xdr:col>21</xdr:col>
      <xdr:colOff>0</xdr:colOff>
      <xdr:row>81</xdr:row>
      <xdr:rowOff>50800</xdr:rowOff>
    </xdr:to>
    <xdr:graphicFrame macro="">
      <xdr:nvGraphicFramePr>
        <xdr:cNvPr id="26" name="Chart 25">
          <a:extLst>
            <a:ext uri="{FF2B5EF4-FFF2-40B4-BE49-F238E27FC236}">
              <a16:creationId xmlns:a16="http://schemas.microsoft.com/office/drawing/2014/main" id="{0195FF5B-B172-6A41-A407-D2A72F648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304800</xdr:colOff>
      <xdr:row>60</xdr:row>
      <xdr:rowOff>0</xdr:rowOff>
    </xdr:from>
    <xdr:to>
      <xdr:col>40</xdr:col>
      <xdr:colOff>762000</xdr:colOff>
      <xdr:row>81</xdr:row>
      <xdr:rowOff>0</xdr:rowOff>
    </xdr:to>
    <xdr:graphicFrame macro="">
      <xdr:nvGraphicFramePr>
        <xdr:cNvPr id="27" name="Chart 26">
          <a:extLst>
            <a:ext uri="{FF2B5EF4-FFF2-40B4-BE49-F238E27FC236}">
              <a16:creationId xmlns:a16="http://schemas.microsoft.com/office/drawing/2014/main" id="{9DE8F168-FA8F-6849-9C34-00C994719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27</xdr:col>
      <xdr:colOff>177800</xdr:colOff>
      <xdr:row>2</xdr:row>
      <xdr:rowOff>126999</xdr:rowOff>
    </xdr:from>
    <xdr:to>
      <xdr:col>41</xdr:col>
      <xdr:colOff>660400</xdr:colOff>
      <xdr:row>17</xdr:row>
      <xdr:rowOff>36216</xdr:rowOff>
    </xdr:to>
    <xdr:pic>
      <xdr:nvPicPr>
        <xdr:cNvPr id="29" name="Picture 28">
          <a:extLst>
            <a:ext uri="{FF2B5EF4-FFF2-40B4-BE49-F238E27FC236}">
              <a16:creationId xmlns:a16="http://schemas.microsoft.com/office/drawing/2014/main" id="{B95ECB5D-0E70-5F91-93AD-971C95342A2A}"/>
            </a:ext>
          </a:extLst>
        </xdr:cNvPr>
        <xdr:cNvPicPr>
          <a:picLocks noChangeAspect="1"/>
        </xdr:cNvPicPr>
      </xdr:nvPicPr>
      <xdr:blipFill>
        <a:blip xmlns:r="http://schemas.openxmlformats.org/officeDocument/2006/relationships" r:embed="rId8"/>
        <a:stretch>
          <a:fillRect/>
        </a:stretch>
      </xdr:blipFill>
      <xdr:spPr>
        <a:xfrm>
          <a:off x="23977600" y="1168399"/>
          <a:ext cx="12217400" cy="3211217"/>
        </a:xfrm>
        <a:prstGeom prst="rect">
          <a:avLst/>
        </a:prstGeom>
      </xdr:spPr>
    </xdr:pic>
    <xdr:clientData/>
  </xdr:twoCellAnchor>
  <xdr:twoCellAnchor editAs="oneCell">
    <xdr:from>
      <xdr:col>16</xdr:col>
      <xdr:colOff>584200</xdr:colOff>
      <xdr:row>3</xdr:row>
      <xdr:rowOff>106972</xdr:rowOff>
    </xdr:from>
    <xdr:to>
      <xdr:col>23</xdr:col>
      <xdr:colOff>685800</xdr:colOff>
      <xdr:row>17</xdr:row>
      <xdr:rowOff>136559</xdr:rowOff>
    </xdr:to>
    <xdr:pic>
      <xdr:nvPicPr>
        <xdr:cNvPr id="30" name="Picture 29">
          <a:extLst>
            <a:ext uri="{FF2B5EF4-FFF2-40B4-BE49-F238E27FC236}">
              <a16:creationId xmlns:a16="http://schemas.microsoft.com/office/drawing/2014/main" id="{F5658B54-A608-8F50-936F-B6B6603A2D16}"/>
            </a:ext>
          </a:extLst>
        </xdr:cNvPr>
        <xdr:cNvPicPr>
          <a:picLocks noChangeAspect="1"/>
        </xdr:cNvPicPr>
      </xdr:nvPicPr>
      <xdr:blipFill>
        <a:blip xmlns:r="http://schemas.openxmlformats.org/officeDocument/2006/relationships" r:embed="rId9"/>
        <a:stretch>
          <a:fillRect/>
        </a:stretch>
      </xdr:blipFill>
      <xdr:spPr>
        <a:xfrm>
          <a:off x="15163800" y="1351572"/>
          <a:ext cx="5969000" cy="31283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86528</xdr:colOff>
      <xdr:row>22</xdr:row>
      <xdr:rowOff>52087</xdr:rowOff>
    </xdr:from>
    <xdr:to>
      <xdr:col>17</xdr:col>
      <xdr:colOff>728134</xdr:colOff>
      <xdr:row>43</xdr:row>
      <xdr:rowOff>95818</xdr:rowOff>
    </xdr:to>
    <xdr:graphicFrame macro="">
      <xdr:nvGraphicFramePr>
        <xdr:cNvPr id="7" name="Chart 6">
          <a:extLst>
            <a:ext uri="{FF2B5EF4-FFF2-40B4-BE49-F238E27FC236}">
              <a16:creationId xmlns:a16="http://schemas.microsoft.com/office/drawing/2014/main" id="{A0EDE98E-1B1F-BAD8-FD2A-C0D50E807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52657</xdr:colOff>
      <xdr:row>22</xdr:row>
      <xdr:rowOff>22302</xdr:rowOff>
    </xdr:from>
    <xdr:to>
      <xdr:col>25</xdr:col>
      <xdr:colOff>216828</xdr:colOff>
      <xdr:row>43</xdr:row>
      <xdr:rowOff>108415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3E4F037-A7DD-7722-C668-96E7E7CD08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350462" y="4885473"/>
              <a:ext cx="6003073" cy="42368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128395</xdr:colOff>
      <xdr:row>43</xdr:row>
      <xdr:rowOff>191477</xdr:rowOff>
    </xdr:from>
    <xdr:to>
      <xdr:col>17</xdr:col>
      <xdr:colOff>725714</xdr:colOff>
      <xdr:row>62</xdr:row>
      <xdr:rowOff>181428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7CE9416-DDAE-BD86-ECDA-24014F0125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479494" y="9542026"/>
              <a:ext cx="6654242" cy="370225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150091</xdr:colOff>
      <xdr:row>33</xdr:row>
      <xdr:rowOff>138546</xdr:rowOff>
    </xdr:from>
    <xdr:to>
      <xdr:col>14</xdr:col>
      <xdr:colOff>3523672</xdr:colOff>
      <xdr:row>36</xdr:row>
      <xdr:rowOff>76201</xdr:rowOff>
    </xdr:to>
    <xdr:pic>
      <xdr:nvPicPr>
        <xdr:cNvPr id="3" name="Picture 2">
          <a:extLst>
            <a:ext uri="{FF2B5EF4-FFF2-40B4-BE49-F238E27FC236}">
              <a16:creationId xmlns:a16="http://schemas.microsoft.com/office/drawing/2014/main" id="{40F076C3-8069-E7EF-9E10-7CDF7852C9F1}"/>
            </a:ext>
          </a:extLst>
        </xdr:cNvPr>
        <xdr:cNvPicPr>
          <a:picLocks noChangeAspect="1"/>
        </xdr:cNvPicPr>
      </xdr:nvPicPr>
      <xdr:blipFill>
        <a:blip xmlns:r="http://schemas.openxmlformats.org/officeDocument/2006/relationships" r:embed="rId1"/>
        <a:stretch>
          <a:fillRect/>
        </a:stretch>
      </xdr:blipFill>
      <xdr:spPr>
        <a:xfrm>
          <a:off x="9386455" y="7285182"/>
          <a:ext cx="6248400" cy="965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TATA_motors_DCF.xlsx" TargetMode="External"/><Relationship Id="rId2" Type="http://schemas.openxmlformats.org/officeDocument/2006/relationships/externalLinkPath" Target="/Users/shubh/Downloads/TATA_motors_DCF.xlsx" TargetMode="External"/><Relationship Id="rId1" Type="http://schemas.openxmlformats.org/officeDocument/2006/relationships/externalLinkPath" Target="/Users/shubh/Downloads/TATA_motors_DC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TRO"/>
      <sheetName val="RAW DATA"/>
      <sheetName val="Consolidated Income Statement"/>
      <sheetName val="CAPEX"/>
      <sheetName val="Consolidated Balance Sheet"/>
      <sheetName val="Working Capital Schedule"/>
      <sheetName val="Debt Schedule"/>
      <sheetName val="Consolidated cash flow"/>
      <sheetName val="Fixed asset Schedule"/>
      <sheetName val="Discount rates"/>
      <sheetName val="DCF and Forecast"/>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01">
          <cell r="B301" t="str">
            <v>FY2021</v>
          </cell>
          <cell r="C301" t="str">
            <v>FY2022</v>
          </cell>
          <cell r="D301" t="str">
            <v>FY2023</v>
          </cell>
          <cell r="E301" t="str">
            <v>FY2024</v>
          </cell>
          <cell r="F301" t="str">
            <v>FY2025</v>
          </cell>
          <cell r="G301" t="str">
            <v>FY2026E</v>
          </cell>
          <cell r="H301" t="str">
            <v>FY2027E</v>
          </cell>
          <cell r="I301" t="str">
            <v>FY2028E</v>
          </cell>
          <cell r="J301" t="str">
            <v>FY2029E</v>
          </cell>
          <cell r="K301" t="str">
            <v>FY2030E</v>
          </cell>
        </row>
        <row r="322">
          <cell r="A322" t="str">
            <v>Revenue - Historical</v>
          </cell>
          <cell r="B322">
            <v>249794.75</v>
          </cell>
          <cell r="C322">
            <v>278453.62</v>
          </cell>
          <cell r="D322">
            <v>345966.97000000003</v>
          </cell>
          <cell r="E322">
            <v>434016</v>
          </cell>
          <cell r="F322">
            <v>439695</v>
          </cell>
        </row>
        <row r="323">
          <cell r="A323" t="str">
            <v>EBIT - Historical</v>
          </cell>
          <cell r="B323">
            <v>3286.7399999999907</v>
          </cell>
          <cell r="C323">
            <v>-6373.8299999999581</v>
          </cell>
          <cell r="D323">
            <v>1467.0200000000186</v>
          </cell>
          <cell r="E323">
            <v>28668</v>
          </cell>
          <cell r="F323">
            <v>34043</v>
          </cell>
        </row>
        <row r="324">
          <cell r="A324" t="str">
            <v>FCFF - Historical</v>
          </cell>
          <cell r="B324">
            <v>7688.4270470904448</v>
          </cell>
          <cell r="C324">
            <v>-6742.6753247766792</v>
          </cell>
          <cell r="D324">
            <v>10210.571166999123</v>
          </cell>
          <cell r="E324">
            <v>18574.195528575139</v>
          </cell>
          <cell r="F324">
            <v>30124.973087040729</v>
          </cell>
        </row>
        <row r="325">
          <cell r="A325" t="str">
            <v>Change in NWC - Historical</v>
          </cell>
          <cell r="B325">
            <v>0</v>
          </cell>
          <cell r="C325">
            <v>5297.6300000000192</v>
          </cell>
          <cell r="D325">
            <v>604.24999999999272</v>
          </cell>
          <cell r="E325">
            <v>5669.5600000000049</v>
          </cell>
          <cell r="F325">
            <v>-6983</v>
          </cell>
        </row>
      </sheetData>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0</v>
    <v>TATA MOTORS LIMITED (XNSE:TMCV)</v>
    <v>2</v>
    <v>3</v>
    <v>Finance</v>
    <v>4</v>
    <v>en-GB</v>
    <v>cinvhw</v>
    <v>268435456</v>
    <v>1</v>
    <v>Powered by Refinitiv</v>
    <v>509</v>
    <v>306.3</v>
    <v>1.8169999999999999</v>
    <v>-8.1999999999999993</v>
    <v>-1.7979999999999999E-2</v>
    <v>INR</v>
    <v>Tata Motors Limited is an India-based commercial mobility company. The Company is a manufacturer of trucks and buses. The Company’s portfolio offers applications from last-mile delivery to long-haul freight and public transportation. The Company’s vehicular business includes small trucks, trucks, buses and vans. Its non-vehicular businesses include services, spares, aggregates, fleet edge, TATA OK and REWIRE. Its small trucks portfolio includes Tata ACE, Tata Intra and Tata Yodha. Its trucks include Haulage, ILMCV Trucks, Tipper and Tractor. Its vans include school vans, tourist vans and ambulance vans. Its aggregates include Gensets, Trailer Axles and Components and Industrial Engines. Its service offerings include Fleetcare, Tata Alert, Tata Zippy, Tata Kavach, Tata Delight, Tata Motors Genuine Oil and Sampoorna Seva 2.0.</v>
    <v>20635</v>
    <v>National Stock Exchange of India</v>
    <v>XNSE</v>
    <v>XNSE</v>
    <v>Bombay House, 24 Homi Mody Street, MUMBAI, MAHARASHTRA, 400001 IN</v>
    <v>458.35</v>
    <v>Automobiles &amp; Auto Parts</v>
    <v>Stock</v>
    <v>46274.301574074074</v>
    <v>447.7</v>
    <v>1692753000000</v>
    <v>TATA MOTORS LIMITED</v>
    <v>TATA MOTORS LIMITED</v>
    <v>455.05</v>
    <v>39.414400000000001</v>
    <v>456.05</v>
    <v>447.85</v>
    <v>3682700000</v>
    <v>TMCV</v>
    <v>TATA MOTORS LIMITED (XNSE:TMCV)</v>
    <v>2928368</v>
    <v>8547060</v>
    <v>2024</v>
  </rv>
  <rv s="1">
    <v>0</v>
  </rv>
</rvData>
</file>

<file path=xl/richData/rdrichvaluestructure.xml><?xml version="1.0" encoding="utf-8"?>
<rvStructures xmlns="http://schemas.microsoft.com/office/spreadsheetml/2017/richdata" count="2">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5">
    <spb s="0">
      <v>0</v>
      <v>Name</v>
    </spb>
    <spb s="1">
      <v>0</v>
      <v>0</v>
      <v>0</v>
    </spb>
    <spb s="2">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_([$₹-en-IN]* #,##0.00_);_([$₹-en-IN]* (#,##0.00);_([$₹-en-IN]* "-"??_);_(@_)</rpv>
    </rSty>
    <rSty dxfid="5">
      <rpv i="0">#,##0.00</rpv>
    </rSty>
    <rSty>
      <rpv i="1">1</rpv>
    </rSty>
    <rSty dxfid="4">
      <rpv i="0">#,##0</rpv>
    </rSty>
    <rSty dxfid="3"/>
    <rSty dxfid="1">
      <rpv i="0">_([$₹-en-IN]* #,##0_);_([$₹-en-IN]* (#,##0);_([$₹-en-IN]* "-"_);_(@_)</rpv>
    </rSty>
    <rSty dxfid="2"/>
    <rSty dxfid="6">
      <rpv i="0">0</rpv>
    </rSty>
    <rSty dxfid="0">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47AF0A-CD64-F546-B81F-4423509613D1}" name="Table1" displayName="Table1" ref="A23:K36" totalsRowShown="0" headerRowDxfId="0" dataDxfId="1">
  <autoFilter ref="A23:K36" xr:uid="{EC47AF0A-CD64-F546-B81F-4423509613D1}"/>
  <tableColumns count="11">
    <tableColumn id="1" xr3:uid="{534F43B6-7A4B-DA49-8298-324900CEB1B5}" name="Particulars" dataDxfId="12"/>
    <tableColumn id="2" xr3:uid="{F8B3AE76-E7EB-EF4E-AA82-76C9BEC21B75}" name="FY2021" dataDxfId="11"/>
    <tableColumn id="3" xr3:uid="{05052973-8291-D94B-B1F7-2FEE2EE5E3F7}" name="FY2022" dataDxfId="10"/>
    <tableColumn id="4" xr3:uid="{092D9124-66CA-3444-83EF-7D41E1005F11}" name="FY2023" dataDxfId="9"/>
    <tableColumn id="5" xr3:uid="{93377050-8395-BB4E-9AC0-B0DE92EB8582}" name="FY2024" dataDxfId="8"/>
    <tableColumn id="6" xr3:uid="{04A6BD93-7909-5D43-BA88-3D7402C80487}" name="FY2025" dataDxfId="7"/>
    <tableColumn id="7" xr3:uid="{F43CD785-705C-B648-BFCD-C7C82496D28C}" name="FY2026E" dataDxfId="6"/>
    <tableColumn id="8" xr3:uid="{78CA86DE-CE39-F346-88AA-781876B07716}" name="FY2027E" dataDxfId="5"/>
    <tableColumn id="9" xr3:uid="{C4A8DA28-C104-F746-AFEE-1BDEB7798665}" name="FY2028E" dataDxfId="4"/>
    <tableColumn id="10" xr3:uid="{FA537E89-4B24-C44E-B733-255AB2DBBCCE}" name="FY2029E" dataDxfId="3"/>
    <tableColumn id="11" xr3:uid="{80076E79-AA1E-2C4F-8F05-11758039E88C}" name="FY2030E"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C566D83-D50F-5844-B1D3-9BF6354680A4}">
  <we:reference id="wa200005502" version="1.0.0.12" store="en-GB"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creener.in/company/TMCV/consolidat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1F23-DAAB-4A6D-A268-F942373145CF}">
  <sheetPr>
    <tabColor theme="8"/>
  </sheetPr>
  <dimension ref="A1:Y44"/>
  <sheetViews>
    <sheetView showGridLines="0" topLeftCell="B1" zoomScale="83" zoomScaleNormal="100" workbookViewId="0">
      <selection activeCell="F38" sqref="F38"/>
    </sheetView>
  </sheetViews>
  <sheetFormatPr baseColWidth="10" defaultColWidth="8.83203125" defaultRowHeight="15" x14ac:dyDescent="0.2"/>
  <cols>
    <col min="1" max="1" width="8.83203125" style="36"/>
    <col min="2" max="2" width="27.5" style="36" customWidth="1"/>
    <col min="3" max="3" width="8.33203125" style="40" customWidth="1"/>
    <col min="4" max="4" width="8.83203125" style="36"/>
    <col min="5" max="5" width="14.33203125" style="36" customWidth="1"/>
    <col min="6" max="7" width="8.83203125" style="36"/>
    <col min="8" max="8" width="7.5" style="36" customWidth="1"/>
    <col min="9" max="9" width="20.83203125" style="36" customWidth="1"/>
    <col min="10" max="10" width="34.6640625" style="36" customWidth="1"/>
    <col min="11" max="17" width="8.83203125" style="36"/>
    <col min="18" max="18" width="25.83203125" style="36" customWidth="1"/>
    <col min="19" max="19" width="28.5" style="36" customWidth="1"/>
    <col min="20" max="16384" width="8.83203125" style="36"/>
  </cols>
  <sheetData>
    <row r="1" spans="1:25" x14ac:dyDescent="0.2">
      <c r="A1" s="148" t="s">
        <v>501</v>
      </c>
      <c r="B1" s="148"/>
      <c r="C1" s="148"/>
      <c r="D1" s="148"/>
      <c r="E1" s="148"/>
      <c r="F1" s="148"/>
      <c r="G1" s="148"/>
      <c r="H1" s="148"/>
      <c r="I1" s="148"/>
      <c r="J1" s="148"/>
      <c r="K1" s="148"/>
      <c r="L1" s="148"/>
      <c r="M1" s="148"/>
      <c r="N1" s="148"/>
      <c r="O1" s="148"/>
      <c r="P1" s="148"/>
      <c r="Q1" s="148"/>
      <c r="R1" s="148"/>
      <c r="S1" s="148"/>
      <c r="T1" s="148"/>
      <c r="U1" s="148"/>
      <c r="V1" s="148"/>
      <c r="W1" s="148"/>
      <c r="X1" s="148"/>
      <c r="Y1" s="148"/>
    </row>
    <row r="2" spans="1:25" ht="15" customHeight="1" x14ac:dyDescent="0.2">
      <c r="A2" s="148"/>
      <c r="B2" s="148"/>
      <c r="C2" s="148"/>
      <c r="D2" s="148"/>
      <c r="E2" s="148"/>
      <c r="F2" s="148"/>
      <c r="G2" s="148"/>
      <c r="H2" s="148"/>
      <c r="I2" s="148"/>
      <c r="J2" s="148"/>
      <c r="K2" s="148"/>
      <c r="L2" s="148"/>
      <c r="M2" s="148"/>
      <c r="N2" s="148"/>
      <c r="O2" s="148"/>
      <c r="P2" s="148"/>
      <c r="Q2" s="148"/>
      <c r="R2" s="148"/>
      <c r="S2" s="148"/>
      <c r="T2" s="148"/>
      <c r="U2" s="148"/>
      <c r="V2" s="148"/>
      <c r="W2" s="148"/>
      <c r="X2" s="148"/>
      <c r="Y2" s="148"/>
    </row>
    <row r="3" spans="1:25" ht="15" customHeight="1" x14ac:dyDescent="0.2">
      <c r="A3" s="148"/>
      <c r="B3" s="148"/>
      <c r="C3" s="148"/>
      <c r="D3" s="148"/>
      <c r="E3" s="148"/>
      <c r="F3" s="148"/>
      <c r="G3" s="148"/>
      <c r="H3" s="148"/>
      <c r="I3" s="148"/>
      <c r="J3" s="148"/>
      <c r="K3" s="148"/>
      <c r="L3" s="148"/>
      <c r="M3" s="148"/>
      <c r="N3" s="148"/>
      <c r="O3" s="148"/>
      <c r="P3" s="148"/>
      <c r="Q3" s="148"/>
      <c r="R3" s="148"/>
      <c r="S3" s="148"/>
      <c r="T3" s="148"/>
      <c r="U3" s="148"/>
      <c r="V3" s="148"/>
      <c r="W3" s="148"/>
      <c r="X3" s="148"/>
      <c r="Y3" s="148"/>
    </row>
    <row r="4" spans="1:25" ht="15" customHeight="1" x14ac:dyDescent="0.2">
      <c r="D4" s="146"/>
      <c r="E4" s="146"/>
      <c r="F4" s="146"/>
      <c r="G4" s="146"/>
      <c r="H4" s="146"/>
      <c r="I4" s="146"/>
      <c r="J4" s="146"/>
      <c r="K4" s="146"/>
      <c r="L4" s="146"/>
      <c r="M4" s="146"/>
      <c r="N4" s="146"/>
      <c r="O4" s="146"/>
      <c r="P4" s="146"/>
      <c r="Q4" s="146"/>
      <c r="R4" s="146"/>
      <c r="S4" s="39"/>
      <c r="T4" s="39"/>
    </row>
    <row r="5" spans="1:25" ht="15" customHeight="1" x14ac:dyDescent="0.2">
      <c r="D5" s="146"/>
      <c r="E5" s="146"/>
      <c r="F5" s="146"/>
      <c r="G5" s="146"/>
      <c r="H5" s="146"/>
      <c r="I5" s="146"/>
      <c r="J5" s="146"/>
      <c r="K5" s="146"/>
      <c r="L5" s="146"/>
      <c r="M5" s="146"/>
      <c r="N5" s="146"/>
      <c r="O5" s="146"/>
      <c r="P5" s="146"/>
      <c r="Q5" s="146"/>
      <c r="R5" s="146"/>
      <c r="S5" s="39"/>
      <c r="T5" s="39"/>
    </row>
    <row r="6" spans="1:25" ht="15" customHeight="1" x14ac:dyDescent="0.2"/>
    <row r="7" spans="1:25" x14ac:dyDescent="0.2">
      <c r="C7" s="37"/>
      <c r="D7" s="35"/>
    </row>
    <row r="8" spans="1:25" x14ac:dyDescent="0.2">
      <c r="C8" s="37"/>
      <c r="D8" s="35"/>
    </row>
    <row r="12" spans="1:25" x14ac:dyDescent="0.2">
      <c r="A12" s="43"/>
    </row>
    <row r="14" spans="1:25" x14ac:dyDescent="0.2">
      <c r="J14" s="36" t="s">
        <v>356</v>
      </c>
    </row>
    <row r="15" spans="1:25" x14ac:dyDescent="0.2">
      <c r="I15" s="40" t="s">
        <v>60</v>
      </c>
      <c r="J15" s="37" t="s">
        <v>73</v>
      </c>
      <c r="K15" s="37"/>
      <c r="L15" s="37"/>
    </row>
    <row r="16" spans="1:25" x14ac:dyDescent="0.2">
      <c r="I16" s="40" t="s">
        <v>61</v>
      </c>
      <c r="J16" s="46" t="e" vm="1">
        <v>#VALUE!</v>
      </c>
      <c r="K16" s="46"/>
      <c r="L16" s="46"/>
    </row>
    <row r="17" spans="2:12" x14ac:dyDescent="0.2">
      <c r="I17" s="40" t="s">
        <v>62</v>
      </c>
      <c r="J17" s="37" t="s">
        <v>74</v>
      </c>
      <c r="K17" s="37"/>
      <c r="L17" s="37"/>
    </row>
    <row r="18" spans="2:12" x14ac:dyDescent="0.2">
      <c r="I18" s="40" t="s">
        <v>63</v>
      </c>
      <c r="J18" s="147" t="s">
        <v>75</v>
      </c>
      <c r="K18" s="147"/>
      <c r="L18" s="147"/>
    </row>
    <row r="19" spans="2:12" x14ac:dyDescent="0.2">
      <c r="I19" s="40" t="s">
        <v>64</v>
      </c>
      <c r="J19" s="37" t="s">
        <v>76</v>
      </c>
      <c r="K19" s="35"/>
    </row>
    <row r="20" spans="2:12" x14ac:dyDescent="0.2">
      <c r="I20" s="40" t="s">
        <v>65</v>
      </c>
      <c r="J20" s="37"/>
      <c r="K20" s="35"/>
    </row>
    <row r="21" spans="2:12" x14ac:dyDescent="0.2">
      <c r="I21" s="40" t="s">
        <v>39</v>
      </c>
      <c r="J21" s="37"/>
      <c r="K21" s="35"/>
    </row>
    <row r="22" spans="2:12" x14ac:dyDescent="0.2">
      <c r="I22" s="40" t="s">
        <v>66</v>
      </c>
      <c r="J22" s="47" cm="1">
        <f t="array" aca="1" ref="J22" ca="1">_FV(J16,"High")</f>
        <v>458.35</v>
      </c>
      <c r="K22" s="49"/>
      <c r="L22" s="49"/>
    </row>
    <row r="23" spans="2:12" x14ac:dyDescent="0.2">
      <c r="I23" s="40" t="s">
        <v>67</v>
      </c>
      <c r="J23" s="37"/>
      <c r="K23" s="35"/>
    </row>
    <row r="24" spans="2:12" x14ac:dyDescent="0.2">
      <c r="I24" s="40" t="s">
        <v>68</v>
      </c>
      <c r="J24" s="37"/>
      <c r="K24" s="35"/>
    </row>
    <row r="25" spans="2:12" x14ac:dyDescent="0.2">
      <c r="I25" s="40" t="s">
        <v>69</v>
      </c>
      <c r="J25" s="37"/>
      <c r="K25" s="35"/>
    </row>
    <row r="26" spans="2:12" x14ac:dyDescent="0.2">
      <c r="J26" s="37"/>
      <c r="K26" s="35"/>
    </row>
    <row r="27" spans="2:12" x14ac:dyDescent="0.2">
      <c r="J27" s="37"/>
      <c r="K27" s="35"/>
    </row>
    <row r="28" spans="2:12" x14ac:dyDescent="0.2">
      <c r="I28" s="36" t="s">
        <v>70</v>
      </c>
      <c r="J28" s="48">
        <v>46229</v>
      </c>
      <c r="K28" s="48"/>
      <c r="L28" s="48"/>
    </row>
    <row r="29" spans="2:12" x14ac:dyDescent="0.2">
      <c r="I29" s="36" t="s">
        <v>71</v>
      </c>
      <c r="J29" s="48">
        <f ca="1">TODAY()</f>
        <v>46274</v>
      </c>
      <c r="K29" s="48"/>
      <c r="L29" s="48"/>
    </row>
    <row r="30" spans="2:12" x14ac:dyDescent="0.2">
      <c r="B30" s="35"/>
      <c r="I30" s="36" t="s">
        <v>72</v>
      </c>
      <c r="J30" s="48" t="s">
        <v>77</v>
      </c>
      <c r="K30" s="48"/>
      <c r="L30" s="48"/>
    </row>
    <row r="33" spans="3:21" x14ac:dyDescent="0.2">
      <c r="I33" s="37"/>
      <c r="J33" s="35"/>
    </row>
    <row r="34" spans="3:21" x14ac:dyDescent="0.2">
      <c r="I34" s="37"/>
      <c r="J34" s="35"/>
    </row>
    <row r="35" spans="3:21" x14ac:dyDescent="0.2">
      <c r="I35" s="40"/>
    </row>
    <row r="39" spans="3:21" ht="41.5" customHeight="1" x14ac:dyDescent="0.2">
      <c r="C39" s="41"/>
      <c r="D39" s="41"/>
      <c r="E39" s="44"/>
      <c r="F39" s="45"/>
    </row>
    <row r="40" spans="3:21" ht="25.25" customHeight="1" x14ac:dyDescent="0.2">
      <c r="C40" s="42"/>
      <c r="D40" s="42"/>
      <c r="E40" s="44"/>
      <c r="F40" s="45"/>
    </row>
    <row r="41" spans="3:21" ht="22.25" customHeight="1" x14ac:dyDescent="0.2">
      <c r="C41" s="42"/>
      <c r="D41" s="42"/>
      <c r="E41" s="44"/>
      <c r="F41" s="45"/>
    </row>
    <row r="42" spans="3:21" ht="25.25" customHeight="1" x14ac:dyDescent="0.2">
      <c r="C42" s="42"/>
      <c r="D42" s="42"/>
      <c r="E42" s="44"/>
      <c r="F42" s="45"/>
    </row>
    <row r="43" spans="3:21" ht="30" customHeight="1" x14ac:dyDescent="0.2">
      <c r="R43" s="42"/>
      <c r="S43" s="42"/>
      <c r="T43" s="44"/>
      <c r="U43" s="45"/>
    </row>
    <row r="44" spans="3:21" ht="25.25" customHeight="1" x14ac:dyDescent="0.2">
      <c r="R44" s="42"/>
      <c r="S44" s="42"/>
    </row>
  </sheetData>
  <mergeCells count="3">
    <mergeCell ref="D4:R5"/>
    <mergeCell ref="J18:L18"/>
    <mergeCell ref="A1:Y3"/>
  </mergeCells>
  <hyperlinks>
    <hyperlink ref="J16" r:id="rId1" display="TATAMOTORS" xr:uid="{8FC61DD4-5E2C-DF4C-B1E8-B6C2782B5E6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F40E3-C36E-4F47-9416-BCA1B47A8B1F}">
  <sheetPr>
    <tabColor theme="8"/>
  </sheetPr>
  <dimension ref="A1:K151"/>
  <sheetViews>
    <sheetView topLeftCell="A109" zoomScale="91" zoomScaleNormal="200" workbookViewId="0">
      <selection activeCell="I124" sqref="I124:K125"/>
    </sheetView>
  </sheetViews>
  <sheetFormatPr baseColWidth="10" defaultColWidth="43.33203125" defaultRowHeight="15" x14ac:dyDescent="0.2"/>
  <cols>
    <col min="1" max="1" width="81.83203125" style="37" bestFit="1" customWidth="1"/>
    <col min="2" max="2" width="12.1640625" style="37" bestFit="1" customWidth="1"/>
    <col min="3" max="3" width="12.83203125" style="37" bestFit="1" customWidth="1"/>
    <col min="4" max="6" width="12.1640625" style="37" bestFit="1" customWidth="1"/>
    <col min="7" max="7" width="14.83203125" style="37" bestFit="1" customWidth="1"/>
    <col min="8" max="9" width="21.1640625" style="37" bestFit="1" customWidth="1"/>
    <col min="10" max="10" width="17.1640625" style="37" bestFit="1" customWidth="1"/>
    <col min="11" max="11" width="22" style="37" bestFit="1" customWidth="1"/>
    <col min="12" max="12" width="43.33203125" style="37"/>
    <col min="13" max="13" width="8.1640625" style="37" bestFit="1" customWidth="1"/>
    <col min="14" max="14" width="7" style="37" bestFit="1" customWidth="1"/>
    <col min="15" max="15" width="7.33203125" style="37" customWidth="1"/>
    <col min="16" max="16" width="7.5" style="37" bestFit="1" customWidth="1"/>
    <col min="17" max="21" width="7.6640625" style="37" bestFit="1" customWidth="1"/>
    <col min="22" max="16384" width="43.33203125" style="37"/>
  </cols>
  <sheetData>
    <row r="1" spans="1:7" x14ac:dyDescent="0.2">
      <c r="A1" s="142" t="s">
        <v>502</v>
      </c>
      <c r="B1" s="142" t="s">
        <v>183</v>
      </c>
      <c r="C1" s="142" t="s">
        <v>182</v>
      </c>
      <c r="D1" s="142" t="s">
        <v>181</v>
      </c>
      <c r="E1" s="142" t="s">
        <v>80</v>
      </c>
      <c r="F1" s="142" t="s">
        <v>79</v>
      </c>
      <c r="G1" s="142" t="s">
        <v>503</v>
      </c>
    </row>
    <row r="2" spans="1:7" x14ac:dyDescent="0.2">
      <c r="A2" s="37" t="s">
        <v>467</v>
      </c>
      <c r="B2" s="37" t="s">
        <v>504</v>
      </c>
      <c r="C2" s="37" t="s">
        <v>504</v>
      </c>
      <c r="D2" s="37" t="s">
        <v>504</v>
      </c>
      <c r="E2" s="37" t="s">
        <v>504</v>
      </c>
      <c r="F2" s="37" t="s">
        <v>504</v>
      </c>
      <c r="G2" s="37" t="s">
        <v>504</v>
      </c>
    </row>
    <row r="3" spans="1:7" x14ac:dyDescent="0.2">
      <c r="A3" s="37" t="s">
        <v>468</v>
      </c>
      <c r="B3" s="37" t="s">
        <v>504</v>
      </c>
      <c r="C3" s="37" t="s">
        <v>504</v>
      </c>
      <c r="D3" s="37" t="s">
        <v>504</v>
      </c>
      <c r="E3" s="37" t="s">
        <v>504</v>
      </c>
      <c r="F3" s="37" t="s">
        <v>504</v>
      </c>
      <c r="G3" s="37" t="s">
        <v>504</v>
      </c>
    </row>
    <row r="4" spans="1:7" x14ac:dyDescent="0.2">
      <c r="A4" s="37" t="s">
        <v>22</v>
      </c>
      <c r="B4" s="37" t="s">
        <v>504</v>
      </c>
      <c r="C4" s="37" t="s">
        <v>504</v>
      </c>
      <c r="D4" s="37" t="s">
        <v>504</v>
      </c>
      <c r="E4" s="37" t="s">
        <v>504</v>
      </c>
      <c r="F4" s="37" t="s">
        <v>504</v>
      </c>
      <c r="G4" s="37" t="s">
        <v>504</v>
      </c>
    </row>
    <row r="5" spans="1:7" x14ac:dyDescent="0.2">
      <c r="A5" s="37" t="s">
        <v>470</v>
      </c>
      <c r="B5" s="37" t="s">
        <v>504</v>
      </c>
      <c r="C5" s="37" t="s">
        <v>504</v>
      </c>
      <c r="D5" s="37" t="s">
        <v>504</v>
      </c>
      <c r="E5" s="37" t="s">
        <v>504</v>
      </c>
      <c r="F5" s="37" t="s">
        <v>504</v>
      </c>
      <c r="G5" s="37" t="s">
        <v>504</v>
      </c>
    </row>
    <row r="6" spans="1:7" x14ac:dyDescent="0.2">
      <c r="A6" s="37" t="s">
        <v>483</v>
      </c>
      <c r="B6" s="37" t="s">
        <v>504</v>
      </c>
      <c r="C6" s="37" t="s">
        <v>504</v>
      </c>
      <c r="D6" s="37" t="s">
        <v>504</v>
      </c>
      <c r="E6" s="37" t="s">
        <v>504</v>
      </c>
      <c r="F6" s="37" t="s">
        <v>504</v>
      </c>
      <c r="G6" s="37" t="s">
        <v>504</v>
      </c>
    </row>
    <row r="7" spans="1:7" x14ac:dyDescent="0.2">
      <c r="A7" s="37" t="s">
        <v>24</v>
      </c>
      <c r="B7" s="37" t="s">
        <v>504</v>
      </c>
      <c r="C7" s="37" t="s">
        <v>504</v>
      </c>
      <c r="D7" s="37" t="s">
        <v>504</v>
      </c>
      <c r="E7" s="37" t="s">
        <v>504</v>
      </c>
      <c r="F7" s="37" t="s">
        <v>504</v>
      </c>
      <c r="G7" s="37" t="s">
        <v>504</v>
      </c>
    </row>
    <row r="8" spans="1:7" x14ac:dyDescent="0.2">
      <c r="A8" s="37" t="s">
        <v>469</v>
      </c>
      <c r="B8" s="37" t="s">
        <v>504</v>
      </c>
      <c r="C8" s="37" t="s">
        <v>504</v>
      </c>
      <c r="D8" s="37" t="s">
        <v>504</v>
      </c>
      <c r="E8" s="37" t="s">
        <v>504</v>
      </c>
      <c r="F8" s="37" t="s">
        <v>504</v>
      </c>
      <c r="G8" s="37" t="s">
        <v>504</v>
      </c>
    </row>
    <row r="9" spans="1:7" x14ac:dyDescent="0.2">
      <c r="A9" s="37" t="s">
        <v>505</v>
      </c>
      <c r="B9" s="37" t="s">
        <v>504</v>
      </c>
      <c r="C9" s="37" t="s">
        <v>504</v>
      </c>
      <c r="D9" s="37" t="s">
        <v>504</v>
      </c>
      <c r="E9" s="37" t="s">
        <v>504</v>
      </c>
      <c r="F9" s="37" t="s">
        <v>504</v>
      </c>
      <c r="G9" s="37" t="s">
        <v>504</v>
      </c>
    </row>
    <row r="10" spans="1:7" x14ac:dyDescent="0.2">
      <c r="A10" s="37" t="s">
        <v>494</v>
      </c>
      <c r="B10" s="37" t="s">
        <v>504</v>
      </c>
      <c r="C10" s="37" t="s">
        <v>504</v>
      </c>
      <c r="D10" s="37" t="s">
        <v>504</v>
      </c>
      <c r="E10" s="37" t="s">
        <v>504</v>
      </c>
      <c r="F10" s="37" t="s">
        <v>504</v>
      </c>
      <c r="G10" s="37" t="s">
        <v>504</v>
      </c>
    </row>
    <row r="11" spans="1:7" x14ac:dyDescent="0.2">
      <c r="A11" s="37" t="s">
        <v>27</v>
      </c>
      <c r="B11" s="37" t="s">
        <v>504</v>
      </c>
      <c r="C11" s="37" t="s">
        <v>504</v>
      </c>
      <c r="D11" s="37" t="s">
        <v>504</v>
      </c>
      <c r="E11" s="37" t="s">
        <v>504</v>
      </c>
      <c r="F11" s="37" t="s">
        <v>504</v>
      </c>
      <c r="G11" s="37" t="s">
        <v>504</v>
      </c>
    </row>
    <row r="23" spans="1:11" x14ac:dyDescent="0.2">
      <c r="A23" s="142" t="s">
        <v>41</v>
      </c>
      <c r="B23" s="142" t="s">
        <v>183</v>
      </c>
      <c r="C23" s="142" t="s">
        <v>182</v>
      </c>
      <c r="D23" s="142" t="s">
        <v>181</v>
      </c>
      <c r="E23" s="142" t="s">
        <v>80</v>
      </c>
      <c r="F23" s="142" t="s">
        <v>79</v>
      </c>
      <c r="G23" s="142" t="s">
        <v>462</v>
      </c>
      <c r="H23" s="142" t="s">
        <v>463</v>
      </c>
      <c r="I23" s="142" t="s">
        <v>464</v>
      </c>
      <c r="J23" s="142" t="s">
        <v>465</v>
      </c>
      <c r="K23" s="142" t="s">
        <v>466</v>
      </c>
    </row>
    <row r="24" spans="1:11" x14ac:dyDescent="0.2">
      <c r="A24" s="142" t="s">
        <v>467</v>
      </c>
      <c r="B24" s="37">
        <v>249794.75</v>
      </c>
      <c r="C24" s="37">
        <v>278453.62</v>
      </c>
      <c r="D24" s="37">
        <v>345966.97000000003</v>
      </c>
      <c r="E24" s="37">
        <v>434016</v>
      </c>
      <c r="F24" s="37">
        <v>439695</v>
      </c>
      <c r="G24" s="37">
        <v>470473.65</v>
      </c>
      <c r="H24" s="37">
        <v>503406.80550000007</v>
      </c>
      <c r="I24" s="37">
        <v>543679.3499400001</v>
      </c>
      <c r="J24" s="37">
        <v>576300.11093640013</v>
      </c>
      <c r="K24" s="37">
        <v>605115.11648322013</v>
      </c>
    </row>
    <row r="25" spans="1:11" x14ac:dyDescent="0.2">
      <c r="A25" s="142" t="s">
        <v>468</v>
      </c>
      <c r="C25" s="37">
        <v>0.11472967306158355</v>
      </c>
      <c r="D25" s="37">
        <v>0.24245815155859721</v>
      </c>
      <c r="E25" s="37">
        <v>0.25450126062612266</v>
      </c>
      <c r="F25" s="37">
        <v>1.3084771068347711E-2</v>
      </c>
      <c r="G25" s="37">
        <v>7.0000000000000048E-2</v>
      </c>
      <c r="H25" s="37">
        <v>7.0000000000000104E-2</v>
      </c>
      <c r="I25" s="37">
        <v>8.0000000000000043E-2</v>
      </c>
      <c r="J25" s="37">
        <v>6.0000000000000039E-2</v>
      </c>
      <c r="K25" s="37">
        <v>4.9999999999999989E-2</v>
      </c>
    </row>
    <row r="26" spans="1:11" x14ac:dyDescent="0.2">
      <c r="A26" s="142" t="s">
        <v>22</v>
      </c>
      <c r="B26" s="37">
        <v>3286.7399999999907</v>
      </c>
      <c r="C26" s="37">
        <v>-6373.8299999999581</v>
      </c>
      <c r="D26" s="37">
        <v>1467.0200000000186</v>
      </c>
      <c r="E26" s="37">
        <v>28668</v>
      </c>
      <c r="F26" s="37">
        <v>34043</v>
      </c>
      <c r="G26" s="37">
        <v>36426.01</v>
      </c>
      <c r="H26" s="37">
        <v>38975.830700000006</v>
      </c>
      <c r="I26" s="37">
        <v>42093.897156000006</v>
      </c>
      <c r="J26" s="37">
        <v>45040.469956920009</v>
      </c>
      <c r="K26" s="37">
        <v>48193.30285390441</v>
      </c>
    </row>
    <row r="27" spans="1:11" x14ac:dyDescent="0.2">
      <c r="A27" s="142" t="s">
        <v>470</v>
      </c>
      <c r="B27" s="37">
        <v>1.3157762523031372E-2</v>
      </c>
      <c r="C27" s="37">
        <v>-2.2890095664764416E-2</v>
      </c>
      <c r="D27" s="37">
        <v>4.2403469903500284E-3</v>
      </c>
      <c r="E27" s="37">
        <v>6.6052864410528642E-2</v>
      </c>
      <c r="F27" s="37">
        <v>7.7424123540181258E-2</v>
      </c>
      <c r="G27" s="37">
        <v>7.0000000000000007E-2</v>
      </c>
      <c r="H27" s="37">
        <v>7.0000000000000007E-2</v>
      </c>
      <c r="I27" s="37">
        <v>0.08</v>
      </c>
      <c r="J27" s="37">
        <v>7.0000000000000007E-2</v>
      </c>
      <c r="K27" s="37">
        <v>7.0000000000000007E-2</v>
      </c>
    </row>
    <row r="28" spans="1:11" x14ac:dyDescent="0.2">
      <c r="A28" s="142" t="s">
        <v>483</v>
      </c>
      <c r="B28" s="37">
        <v>997.8129529095454</v>
      </c>
      <c r="C28" s="37">
        <v>-1935.0146752232984</v>
      </c>
      <c r="D28" s="37">
        <v>445.36883300090182</v>
      </c>
      <c r="E28" s="37">
        <v>8703.2444714248559</v>
      </c>
      <c r="F28" s="37">
        <v>10335.026912959269</v>
      </c>
      <c r="G28" s="37">
        <v>10927.803</v>
      </c>
      <c r="H28" s="37">
        <v>11692.749210000002</v>
      </c>
      <c r="I28" s="37">
        <v>12628.169146800001</v>
      </c>
      <c r="J28" s="37">
        <v>13512.140987076002</v>
      </c>
      <c r="K28" s="37">
        <v>14457.990856171322</v>
      </c>
    </row>
    <row r="29" spans="1:11" x14ac:dyDescent="0.2">
      <c r="A29" s="142" t="s">
        <v>24</v>
      </c>
      <c r="B29" s="37">
        <v>2288.9270470904453</v>
      </c>
      <c r="C29" s="37">
        <v>-4438.8153247766595</v>
      </c>
      <c r="D29" s="37">
        <v>1021.6511669991169</v>
      </c>
      <c r="E29" s="37">
        <v>19964.755528575144</v>
      </c>
      <c r="F29" s="37">
        <v>23707.973087040729</v>
      </c>
      <c r="G29" s="37">
        <v>25498.207000000002</v>
      </c>
      <c r="H29" s="37">
        <v>27283.081490000004</v>
      </c>
      <c r="I29" s="37">
        <v>29465.728009200007</v>
      </c>
      <c r="J29" s="37">
        <v>31528.328969844006</v>
      </c>
      <c r="K29" s="37">
        <v>33735.311997733086</v>
      </c>
    </row>
    <row r="30" spans="1:11" x14ac:dyDescent="0.2">
      <c r="A30" s="142" t="s">
        <v>484</v>
      </c>
      <c r="B30" s="37">
        <v>23546.71</v>
      </c>
      <c r="C30" s="37">
        <v>24835.69</v>
      </c>
      <c r="D30" s="37">
        <v>24860.36</v>
      </c>
      <c r="E30" s="37">
        <v>27239</v>
      </c>
      <c r="F30" s="37">
        <v>23256</v>
      </c>
      <c r="G30" s="37">
        <v>28228.419000000002</v>
      </c>
      <c r="H30" s="37">
        <v>35238.476385000009</v>
      </c>
      <c r="I30" s="37">
        <v>38057.55449580001</v>
      </c>
      <c r="J30" s="37">
        <v>34578.006656184007</v>
      </c>
      <c r="K30" s="37">
        <v>30255.75582416101</v>
      </c>
    </row>
    <row r="31" spans="1:11" x14ac:dyDescent="0.2">
      <c r="A31" s="142" t="s">
        <v>485</v>
      </c>
      <c r="B31" s="37">
        <v>0</v>
      </c>
      <c r="C31" s="37">
        <v>5297.6300000000192</v>
      </c>
      <c r="D31" s="37">
        <v>604.24999999999272</v>
      </c>
      <c r="E31" s="37">
        <v>5669.5600000000049</v>
      </c>
      <c r="F31" s="37">
        <v>-6983</v>
      </c>
      <c r="G31" s="37">
        <v>4704.7365</v>
      </c>
      <c r="H31" s="37">
        <v>5034.0680550000006</v>
      </c>
      <c r="I31" s="37">
        <v>0</v>
      </c>
      <c r="J31" s="37">
        <v>5763.0011093640014</v>
      </c>
      <c r="K31" s="37">
        <v>6051.1511648322012</v>
      </c>
    </row>
    <row r="32" spans="1:11" x14ac:dyDescent="0.2">
      <c r="A32" s="142" t="s">
        <v>486</v>
      </c>
      <c r="B32" s="37">
        <v>18147.21</v>
      </c>
      <c r="C32" s="37">
        <v>21841.919999999998</v>
      </c>
      <c r="D32" s="37">
        <v>15067.19</v>
      </c>
      <c r="E32" s="37">
        <v>22960</v>
      </c>
      <c r="F32" s="37">
        <v>23822</v>
      </c>
      <c r="G32" s="37">
        <v>23523.682500000003</v>
      </c>
      <c r="H32" s="37">
        <v>25170.340275000006</v>
      </c>
      <c r="I32" s="37">
        <v>32620.760996400004</v>
      </c>
      <c r="J32" s="37">
        <v>34578.006656184007</v>
      </c>
      <c r="K32" s="37">
        <v>36306.906988993207</v>
      </c>
    </row>
    <row r="33" spans="1:11" x14ac:dyDescent="0.2">
      <c r="A33" s="142" t="s">
        <v>27</v>
      </c>
      <c r="B33" s="37">
        <v>7688.4270470904448</v>
      </c>
      <c r="C33" s="37">
        <v>-6742.6753247766792</v>
      </c>
      <c r="D33" s="37">
        <v>10210.571166999123</v>
      </c>
      <c r="E33" s="37">
        <v>18574.195528575139</v>
      </c>
      <c r="F33" s="37">
        <v>30124.973087040729</v>
      </c>
      <c r="G33" s="37">
        <v>25498.207000000002</v>
      </c>
      <c r="H33" s="37">
        <v>32317.149545000004</v>
      </c>
      <c r="I33" s="37">
        <v>34902.52150860001</v>
      </c>
      <c r="J33" s="37">
        <v>25765.327860480007</v>
      </c>
      <c r="K33" s="37">
        <v>21633.009668068691</v>
      </c>
    </row>
    <row r="34" spans="1:11" x14ac:dyDescent="0.2">
      <c r="A34" s="142" t="s">
        <v>495</v>
      </c>
      <c r="G34" s="37">
        <v>1</v>
      </c>
      <c r="H34" s="37">
        <v>2</v>
      </c>
      <c r="I34" s="37">
        <v>3</v>
      </c>
      <c r="J34" s="37">
        <v>4</v>
      </c>
      <c r="K34" s="37">
        <v>5</v>
      </c>
    </row>
    <row r="35" spans="1:11" x14ac:dyDescent="0.2">
      <c r="A35" s="142" t="s">
        <v>496</v>
      </c>
      <c r="G35" s="37">
        <v>0.88833890475910038</v>
      </c>
      <c r="H35" s="37">
        <v>0.78914600970859805</v>
      </c>
      <c r="I35" s="37">
        <v>0.70102910195955048</v>
      </c>
      <c r="J35" s="37">
        <v>0.62275142463900279</v>
      </c>
      <c r="K35" s="37">
        <v>0.55321431850098124</v>
      </c>
    </row>
    <row r="36" spans="1:11" x14ac:dyDescent="0.2">
      <c r="A36" s="142" t="s">
        <v>497</v>
      </c>
      <c r="G36" s="37">
        <v>22651.04927970083</v>
      </c>
      <c r="H36" s="37">
        <v>25502.949608592789</v>
      </c>
      <c r="I36" s="37">
        <v>24467.683309297761</v>
      </c>
      <c r="J36" s="37">
        <v>16045.394631404914</v>
      </c>
      <c r="K36" s="37">
        <v>11967.690700645759</v>
      </c>
    </row>
    <row r="37" spans="1:11" x14ac:dyDescent="0.2">
      <c r="G37" s="37">
        <v>100634.76752964205</v>
      </c>
    </row>
    <row r="39" spans="1:11" x14ac:dyDescent="0.2">
      <c r="E39" s="37" t="s">
        <v>462</v>
      </c>
      <c r="F39" s="37" t="s">
        <v>463</v>
      </c>
      <c r="G39" s="37" t="s">
        <v>464</v>
      </c>
      <c r="H39" s="37" t="s">
        <v>465</v>
      </c>
      <c r="I39" s="37" t="s">
        <v>466</v>
      </c>
    </row>
    <row r="40" spans="1:11" x14ac:dyDescent="0.2">
      <c r="D40" s="142" t="s">
        <v>467</v>
      </c>
      <c r="E40" s="37">
        <v>7.0000000000000007E-2</v>
      </c>
      <c r="F40" s="37">
        <v>7.0000000000000007E-2</v>
      </c>
      <c r="G40" s="37">
        <v>0.08</v>
      </c>
      <c r="H40" s="37">
        <v>0.06</v>
      </c>
      <c r="I40" s="37">
        <v>0.05</v>
      </c>
    </row>
    <row r="41" spans="1:11" x14ac:dyDescent="0.2">
      <c r="D41" s="142"/>
    </row>
    <row r="42" spans="1:11" x14ac:dyDescent="0.2">
      <c r="D42" s="142"/>
    </row>
    <row r="43" spans="1:11" x14ac:dyDescent="0.2">
      <c r="D43" s="142" t="s">
        <v>22</v>
      </c>
      <c r="E43" s="37">
        <v>7.0000000000000007E-2</v>
      </c>
      <c r="F43" s="37">
        <v>7.0000000000000007E-2</v>
      </c>
      <c r="G43" s="37">
        <v>0.08</v>
      </c>
      <c r="H43" s="37">
        <v>7.0000000000000007E-2</v>
      </c>
      <c r="I43" s="37">
        <v>7.0000000000000007E-2</v>
      </c>
    </row>
    <row r="44" spans="1:11" x14ac:dyDescent="0.2">
      <c r="D44" s="142"/>
    </row>
    <row r="45" spans="1:11" x14ac:dyDescent="0.2">
      <c r="D45" s="142"/>
    </row>
    <row r="46" spans="1:11" x14ac:dyDescent="0.2">
      <c r="D46" s="142" t="s">
        <v>492</v>
      </c>
      <c r="E46" s="37">
        <v>0.3</v>
      </c>
      <c r="F46" s="37">
        <v>0.3</v>
      </c>
      <c r="G46" s="37">
        <v>0.3</v>
      </c>
      <c r="H46" s="37">
        <v>0.3</v>
      </c>
      <c r="I46" s="37">
        <v>0.3</v>
      </c>
    </row>
    <row r="47" spans="1:11" x14ac:dyDescent="0.2">
      <c r="A47" s="37" t="s">
        <v>488</v>
      </c>
      <c r="B47" s="37" t="s">
        <v>489</v>
      </c>
      <c r="D47" s="142"/>
    </row>
    <row r="48" spans="1:11" x14ac:dyDescent="0.2">
      <c r="B48" s="37" t="s">
        <v>490</v>
      </c>
      <c r="D48" s="142"/>
    </row>
    <row r="49" spans="1:9" x14ac:dyDescent="0.2">
      <c r="B49" s="37" t="s">
        <v>491</v>
      </c>
      <c r="D49" s="142" t="s">
        <v>469</v>
      </c>
      <c r="E49" s="37">
        <v>0.06</v>
      </c>
      <c r="F49" s="37">
        <v>7.0000000000000007E-2</v>
      </c>
      <c r="G49" s="37">
        <v>7.0000000000000007E-2</v>
      </c>
      <c r="H49" s="37">
        <v>0.06</v>
      </c>
      <c r="I49" s="37">
        <v>0.05</v>
      </c>
    </row>
    <row r="50" spans="1:9" x14ac:dyDescent="0.2">
      <c r="D50" s="142"/>
    </row>
    <row r="51" spans="1:9" x14ac:dyDescent="0.2">
      <c r="D51" s="142"/>
    </row>
    <row r="52" spans="1:9" x14ac:dyDescent="0.2">
      <c r="D52" s="142" t="s">
        <v>493</v>
      </c>
      <c r="E52" s="37">
        <v>0.01</v>
      </c>
      <c r="F52" s="37">
        <v>0.01</v>
      </c>
      <c r="G52" s="37">
        <v>0</v>
      </c>
      <c r="H52" s="37">
        <v>0.01</v>
      </c>
      <c r="I52" s="37">
        <v>0.01</v>
      </c>
    </row>
    <row r="53" spans="1:9" x14ac:dyDescent="0.2">
      <c r="D53" s="142"/>
    </row>
    <row r="54" spans="1:9" x14ac:dyDescent="0.2">
      <c r="D54" s="142"/>
    </row>
    <row r="55" spans="1:9" x14ac:dyDescent="0.2">
      <c r="D55" s="142" t="s">
        <v>494</v>
      </c>
      <c r="E55" s="37">
        <v>0.05</v>
      </c>
      <c r="F55" s="37">
        <v>0.05</v>
      </c>
      <c r="G55" s="37">
        <v>0.06</v>
      </c>
      <c r="H55" s="37">
        <v>0.06</v>
      </c>
      <c r="I55" s="37">
        <v>0.06</v>
      </c>
    </row>
    <row r="60" spans="1:9" s="255" customFormat="1" x14ac:dyDescent="0.2"/>
    <row r="62" spans="1:9" ht="24" x14ac:dyDescent="0.2">
      <c r="A62" s="123" t="s">
        <v>41</v>
      </c>
      <c r="B62" s="124" t="s">
        <v>78</v>
      </c>
      <c r="C62" s="124" t="s">
        <v>183</v>
      </c>
      <c r="D62" s="124" t="s">
        <v>182</v>
      </c>
      <c r="E62" s="124" t="s">
        <v>181</v>
      </c>
      <c r="F62" s="124" t="s">
        <v>80</v>
      </c>
      <c r="G62" s="124" t="s">
        <v>79</v>
      </c>
    </row>
    <row r="63" spans="1:9" x14ac:dyDescent="0.2">
      <c r="A63" t="s">
        <v>81</v>
      </c>
      <c r="B63">
        <v>34</v>
      </c>
      <c r="C63" s="125">
        <v>246972.17</v>
      </c>
      <c r="D63" s="125">
        <v>275235.23</v>
      </c>
      <c r="E63" s="125">
        <v>342874.59</v>
      </c>
      <c r="F63" s="125">
        <v>431212</v>
      </c>
      <c r="G63" s="125">
        <v>436821</v>
      </c>
    </row>
    <row r="64" spans="1:9" x14ac:dyDescent="0.2">
      <c r="A64" t="s">
        <v>82</v>
      </c>
      <c r="B64">
        <v>34</v>
      </c>
      <c r="C64" s="125">
        <v>2822.58</v>
      </c>
      <c r="D64" s="125">
        <v>3218.39</v>
      </c>
      <c r="E64" s="125">
        <v>3092.38</v>
      </c>
      <c r="F64" s="125">
        <v>2804</v>
      </c>
      <c r="G64" s="125">
        <v>2874</v>
      </c>
    </row>
    <row r="65" spans="1:7" x14ac:dyDescent="0.2">
      <c r="A65" s="60" t="s">
        <v>83</v>
      </c>
      <c r="B65" s="59">
        <v>34</v>
      </c>
      <c r="C65" s="126">
        <f>SUM(C63:C64)</f>
        <v>249794.75</v>
      </c>
      <c r="D65" s="126">
        <f>SUM(D63:D64)</f>
        <v>278453.62</v>
      </c>
      <c r="E65" s="126">
        <f>SUM(E63:E64)</f>
        <v>345966.97000000003</v>
      </c>
      <c r="F65" s="126">
        <f t="shared" ref="F65" si="0">SUM(F63:F64)</f>
        <v>434016</v>
      </c>
      <c r="G65" s="126">
        <f>SUM(G63:G64)</f>
        <v>439695</v>
      </c>
    </row>
    <row r="66" spans="1:7" x14ac:dyDescent="0.2">
      <c r="A66" t="s">
        <v>84</v>
      </c>
      <c r="B66">
        <v>35</v>
      </c>
      <c r="C66" s="125">
        <v>2643.19</v>
      </c>
      <c r="D66" s="125">
        <v>3053.63</v>
      </c>
      <c r="E66" s="125">
        <v>4633.18</v>
      </c>
      <c r="F66" s="125">
        <v>5692</v>
      </c>
      <c r="G66" s="125">
        <v>6244</v>
      </c>
    </row>
    <row r="67" spans="1:7" x14ac:dyDescent="0.2">
      <c r="A67" s="76" t="s">
        <v>184</v>
      </c>
      <c r="B67" s="127"/>
      <c r="C67" s="128">
        <f>SUM(C65:C66)</f>
        <v>252437.94</v>
      </c>
      <c r="D67" s="128">
        <f>SUM(D65:D66)</f>
        <v>281507.25</v>
      </c>
      <c r="E67" s="128">
        <f>SUM(E65:E66)</f>
        <v>350600.15</v>
      </c>
      <c r="F67" s="128">
        <f t="shared" ref="F67" si="1">SUM(F65:F66)</f>
        <v>439708</v>
      </c>
      <c r="G67" s="128">
        <f>SUM(G65:G66)</f>
        <v>445939</v>
      </c>
    </row>
    <row r="68" spans="1:7" x14ac:dyDescent="0.2">
      <c r="A68" s="60" t="s">
        <v>85</v>
      </c>
      <c r="B68"/>
      <c r="C68" s="125"/>
      <c r="D68" s="125"/>
      <c r="E68" s="125"/>
      <c r="F68" s="125"/>
      <c r="G68" s="125"/>
    </row>
    <row r="69" spans="1:7" x14ac:dyDescent="0.2">
      <c r="A69" t="s">
        <v>185</v>
      </c>
      <c r="B69"/>
      <c r="C69" s="125">
        <v>141392.43</v>
      </c>
      <c r="D69" s="125">
        <v>159598.06</v>
      </c>
      <c r="E69" s="125">
        <v>208218.05</v>
      </c>
      <c r="F69" s="125">
        <v>249278</v>
      </c>
      <c r="G69" s="125">
        <v>241148</v>
      </c>
    </row>
    <row r="70" spans="1:7" x14ac:dyDescent="0.2">
      <c r="A70" t="s">
        <v>186</v>
      </c>
      <c r="B70"/>
      <c r="C70" s="125">
        <v>-35.159999999999997</v>
      </c>
      <c r="D70" s="125">
        <v>1322.5</v>
      </c>
      <c r="E70" s="125">
        <v>726.26</v>
      </c>
      <c r="F70" s="125" t="s">
        <v>96</v>
      </c>
      <c r="G70" s="125" t="s">
        <v>96</v>
      </c>
    </row>
    <row r="71" spans="1:7" x14ac:dyDescent="0.2">
      <c r="A71" t="s">
        <v>86</v>
      </c>
      <c r="B71"/>
      <c r="C71" s="125">
        <v>12250.09</v>
      </c>
      <c r="D71" s="125">
        <v>18374.77</v>
      </c>
      <c r="E71" s="125">
        <v>22306.95</v>
      </c>
      <c r="F71" s="125">
        <v>25043</v>
      </c>
      <c r="G71" s="125">
        <v>27802</v>
      </c>
    </row>
    <row r="72" spans="1:7" x14ac:dyDescent="0.2">
      <c r="A72" t="s">
        <v>187</v>
      </c>
      <c r="B72"/>
      <c r="C72" s="125">
        <v>4684.16</v>
      </c>
      <c r="D72" s="125">
        <v>1590.49</v>
      </c>
      <c r="E72" s="125">
        <v>-4781.62</v>
      </c>
      <c r="F72" s="125">
        <v>-1566</v>
      </c>
      <c r="G72" s="125">
        <v>2836</v>
      </c>
    </row>
    <row r="73" spans="1:7" x14ac:dyDescent="0.2">
      <c r="A73" t="s">
        <v>87</v>
      </c>
      <c r="B73">
        <v>36</v>
      </c>
      <c r="C73" s="125">
        <v>27648.48</v>
      </c>
      <c r="D73" s="125">
        <v>30808.52</v>
      </c>
      <c r="E73" s="125">
        <v>33654.699999999997</v>
      </c>
      <c r="F73" s="125">
        <v>41990</v>
      </c>
      <c r="G73" s="125">
        <v>47767</v>
      </c>
    </row>
    <row r="74" spans="1:7" x14ac:dyDescent="0.2">
      <c r="A74" t="s">
        <v>88</v>
      </c>
      <c r="B74">
        <v>37</v>
      </c>
      <c r="C74" s="125">
        <v>8097.17</v>
      </c>
      <c r="D74" s="125">
        <v>9311.86</v>
      </c>
      <c r="E74" s="125">
        <v>10225.48</v>
      </c>
      <c r="F74" s="125">
        <v>7594</v>
      </c>
      <c r="G74" s="125">
        <v>5083</v>
      </c>
    </row>
    <row r="75" spans="1:7" x14ac:dyDescent="0.2">
      <c r="A75" t="s">
        <v>89</v>
      </c>
      <c r="B75"/>
      <c r="C75" s="125" t="s">
        <v>96</v>
      </c>
      <c r="D75" s="125">
        <v>14.45</v>
      </c>
      <c r="E75" s="125">
        <v>13.75</v>
      </c>
      <c r="F75" s="125">
        <v>48</v>
      </c>
      <c r="G75" s="125">
        <v>-84</v>
      </c>
    </row>
    <row r="76" spans="1:7" x14ac:dyDescent="0.2">
      <c r="A76" t="s">
        <v>188</v>
      </c>
      <c r="B76"/>
      <c r="C76" s="125">
        <v>-1732.15</v>
      </c>
      <c r="D76" s="125">
        <v>78.680000000000007</v>
      </c>
      <c r="E76" s="125">
        <v>-103.88</v>
      </c>
      <c r="F76" s="125">
        <v>15</v>
      </c>
      <c r="G76" s="125">
        <v>-922</v>
      </c>
    </row>
    <row r="77" spans="1:7" x14ac:dyDescent="0.2">
      <c r="A77" t="s">
        <v>90</v>
      </c>
      <c r="B77"/>
      <c r="C77" s="125">
        <v>23546.71</v>
      </c>
      <c r="D77" s="125">
        <v>24835.69</v>
      </c>
      <c r="E77" s="125">
        <v>24860.36</v>
      </c>
      <c r="F77" s="125">
        <v>27239</v>
      </c>
      <c r="G77" s="125">
        <v>23256</v>
      </c>
    </row>
    <row r="78" spans="1:7" x14ac:dyDescent="0.2">
      <c r="A78" t="s">
        <v>91</v>
      </c>
      <c r="B78" t="s">
        <v>92</v>
      </c>
      <c r="C78" s="125">
        <v>5226.63</v>
      </c>
      <c r="D78" s="125">
        <v>9209.5</v>
      </c>
      <c r="E78" s="125">
        <v>10661.96</v>
      </c>
      <c r="F78" s="125">
        <v>10959</v>
      </c>
      <c r="G78" s="125">
        <v>10716</v>
      </c>
    </row>
    <row r="79" spans="1:7" x14ac:dyDescent="0.2">
      <c r="A79" t="s">
        <v>93</v>
      </c>
      <c r="B79">
        <v>39</v>
      </c>
      <c r="C79" s="125">
        <v>40921.97</v>
      </c>
      <c r="D79" s="125">
        <v>47133.85</v>
      </c>
      <c r="E79" s="125">
        <v>61785.96</v>
      </c>
      <c r="F79" s="125">
        <v>77198</v>
      </c>
      <c r="G79" s="125">
        <v>85399</v>
      </c>
    </row>
    <row r="80" spans="1:7" x14ac:dyDescent="0.2">
      <c r="A80" t="s">
        <v>94</v>
      </c>
      <c r="B80" t="s">
        <v>95</v>
      </c>
      <c r="C80" s="125">
        <v>-12849.13</v>
      </c>
      <c r="D80" s="125">
        <v>-14397.29</v>
      </c>
      <c r="E80" s="125">
        <v>-18434.84</v>
      </c>
      <c r="F80" s="125">
        <v>-26758</v>
      </c>
      <c r="G80" s="125">
        <v>-31105</v>
      </c>
    </row>
    <row r="81" spans="1:7" x14ac:dyDescent="0.2">
      <c r="A81" s="60" t="s">
        <v>189</v>
      </c>
      <c r="B81"/>
      <c r="C81" s="126">
        <f>SUM(C69:C80)</f>
        <v>249151.2</v>
      </c>
      <c r="D81" s="126">
        <f>SUM(D69:D80)</f>
        <v>287881.07999999996</v>
      </c>
      <c r="E81" s="126">
        <f>SUM(E69:E80)</f>
        <v>349133.13</v>
      </c>
      <c r="F81" s="126">
        <f t="shared" ref="F81" si="2">SUM(F69:F80)</f>
        <v>411040</v>
      </c>
      <c r="G81" s="126">
        <f>SUM(G69:G80)</f>
        <v>411896</v>
      </c>
    </row>
    <row r="82" spans="1:7" x14ac:dyDescent="0.2">
      <c r="A82" s="76" t="s">
        <v>190</v>
      </c>
      <c r="B82" s="127"/>
      <c r="C82" s="128">
        <f>C67-C81</f>
        <v>3286.7399999999907</v>
      </c>
      <c r="D82" s="128">
        <f>D67-D81</f>
        <v>-6373.8299999999581</v>
      </c>
      <c r="E82" s="128">
        <f>E67-E81</f>
        <v>1467.0200000000186</v>
      </c>
      <c r="F82" s="128">
        <f t="shared" ref="F82" si="3">F67-F81</f>
        <v>28668</v>
      </c>
      <c r="G82" s="128">
        <f>G67-G81</f>
        <v>34043</v>
      </c>
    </row>
    <row r="83" spans="1:7" x14ac:dyDescent="0.2">
      <c r="A83"/>
      <c r="B83"/>
      <c r="C83" s="125" t="s">
        <v>96</v>
      </c>
      <c r="D83" s="125" t="s">
        <v>96</v>
      </c>
      <c r="E83" s="125"/>
      <c r="F83" s="125"/>
      <c r="G83" s="125"/>
    </row>
    <row r="84" spans="1:7" x14ac:dyDescent="0.2">
      <c r="A84"/>
      <c r="B84"/>
      <c r="C84" s="125"/>
      <c r="D84" s="125"/>
      <c r="E84" s="125"/>
      <c r="F84" s="125"/>
      <c r="G84" s="125"/>
    </row>
    <row r="85" spans="1:7" x14ac:dyDescent="0.2">
      <c r="A85" t="s">
        <v>191</v>
      </c>
      <c r="B85"/>
      <c r="C85" s="125">
        <v>84.81</v>
      </c>
      <c r="D85" s="125" t="s">
        <v>96</v>
      </c>
      <c r="E85" s="125">
        <v>-1495.07</v>
      </c>
      <c r="F85" s="125" t="s">
        <v>96</v>
      </c>
      <c r="G85" s="125" t="s">
        <v>96</v>
      </c>
    </row>
    <row r="86" spans="1:7" x14ac:dyDescent="0.2">
      <c r="A86" t="s">
        <v>192</v>
      </c>
      <c r="B86"/>
      <c r="C86" s="125">
        <v>459.9</v>
      </c>
      <c r="D86" s="125">
        <v>9.83</v>
      </c>
      <c r="E86" s="125">
        <v>1.45</v>
      </c>
      <c r="F86" s="125" t="s">
        <v>96</v>
      </c>
      <c r="G86" s="125" t="s">
        <v>96</v>
      </c>
    </row>
    <row r="87" spans="1:7" x14ac:dyDescent="0.2">
      <c r="A87" t="s">
        <v>193</v>
      </c>
      <c r="B87"/>
      <c r="C87" s="125">
        <v>14994.3</v>
      </c>
      <c r="D87" s="125" t="s">
        <v>96</v>
      </c>
      <c r="E87" s="125" t="s">
        <v>96</v>
      </c>
      <c r="F87" s="125" t="s">
        <v>96</v>
      </c>
      <c r="G87" s="125" t="s">
        <v>96</v>
      </c>
    </row>
    <row r="88" spans="1:7" x14ac:dyDescent="0.2">
      <c r="A88" t="s">
        <v>194</v>
      </c>
      <c r="B88"/>
      <c r="C88" s="125">
        <v>114</v>
      </c>
      <c r="D88" s="125" t="s">
        <v>96</v>
      </c>
      <c r="E88" s="125">
        <v>229.96</v>
      </c>
      <c r="F88" s="125" t="s">
        <v>96</v>
      </c>
      <c r="G88" s="125" t="s">
        <v>96</v>
      </c>
    </row>
    <row r="89" spans="1:7" x14ac:dyDescent="0.2">
      <c r="A89" t="s">
        <v>195</v>
      </c>
      <c r="B89"/>
      <c r="C89" s="125">
        <v>-663</v>
      </c>
      <c r="D89" s="125" t="s">
        <v>96</v>
      </c>
      <c r="E89" s="125">
        <v>-61.03</v>
      </c>
      <c r="F89" s="125" t="s">
        <v>96</v>
      </c>
      <c r="G89" s="125" t="s">
        <v>96</v>
      </c>
    </row>
    <row r="90" spans="1:7" x14ac:dyDescent="0.2">
      <c r="A90" t="s">
        <v>196</v>
      </c>
      <c r="B90" t="s">
        <v>197</v>
      </c>
      <c r="C90" s="125">
        <v>-1182.4100000000001</v>
      </c>
      <c r="D90" s="125" t="s">
        <v>96</v>
      </c>
      <c r="E90" s="125" t="s">
        <v>96</v>
      </c>
      <c r="F90" s="125" t="s">
        <v>96</v>
      </c>
      <c r="G90" s="125" t="s">
        <v>96</v>
      </c>
    </row>
    <row r="91" spans="1:7" x14ac:dyDescent="0.2">
      <c r="A91" t="s">
        <v>198</v>
      </c>
      <c r="B91"/>
      <c r="C91" s="125">
        <v>-46.58</v>
      </c>
      <c r="D91" s="125">
        <v>-21.47</v>
      </c>
      <c r="E91" s="125" t="s">
        <v>96</v>
      </c>
      <c r="F91" s="125" t="s">
        <v>96</v>
      </c>
      <c r="G91" s="125" t="s">
        <v>96</v>
      </c>
    </row>
    <row r="92" spans="1:7" x14ac:dyDescent="0.2">
      <c r="A92" t="s">
        <v>199</v>
      </c>
      <c r="B92" t="s">
        <v>200</v>
      </c>
      <c r="C92" s="125" t="s">
        <v>96</v>
      </c>
      <c r="D92" s="125">
        <v>-86.26</v>
      </c>
      <c r="E92" s="125">
        <v>-214.39</v>
      </c>
      <c r="F92" s="125" t="s">
        <v>96</v>
      </c>
      <c r="G92" s="125" t="s">
        <v>96</v>
      </c>
    </row>
    <row r="93" spans="1:7" x14ac:dyDescent="0.2">
      <c r="A93" t="s">
        <v>201</v>
      </c>
      <c r="B93"/>
      <c r="C93" s="125" t="s">
        <v>96</v>
      </c>
      <c r="D93" s="125">
        <v>301.33999999999997</v>
      </c>
      <c r="E93" s="125">
        <v>9</v>
      </c>
      <c r="F93" s="125" t="s">
        <v>96</v>
      </c>
      <c r="G93" s="125" t="s">
        <v>96</v>
      </c>
    </row>
    <row r="94" spans="1:7" x14ac:dyDescent="0.2">
      <c r="A94" t="s">
        <v>202</v>
      </c>
      <c r="B94" t="s">
        <v>203</v>
      </c>
      <c r="C94" s="125" t="s">
        <v>96</v>
      </c>
      <c r="D94" s="125">
        <v>428.66</v>
      </c>
      <c r="E94" s="125" t="s">
        <v>96</v>
      </c>
      <c r="F94" s="125" t="s">
        <v>96</v>
      </c>
      <c r="G94" s="125" t="s">
        <v>96</v>
      </c>
    </row>
    <row r="95" spans="1:7" x14ac:dyDescent="0.2">
      <c r="A95" t="s">
        <v>204</v>
      </c>
      <c r="B95" t="s">
        <v>205</v>
      </c>
      <c r="C95" s="125" t="s">
        <v>96</v>
      </c>
      <c r="D95" s="125">
        <v>-2.52</v>
      </c>
      <c r="E95" s="125">
        <v>-60.45</v>
      </c>
      <c r="F95" s="125" t="s">
        <v>96</v>
      </c>
      <c r="G95" s="125" t="s">
        <v>96</v>
      </c>
    </row>
    <row r="96" spans="1:7" x14ac:dyDescent="0.2">
      <c r="A96" t="s">
        <v>206</v>
      </c>
      <c r="B96"/>
      <c r="C96" s="125">
        <v>353.2</v>
      </c>
      <c r="D96" s="125" t="s">
        <v>96</v>
      </c>
      <c r="E96" s="125" t="s">
        <v>96</v>
      </c>
      <c r="F96" s="125" t="s">
        <v>96</v>
      </c>
      <c r="G96" s="125" t="s">
        <v>96</v>
      </c>
    </row>
    <row r="97" spans="1:7" x14ac:dyDescent="0.2">
      <c r="A97" t="s">
        <v>207</v>
      </c>
      <c r="B97"/>
      <c r="C97" s="125">
        <v>25.12</v>
      </c>
      <c r="D97" s="125" t="s">
        <v>96</v>
      </c>
      <c r="E97" s="125" t="s">
        <v>96</v>
      </c>
      <c r="F97" s="125" t="s">
        <v>96</v>
      </c>
      <c r="G97" s="125" t="s">
        <v>96</v>
      </c>
    </row>
    <row r="98" spans="1:7" x14ac:dyDescent="0.2">
      <c r="A98" s="60" t="s">
        <v>208</v>
      </c>
      <c r="B98" s="59">
        <v>40</v>
      </c>
      <c r="C98" s="126">
        <v>13761.02</v>
      </c>
      <c r="D98" s="126">
        <f>SUM(D85:D97)</f>
        <v>629.58000000000004</v>
      </c>
      <c r="E98" s="126">
        <f>SUM(E85:E97)</f>
        <v>-1590.53</v>
      </c>
      <c r="F98" s="126">
        <v>939</v>
      </c>
      <c r="G98" s="126">
        <v>550</v>
      </c>
    </row>
    <row r="99" spans="1:7" x14ac:dyDescent="0.2">
      <c r="A99" s="76" t="s">
        <v>209</v>
      </c>
      <c r="B99" s="127"/>
      <c r="C99" s="128">
        <v>-10474.280000000001</v>
      </c>
      <c r="D99" s="128">
        <v>-7003.41</v>
      </c>
      <c r="E99" s="128">
        <v>3057.55</v>
      </c>
      <c r="F99" s="128">
        <f t="shared" ref="F99" si="4">F98+F82</f>
        <v>29607</v>
      </c>
      <c r="G99" s="128">
        <f>G98+G82</f>
        <v>34593</v>
      </c>
    </row>
    <row r="100" spans="1:7" s="256" customFormat="1" x14ac:dyDescent="0.2"/>
    <row r="102" spans="1:7" x14ac:dyDescent="0.2">
      <c r="A102" s="163" t="s">
        <v>44</v>
      </c>
      <c r="B102" s="163"/>
      <c r="C102" s="163"/>
      <c r="D102" s="163"/>
      <c r="E102" s="163"/>
      <c r="F102" s="163"/>
    </row>
    <row r="103" spans="1:7" x14ac:dyDescent="0.2">
      <c r="A103" s="163"/>
      <c r="B103" s="163"/>
      <c r="C103" s="163"/>
      <c r="D103" s="163"/>
      <c r="E103" s="163"/>
      <c r="F103" s="163"/>
    </row>
    <row r="104" spans="1:7" x14ac:dyDescent="0.2">
      <c r="A104" s="57" t="s">
        <v>41</v>
      </c>
      <c r="B104" s="57" t="s">
        <v>79</v>
      </c>
      <c r="C104" s="57" t="s">
        <v>80</v>
      </c>
      <c r="D104" s="57" t="s">
        <v>181</v>
      </c>
      <c r="E104" s="57" t="s">
        <v>182</v>
      </c>
      <c r="F104" s="57" t="s">
        <v>183</v>
      </c>
    </row>
    <row r="105" spans="1:7" x14ac:dyDescent="0.2">
      <c r="A105" s="38"/>
      <c r="B105" s="2"/>
      <c r="C105" s="2"/>
      <c r="D105" s="2"/>
      <c r="E105" s="2"/>
      <c r="F105" s="2"/>
    </row>
    <row r="106" spans="1:7" x14ac:dyDescent="0.2">
      <c r="A106" s="58" t="s">
        <v>357</v>
      </c>
      <c r="B106" s="38" t="s">
        <v>96</v>
      </c>
      <c r="C106" s="38">
        <v>12980</v>
      </c>
      <c r="D106" s="38" t="s">
        <v>96</v>
      </c>
      <c r="E106" s="38" t="s">
        <v>96</v>
      </c>
      <c r="F106" s="38" t="s">
        <v>96</v>
      </c>
    </row>
    <row r="107" spans="1:7" x14ac:dyDescent="0.2">
      <c r="A107" s="58" t="s">
        <v>358</v>
      </c>
      <c r="B107" s="38">
        <v>334</v>
      </c>
      <c r="C107" s="38">
        <v>306</v>
      </c>
      <c r="D107" s="38">
        <v>275.86</v>
      </c>
      <c r="E107" s="38">
        <v>250.73</v>
      </c>
      <c r="F107" s="38">
        <v>226.11</v>
      </c>
    </row>
    <row r="108" spans="1:7" x14ac:dyDescent="0.2">
      <c r="A108" s="58" t="s">
        <v>359</v>
      </c>
      <c r="B108" s="38" t="s">
        <v>96</v>
      </c>
      <c r="C108" s="38" t="s">
        <v>96</v>
      </c>
      <c r="D108" s="38" t="s">
        <v>96</v>
      </c>
      <c r="E108" s="38">
        <v>1994.68</v>
      </c>
      <c r="F108" s="38">
        <v>2769.58</v>
      </c>
    </row>
    <row r="109" spans="1:7" x14ac:dyDescent="0.2">
      <c r="A109" s="58" t="s">
        <v>360</v>
      </c>
      <c r="B109" s="38" t="s">
        <v>96</v>
      </c>
      <c r="C109" s="38" t="s">
        <v>96</v>
      </c>
      <c r="D109" s="38" t="s">
        <v>96</v>
      </c>
      <c r="E109" s="38">
        <v>332.33</v>
      </c>
      <c r="F109" s="38">
        <v>1260.8699999999999</v>
      </c>
    </row>
    <row r="110" spans="1:7" x14ac:dyDescent="0.2">
      <c r="A110" s="58" t="s">
        <v>361</v>
      </c>
      <c r="B110" s="38" t="s">
        <v>96</v>
      </c>
      <c r="C110" s="38" t="s">
        <v>96</v>
      </c>
      <c r="D110" s="38" t="s">
        <v>96</v>
      </c>
      <c r="E110" s="38">
        <v>1345.1</v>
      </c>
      <c r="F110" s="38">
        <v>2992.85</v>
      </c>
    </row>
    <row r="111" spans="1:7" x14ac:dyDescent="0.2">
      <c r="A111" s="58" t="s">
        <v>362</v>
      </c>
      <c r="B111" s="38">
        <v>3739</v>
      </c>
      <c r="C111" s="38">
        <v>3574</v>
      </c>
      <c r="D111" s="38">
        <v>7689.05</v>
      </c>
      <c r="E111" s="38">
        <v>7884.83</v>
      </c>
      <c r="F111" s="38">
        <v>5151.8500000000004</v>
      </c>
    </row>
    <row r="112" spans="1:7" x14ac:dyDescent="0.2">
      <c r="A112" s="58" t="s">
        <v>363</v>
      </c>
      <c r="B112" s="38">
        <v>1282</v>
      </c>
      <c r="C112" s="38">
        <v>1770</v>
      </c>
      <c r="D112" s="38">
        <v>1744.09</v>
      </c>
      <c r="E112" s="38">
        <v>1718.2</v>
      </c>
      <c r="F112" s="38">
        <v>1320.15</v>
      </c>
    </row>
    <row r="113" spans="1:11" x14ac:dyDescent="0.2">
      <c r="A113" s="58" t="s">
        <v>364</v>
      </c>
      <c r="B113" s="38">
        <v>11180</v>
      </c>
      <c r="C113" s="38">
        <v>8938</v>
      </c>
      <c r="D113" s="38">
        <v>21585.29</v>
      </c>
      <c r="E113" s="38">
        <v>22790.25</v>
      </c>
      <c r="F113" s="38">
        <v>20468.259999999998</v>
      </c>
    </row>
    <row r="114" spans="1:11" x14ac:dyDescent="0.2">
      <c r="A114" s="58" t="s">
        <v>365</v>
      </c>
      <c r="B114" s="38">
        <v>413</v>
      </c>
      <c r="C114" s="38">
        <v>383</v>
      </c>
      <c r="D114" s="38">
        <v>360.81</v>
      </c>
      <c r="E114" s="38" t="s">
        <v>96</v>
      </c>
      <c r="F114" s="38">
        <v>168.19</v>
      </c>
    </row>
    <row r="115" spans="1:11" x14ac:dyDescent="0.2">
      <c r="A115" s="58" t="s">
        <v>366</v>
      </c>
      <c r="B115" s="38">
        <v>23269</v>
      </c>
      <c r="C115" s="38">
        <v>34198</v>
      </c>
      <c r="D115" s="38">
        <v>46152.39</v>
      </c>
      <c r="E115" s="38">
        <v>49873.48</v>
      </c>
      <c r="F115" s="38">
        <v>46642.21</v>
      </c>
    </row>
    <row r="116" spans="1:11" x14ac:dyDescent="0.2">
      <c r="A116" s="58" t="s">
        <v>367</v>
      </c>
      <c r="B116" s="38" t="s">
        <v>96</v>
      </c>
      <c r="C116" s="38" t="s">
        <v>96</v>
      </c>
      <c r="D116" s="38">
        <v>10.82</v>
      </c>
      <c r="E116" s="38">
        <v>355.72</v>
      </c>
      <c r="F116" s="38">
        <v>10.81</v>
      </c>
    </row>
    <row r="117" spans="1:11" x14ac:dyDescent="0.2">
      <c r="A117" s="54"/>
      <c r="B117" s="54"/>
      <c r="C117" s="54"/>
      <c r="D117" s="54"/>
      <c r="E117" s="54"/>
      <c r="F117" s="54"/>
      <c r="H117" s="37" t="s">
        <v>508</v>
      </c>
      <c r="I117" s="37">
        <v>40217</v>
      </c>
    </row>
    <row r="118" spans="1:11" x14ac:dyDescent="0.2">
      <c r="A118" s="58" t="s">
        <v>377</v>
      </c>
      <c r="B118" s="38" t="s">
        <v>96</v>
      </c>
      <c r="C118" s="38" t="s">
        <v>96</v>
      </c>
      <c r="D118" s="38">
        <v>1998.77</v>
      </c>
      <c r="E118" s="38">
        <v>778.55</v>
      </c>
      <c r="F118" s="38">
        <v>681.25</v>
      </c>
      <c r="H118" s="37" t="s">
        <v>507</v>
      </c>
      <c r="I118" s="37">
        <v>16595</v>
      </c>
    </row>
    <row r="119" spans="1:11" x14ac:dyDescent="0.2">
      <c r="A119" s="58" t="s">
        <v>378</v>
      </c>
      <c r="B119" s="38">
        <v>953</v>
      </c>
      <c r="C119" s="38">
        <v>7683</v>
      </c>
      <c r="D119" s="38">
        <v>7937.42</v>
      </c>
      <c r="E119" s="38">
        <v>5910.53</v>
      </c>
      <c r="F119" s="38">
        <v>5195.05</v>
      </c>
      <c r="H119" s="37" t="s">
        <v>509</v>
      </c>
      <c r="I119" s="37">
        <f>SUM(B128:B133)</f>
        <v>22282</v>
      </c>
    </row>
    <row r="120" spans="1:11" x14ac:dyDescent="0.2">
      <c r="A120" s="58" t="s">
        <v>379</v>
      </c>
      <c r="B120" s="38" t="s">
        <v>96</v>
      </c>
      <c r="C120" s="38" t="s">
        <v>96</v>
      </c>
      <c r="D120" s="38" t="s">
        <v>96</v>
      </c>
      <c r="E120" s="38">
        <v>1050</v>
      </c>
      <c r="F120" s="38">
        <v>1117.49</v>
      </c>
    </row>
    <row r="121" spans="1:11" x14ac:dyDescent="0.2">
      <c r="A121" s="58" t="s">
        <v>380</v>
      </c>
      <c r="B121" s="38">
        <v>18</v>
      </c>
      <c r="C121" s="38" t="s">
        <v>96</v>
      </c>
      <c r="D121" s="38" t="s">
        <v>96</v>
      </c>
      <c r="E121" s="38" t="s">
        <v>96</v>
      </c>
      <c r="F121" s="38" t="s">
        <v>96</v>
      </c>
      <c r="H121" s="54" t="s">
        <v>413</v>
      </c>
      <c r="I121" s="37">
        <f>SUM(I117:I119)</f>
        <v>79094</v>
      </c>
    </row>
    <row r="122" spans="1:11" x14ac:dyDescent="0.2">
      <c r="A122" s="58" t="s">
        <v>381</v>
      </c>
      <c r="B122" s="38">
        <v>875</v>
      </c>
      <c r="C122" s="38">
        <v>4307</v>
      </c>
      <c r="D122" s="38">
        <v>1629.42</v>
      </c>
      <c r="E122" s="38">
        <v>2454.5700000000002</v>
      </c>
      <c r="F122" s="38">
        <v>3816.98</v>
      </c>
    </row>
    <row r="123" spans="1:11" x14ac:dyDescent="0.2">
      <c r="A123" s="58" t="s">
        <v>382</v>
      </c>
      <c r="B123" s="38" t="s">
        <v>96</v>
      </c>
      <c r="C123" s="38" t="s">
        <v>96</v>
      </c>
      <c r="D123" s="38">
        <v>74.87</v>
      </c>
      <c r="E123" s="38">
        <v>850.21</v>
      </c>
      <c r="F123" s="38">
        <v>1712.78</v>
      </c>
    </row>
    <row r="124" spans="1:11" x14ac:dyDescent="0.2">
      <c r="A124" s="58" t="s">
        <v>383</v>
      </c>
      <c r="B124" s="38">
        <v>11890</v>
      </c>
      <c r="C124" s="38">
        <v>8136</v>
      </c>
      <c r="D124" s="38">
        <v>6794.73</v>
      </c>
      <c r="E124" s="38">
        <v>7748.41</v>
      </c>
      <c r="F124" s="38">
        <v>6216.03</v>
      </c>
      <c r="H124" s="54" t="s">
        <v>413</v>
      </c>
      <c r="I124" s="37" t="s">
        <v>508</v>
      </c>
      <c r="J124" s="37" t="s">
        <v>507</v>
      </c>
      <c r="K124" s="37" t="s">
        <v>509</v>
      </c>
    </row>
    <row r="125" spans="1:11" x14ac:dyDescent="0.2">
      <c r="A125" s="58" t="s">
        <v>384</v>
      </c>
      <c r="B125" s="38">
        <v>2859</v>
      </c>
      <c r="C125" s="38">
        <v>10491</v>
      </c>
      <c r="D125" s="38">
        <v>4462.62</v>
      </c>
      <c r="E125" s="38">
        <v>5747.22</v>
      </c>
      <c r="F125" s="38">
        <v>2063.37</v>
      </c>
      <c r="H125" s="37">
        <f>I121</f>
        <v>79094</v>
      </c>
      <c r="I125" s="37">
        <f>I117</f>
        <v>40217</v>
      </c>
      <c r="J125" s="37">
        <f>I118</f>
        <v>16595</v>
      </c>
      <c r="K125" s="37">
        <f>I119</f>
        <v>22282</v>
      </c>
    </row>
    <row r="126" spans="1:11" x14ac:dyDescent="0.2">
      <c r="A126" s="58" t="s">
        <v>385</v>
      </c>
      <c r="B126" s="38" t="s">
        <v>96</v>
      </c>
      <c r="C126" s="38" t="s">
        <v>96</v>
      </c>
      <c r="D126" s="38" t="s">
        <v>96</v>
      </c>
      <c r="E126" s="38" t="s">
        <v>96</v>
      </c>
      <c r="F126" s="38">
        <v>326</v>
      </c>
    </row>
    <row r="127" spans="1:11" x14ac:dyDescent="0.2">
      <c r="A127" s="54"/>
      <c r="B127" s="54"/>
      <c r="C127" s="54"/>
      <c r="D127" s="54"/>
      <c r="E127" s="54"/>
      <c r="F127" s="54"/>
    </row>
    <row r="128" spans="1:11" x14ac:dyDescent="0.2">
      <c r="A128" s="58" t="s">
        <v>368</v>
      </c>
      <c r="B128" s="38">
        <v>1620</v>
      </c>
      <c r="C128" s="38">
        <v>2914</v>
      </c>
      <c r="D128" s="38">
        <v>2293.9299999999998</v>
      </c>
      <c r="E128" s="38">
        <v>4801.28</v>
      </c>
      <c r="F128" s="38">
        <v>6298.57</v>
      </c>
    </row>
    <row r="129" spans="1:6" x14ac:dyDescent="0.2">
      <c r="A129" s="58" t="s">
        <v>369</v>
      </c>
      <c r="B129" s="38">
        <v>971</v>
      </c>
      <c r="C129" s="38">
        <v>7683</v>
      </c>
      <c r="D129" s="38">
        <v>9936.19</v>
      </c>
      <c r="E129" s="38">
        <v>7739.08</v>
      </c>
      <c r="F129" s="38">
        <v>6993.79</v>
      </c>
    </row>
    <row r="130" spans="1:6" x14ac:dyDescent="0.2">
      <c r="A130" s="58" t="s">
        <v>370</v>
      </c>
      <c r="B130" s="38">
        <v>4067</v>
      </c>
      <c r="C130" s="38">
        <v>760</v>
      </c>
      <c r="D130" s="38">
        <v>6878.29</v>
      </c>
      <c r="E130" s="38">
        <v>6478.92</v>
      </c>
      <c r="F130" s="38">
        <v>7019.31</v>
      </c>
    </row>
    <row r="131" spans="1:6" x14ac:dyDescent="0.2">
      <c r="A131" s="58" t="s">
        <v>371</v>
      </c>
      <c r="B131" s="38" t="s">
        <v>96</v>
      </c>
      <c r="C131" s="38">
        <v>92</v>
      </c>
      <c r="D131" s="38">
        <v>48</v>
      </c>
      <c r="E131" s="38">
        <v>241</v>
      </c>
      <c r="F131" s="38">
        <v>95</v>
      </c>
    </row>
    <row r="132" spans="1:6" x14ac:dyDescent="0.2">
      <c r="A132" s="58" t="s">
        <v>372</v>
      </c>
      <c r="B132" s="38" t="s">
        <v>96</v>
      </c>
      <c r="C132" s="38">
        <v>1969</v>
      </c>
      <c r="D132" s="38">
        <v>4846.62</v>
      </c>
      <c r="E132" s="38">
        <v>5857.18</v>
      </c>
      <c r="F132" s="38">
        <v>8249.91</v>
      </c>
    </row>
    <row r="133" spans="1:6" x14ac:dyDescent="0.2">
      <c r="A133" s="58" t="s">
        <v>373</v>
      </c>
      <c r="B133" s="38">
        <v>15624</v>
      </c>
      <c r="C133" s="38">
        <v>22934</v>
      </c>
      <c r="D133" s="38">
        <v>12961.63</v>
      </c>
      <c r="E133" s="38">
        <v>16800.41</v>
      </c>
      <c r="F133" s="38">
        <v>14135.16</v>
      </c>
    </row>
    <row r="134" spans="1:6" x14ac:dyDescent="0.2">
      <c r="A134" s="54" t="s">
        <v>413</v>
      </c>
      <c r="B134" s="54">
        <f>SUM(B106:B133)</f>
        <v>79094</v>
      </c>
      <c r="C134" s="54">
        <f t="shared" ref="C134:F134" si="5">SUM(C106:C133)</f>
        <v>129118</v>
      </c>
      <c r="D134" s="54">
        <f t="shared" si="5"/>
        <v>137680.79999999999</v>
      </c>
      <c r="E134" s="54">
        <f t="shared" si="5"/>
        <v>153002.68000000002</v>
      </c>
      <c r="F134" s="54">
        <f t="shared" si="5"/>
        <v>144931.56999999998</v>
      </c>
    </row>
    <row r="135" spans="1:6" x14ac:dyDescent="0.2">
      <c r="A135" s="58"/>
      <c r="B135" s="2"/>
      <c r="C135" s="2"/>
      <c r="D135" s="2"/>
      <c r="E135" s="2"/>
      <c r="F135" s="2"/>
    </row>
    <row r="136" spans="1:6" x14ac:dyDescent="0.2">
      <c r="A136" s="58" t="s">
        <v>374</v>
      </c>
      <c r="B136" s="38">
        <v>7642</v>
      </c>
      <c r="C136" s="38">
        <v>7670</v>
      </c>
      <c r="D136" s="38">
        <v>7568.49</v>
      </c>
      <c r="E136" s="38">
        <v>5962.44</v>
      </c>
      <c r="F136" s="38">
        <v>5412.06</v>
      </c>
    </row>
    <row r="137" spans="1:6" x14ac:dyDescent="0.2">
      <c r="A137" s="58" t="s">
        <v>375</v>
      </c>
      <c r="B137" s="38">
        <v>1399</v>
      </c>
      <c r="C137" s="38">
        <v>1093</v>
      </c>
      <c r="D137" s="38">
        <v>884.48</v>
      </c>
      <c r="E137" s="38">
        <v>809.55</v>
      </c>
      <c r="F137" s="38">
        <v>814</v>
      </c>
    </row>
    <row r="138" spans="1:6" x14ac:dyDescent="0.2">
      <c r="A138" s="58" t="s">
        <v>376</v>
      </c>
      <c r="B138" s="38">
        <v>2464</v>
      </c>
      <c r="C138" s="38">
        <v>2548</v>
      </c>
      <c r="D138" s="38" t="s">
        <v>96</v>
      </c>
      <c r="E138" s="38" t="s">
        <v>96</v>
      </c>
      <c r="F138" s="38" t="s">
        <v>96</v>
      </c>
    </row>
    <row r="139" spans="1:6" x14ac:dyDescent="0.2">
      <c r="A139" s="54" t="s">
        <v>461</v>
      </c>
      <c r="B139" s="1">
        <f>SUM(B134:B138)</f>
        <v>90599</v>
      </c>
      <c r="C139" s="1">
        <f t="shared" ref="C139:F139" si="6">SUM(C134:C138)</f>
        <v>140429</v>
      </c>
      <c r="D139" s="1">
        <f t="shared" si="6"/>
        <v>146133.76999999999</v>
      </c>
      <c r="E139" s="1">
        <f t="shared" si="6"/>
        <v>159774.67000000001</v>
      </c>
      <c r="F139" s="1">
        <f t="shared" si="6"/>
        <v>151157.62999999998</v>
      </c>
    </row>
    <row r="145" spans="1:6" x14ac:dyDescent="0.2">
      <c r="B145" s="264" t="s">
        <v>183</v>
      </c>
      <c r="C145" s="264" t="s">
        <v>182</v>
      </c>
      <c r="D145" s="264" t="s">
        <v>181</v>
      </c>
      <c r="E145" s="264" t="s">
        <v>80</v>
      </c>
      <c r="F145" s="264" t="s">
        <v>79</v>
      </c>
    </row>
    <row r="146" spans="1:6" x14ac:dyDescent="0.2">
      <c r="A146" s="37" t="s">
        <v>467</v>
      </c>
      <c r="B146" s="263">
        <v>249794.75</v>
      </c>
      <c r="C146" s="263">
        <v>278453.62</v>
      </c>
      <c r="D146" s="263">
        <v>345966.97000000003</v>
      </c>
      <c r="E146" s="263">
        <v>434016</v>
      </c>
      <c r="F146" s="263">
        <v>439695</v>
      </c>
    </row>
    <row r="147" spans="1:6" x14ac:dyDescent="0.2">
      <c r="A147" s="54" t="s">
        <v>461</v>
      </c>
      <c r="B147" s="1">
        <v>151157.63</v>
      </c>
      <c r="C147" s="1">
        <v>159774.67000000001</v>
      </c>
      <c r="D147" s="1">
        <v>146133.76999999999</v>
      </c>
      <c r="E147" s="1">
        <v>140429</v>
      </c>
      <c r="F147" s="1">
        <v>90599</v>
      </c>
    </row>
    <row r="148" spans="1:6" x14ac:dyDescent="0.2">
      <c r="B148" s="1"/>
      <c r="C148" s="1"/>
      <c r="D148" s="1"/>
      <c r="E148" s="1"/>
      <c r="F148" s="1"/>
    </row>
    <row r="149" spans="1:6" x14ac:dyDescent="0.2">
      <c r="B149" s="1"/>
      <c r="C149" s="1"/>
      <c r="D149" s="1"/>
      <c r="E149" s="1"/>
      <c r="F149" s="1"/>
    </row>
    <row r="150" spans="1:6" x14ac:dyDescent="0.2">
      <c r="B150" s="1"/>
      <c r="C150" s="1"/>
      <c r="D150" s="1"/>
      <c r="E150" s="1"/>
      <c r="F150" s="1"/>
    </row>
    <row r="151" spans="1:6" x14ac:dyDescent="0.2">
      <c r="B151" s="1"/>
      <c r="C151" s="1"/>
      <c r="D151" s="1"/>
      <c r="E151" s="1"/>
      <c r="F151" s="1"/>
    </row>
  </sheetData>
  <mergeCells count="1">
    <mergeCell ref="A102:F10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F0213-CA04-2D44-8E4B-57E500C016AB}">
  <sheetPr>
    <tabColor theme="8"/>
  </sheetPr>
  <dimension ref="A1:CK299"/>
  <sheetViews>
    <sheetView showGridLines="0" tabSelected="1" zoomScale="50" zoomScaleNormal="50" workbookViewId="0">
      <selection activeCell="Z13" sqref="Z13"/>
    </sheetView>
  </sheetViews>
  <sheetFormatPr baseColWidth="10" defaultRowHeight="15" x14ac:dyDescent="0.2"/>
  <cols>
    <col min="1" max="1" width="8.33203125" style="243" customWidth="1"/>
    <col min="2" max="2" width="22.83203125" style="243" bestFit="1" customWidth="1"/>
    <col min="3" max="3" width="7.6640625" style="243" customWidth="1"/>
    <col min="4" max="11" width="10.83203125" style="243"/>
    <col min="12" max="12" width="20.1640625" style="243" bestFit="1" customWidth="1"/>
    <col min="13" max="44" width="10.83203125" style="243"/>
    <col min="45" max="89" width="10.83203125" style="258"/>
    <col min="90" max="16384" width="10.83203125" style="243"/>
  </cols>
  <sheetData>
    <row r="1" spans="1:89" customFormat="1" ht="15" customHeight="1" x14ac:dyDescent="0.2">
      <c r="A1" s="260" t="s">
        <v>506</v>
      </c>
      <c r="B1" s="260"/>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58"/>
      <c r="AT1" s="258"/>
      <c r="AU1" s="258"/>
      <c r="AV1" s="258"/>
      <c r="AW1" s="258"/>
      <c r="AX1" s="258"/>
      <c r="AY1" s="258"/>
      <c r="AZ1" s="258"/>
      <c r="BA1" s="258"/>
      <c r="BB1" s="258"/>
      <c r="BC1" s="258"/>
      <c r="BD1" s="258"/>
      <c r="BE1" s="258"/>
      <c r="BF1" s="258"/>
      <c r="BG1" s="258"/>
      <c r="BH1" s="258"/>
      <c r="BI1" s="258"/>
      <c r="BJ1" s="258"/>
      <c r="BK1" s="258"/>
      <c r="BL1" s="258"/>
      <c r="BM1" s="258"/>
      <c r="BN1" s="258"/>
      <c r="BO1" s="258"/>
      <c r="BP1" s="258"/>
      <c r="BQ1" s="258"/>
      <c r="BR1" s="258"/>
      <c r="BS1" s="258"/>
      <c r="BT1" s="258"/>
      <c r="BU1" s="258"/>
      <c r="BV1" s="258"/>
      <c r="BW1" s="258"/>
      <c r="BX1" s="258"/>
      <c r="BY1" s="258"/>
      <c r="BZ1" s="258"/>
      <c r="CA1" s="258"/>
      <c r="CB1" s="258"/>
      <c r="CC1" s="258"/>
      <c r="CD1" s="258"/>
      <c r="CE1" s="258"/>
      <c r="CF1" s="258"/>
      <c r="CG1" s="258"/>
      <c r="CH1" s="258"/>
      <c r="CI1" s="258"/>
      <c r="CJ1" s="258"/>
      <c r="CK1" s="258"/>
    </row>
    <row r="2" spans="1:89" customFormat="1" ht="66" customHeight="1" x14ac:dyDescent="0.2">
      <c r="A2" s="260"/>
      <c r="B2" s="260"/>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0"/>
      <c r="AQ2" s="260"/>
      <c r="AR2" s="260"/>
      <c r="AS2" s="258"/>
      <c r="AT2" s="258"/>
      <c r="AU2" s="258"/>
      <c r="AV2" s="258"/>
      <c r="AW2" s="258"/>
      <c r="AX2" s="258"/>
      <c r="AY2" s="258"/>
      <c r="AZ2" s="258"/>
      <c r="BA2" s="258"/>
      <c r="BB2" s="258"/>
      <c r="BC2" s="258"/>
      <c r="BD2" s="258"/>
      <c r="BE2" s="258"/>
      <c r="BF2" s="258"/>
      <c r="BG2" s="258"/>
      <c r="BH2" s="258"/>
      <c r="BI2" s="258"/>
      <c r="BJ2" s="258"/>
      <c r="BK2" s="258"/>
      <c r="BL2" s="258"/>
      <c r="BM2" s="258"/>
      <c r="BN2" s="258"/>
      <c r="BO2" s="258"/>
      <c r="BP2" s="258"/>
      <c r="BQ2" s="258"/>
      <c r="BR2" s="258"/>
      <c r="BS2" s="258"/>
      <c r="BT2" s="258"/>
      <c r="BU2" s="258"/>
      <c r="BV2" s="258"/>
      <c r="BW2" s="258"/>
      <c r="BX2" s="258"/>
      <c r="BY2" s="258"/>
      <c r="BZ2" s="258"/>
      <c r="CA2" s="258"/>
      <c r="CB2" s="258"/>
      <c r="CC2" s="258"/>
      <c r="CD2" s="258"/>
      <c r="CE2" s="258"/>
      <c r="CF2" s="258"/>
      <c r="CG2" s="258"/>
      <c r="CH2" s="258"/>
      <c r="CI2" s="258"/>
      <c r="CJ2" s="258"/>
      <c r="CK2" s="258"/>
    </row>
    <row r="3" spans="1:89" x14ac:dyDescent="0.2">
      <c r="A3" s="241"/>
      <c r="B3" s="241"/>
      <c r="C3" s="241"/>
      <c r="D3" s="241"/>
      <c r="E3" s="241"/>
      <c r="F3" s="241"/>
      <c r="G3" s="241"/>
      <c r="H3" s="241"/>
      <c r="I3" s="241"/>
      <c r="J3" s="241"/>
      <c r="K3" s="241"/>
      <c r="L3" s="241"/>
      <c r="M3" s="242"/>
      <c r="N3" s="242"/>
      <c r="O3" s="242"/>
      <c r="P3" s="242"/>
    </row>
    <row r="4" spans="1:89" x14ac:dyDescent="0.2">
      <c r="A4" s="241"/>
      <c r="B4" s="241"/>
      <c r="C4" s="241"/>
      <c r="D4" s="241"/>
      <c r="E4" s="241"/>
      <c r="F4" s="241"/>
      <c r="G4" s="241"/>
      <c r="H4" s="241"/>
      <c r="I4" s="241"/>
      <c r="J4" s="241"/>
      <c r="K4" s="241"/>
      <c r="L4" s="241"/>
      <c r="M4" s="244"/>
      <c r="N4" s="244"/>
      <c r="O4" s="244"/>
    </row>
    <row r="5" spans="1:89" ht="16" x14ac:dyDescent="0.2">
      <c r="A5" s="241"/>
      <c r="B5" s="241"/>
      <c r="C5" s="241"/>
      <c r="D5" s="241"/>
      <c r="E5" s="241"/>
      <c r="F5" s="241"/>
      <c r="G5" s="241"/>
      <c r="H5" s="241"/>
      <c r="I5" s="241"/>
      <c r="J5" s="241"/>
      <c r="K5" s="241"/>
      <c r="L5" s="241"/>
      <c r="M5" s="245"/>
      <c r="N5" s="245"/>
      <c r="O5" s="245"/>
      <c r="P5" s="245"/>
    </row>
    <row r="6" spans="1:89" x14ac:dyDescent="0.2">
      <c r="A6" s="241"/>
      <c r="B6" s="241"/>
      <c r="C6" s="241"/>
      <c r="D6" s="241"/>
      <c r="E6" s="241"/>
      <c r="F6" s="241"/>
      <c r="G6" s="241"/>
      <c r="H6" s="241"/>
      <c r="I6" s="241"/>
      <c r="J6" s="241"/>
      <c r="K6" s="241"/>
      <c r="L6" s="241"/>
      <c r="M6" s="241"/>
      <c r="N6" s="241"/>
      <c r="O6" s="241"/>
      <c r="P6" s="241"/>
    </row>
    <row r="7" spans="1:89" x14ac:dyDescent="0.2">
      <c r="A7" s="241"/>
      <c r="B7" s="241"/>
      <c r="C7" s="241"/>
      <c r="D7" s="241"/>
      <c r="E7" s="241"/>
      <c r="F7" s="241"/>
      <c r="G7" s="241"/>
      <c r="H7" s="241"/>
      <c r="I7" s="241"/>
      <c r="J7" s="241"/>
      <c r="K7" s="241"/>
      <c r="L7" s="241"/>
      <c r="M7" s="241"/>
      <c r="N7" s="241"/>
      <c r="O7" s="241"/>
      <c r="P7" s="241"/>
    </row>
    <row r="8" spans="1:89" x14ac:dyDescent="0.2">
      <c r="A8" s="241"/>
      <c r="B8" s="241"/>
      <c r="C8" s="241"/>
      <c r="D8" s="241"/>
      <c r="E8" s="241"/>
      <c r="F8" s="241"/>
      <c r="G8" s="241"/>
      <c r="H8" s="241"/>
      <c r="I8" s="241"/>
      <c r="J8" s="241"/>
      <c r="K8" s="241"/>
      <c r="L8" s="241"/>
      <c r="M8" s="241"/>
      <c r="N8" s="241"/>
      <c r="O8" s="241"/>
      <c r="P8" s="241"/>
    </row>
    <row r="9" spans="1:89" x14ac:dyDescent="0.2">
      <c r="A9" s="241"/>
      <c r="B9" s="241"/>
      <c r="C9" s="241"/>
      <c r="D9" s="241"/>
      <c r="E9" s="241"/>
      <c r="F9" s="241"/>
      <c r="G9" s="241"/>
      <c r="H9" s="241"/>
      <c r="I9" s="241"/>
      <c r="J9" s="241"/>
      <c r="K9" s="241"/>
      <c r="L9" s="241"/>
      <c r="M9" s="241"/>
      <c r="N9" s="241"/>
      <c r="O9" s="241"/>
      <c r="P9" s="241"/>
      <c r="AT9" s="257"/>
      <c r="AU9" s="257"/>
      <c r="AV9" s="257"/>
      <c r="AW9" s="257"/>
      <c r="AX9" s="257"/>
      <c r="AY9" s="257"/>
      <c r="AZ9" s="257"/>
      <c r="BA9" s="257"/>
      <c r="BB9" s="257"/>
      <c r="BC9" s="257"/>
      <c r="BD9" s="257"/>
      <c r="BE9" s="257"/>
      <c r="BF9" s="257"/>
      <c r="BG9" s="257"/>
      <c r="BH9" s="257"/>
      <c r="BI9" s="257"/>
      <c r="BJ9" s="257"/>
      <c r="BK9" s="257"/>
      <c r="BL9" s="257"/>
      <c r="BM9" s="257"/>
      <c r="BN9" s="257"/>
      <c r="BO9" s="257"/>
      <c r="BP9" s="257"/>
      <c r="BQ9" s="257"/>
      <c r="BR9" s="257"/>
      <c r="BS9" s="257"/>
      <c r="BT9" s="257"/>
      <c r="BU9" s="257"/>
      <c r="BV9" s="257"/>
      <c r="BW9" s="257"/>
      <c r="BX9" s="257"/>
      <c r="BY9" s="257"/>
      <c r="BZ9" s="257"/>
      <c r="CA9" s="257"/>
      <c r="CB9" s="257"/>
      <c r="CC9" s="257"/>
      <c r="CD9" s="257"/>
      <c r="CE9" s="257"/>
      <c r="CF9" s="257"/>
      <c r="CG9" s="257"/>
      <c r="CH9" s="257"/>
      <c r="CI9" s="257"/>
      <c r="CJ9" s="257"/>
      <c r="CK9" s="257"/>
    </row>
    <row r="10" spans="1:89" ht="37" x14ac:dyDescent="0.45">
      <c r="B10" s="251">
        <f>'DCF Dashboard'!Q4</f>
        <v>439695</v>
      </c>
      <c r="C10" s="250"/>
      <c r="D10" s="241"/>
      <c r="E10" s="252">
        <f>'DCF Dashboard'!Q6</f>
        <v>34043</v>
      </c>
      <c r="F10" s="252"/>
      <c r="G10" s="241"/>
      <c r="H10" s="253">
        <f>'DCF Dashboard'!F17</f>
        <v>79025.358789001824</v>
      </c>
      <c r="I10" s="252"/>
      <c r="J10" s="252"/>
      <c r="K10" s="254"/>
      <c r="L10" s="254">
        <f>'DCF Dashboard'!Q9</f>
        <v>23707.973087040729</v>
      </c>
      <c r="M10" s="254"/>
      <c r="N10" s="241"/>
      <c r="O10" s="241"/>
      <c r="P10" s="241"/>
      <c r="AT10" s="257"/>
      <c r="AU10" s="257"/>
      <c r="AV10" s="257"/>
      <c r="AW10" s="257"/>
      <c r="AX10" s="257"/>
      <c r="AY10" s="257"/>
      <c r="AZ10" s="257"/>
      <c r="BA10" s="257"/>
      <c r="BB10" s="257"/>
      <c r="BC10" s="257"/>
      <c r="BD10" s="257"/>
      <c r="BE10" s="257"/>
      <c r="BF10" s="257"/>
      <c r="BG10" s="257"/>
      <c r="BH10" s="257"/>
      <c r="BI10" s="257"/>
      <c r="BJ10" s="257"/>
      <c r="BK10" s="257"/>
      <c r="BL10" s="257"/>
      <c r="BM10" s="257"/>
      <c r="BN10" s="257"/>
      <c r="BO10" s="257"/>
      <c r="BP10" s="257"/>
      <c r="BQ10" s="257"/>
      <c r="BR10" s="257"/>
      <c r="BS10" s="257"/>
      <c r="BT10" s="257"/>
      <c r="BU10" s="257"/>
      <c r="BV10" s="257"/>
      <c r="BW10" s="257"/>
      <c r="BX10" s="257"/>
      <c r="BY10" s="257"/>
      <c r="BZ10" s="257"/>
      <c r="CA10" s="257"/>
      <c r="CB10" s="257"/>
      <c r="CC10" s="257"/>
      <c r="CD10" s="257"/>
      <c r="CE10" s="257"/>
      <c r="CF10" s="257"/>
      <c r="CG10" s="257"/>
      <c r="CH10" s="257"/>
      <c r="CI10" s="257"/>
      <c r="CJ10" s="257"/>
      <c r="CK10" s="257"/>
    </row>
    <row r="11" spans="1:89" x14ac:dyDescent="0.2">
      <c r="A11" s="241"/>
      <c r="B11" s="249"/>
      <c r="C11" s="241"/>
      <c r="D11" s="241"/>
      <c r="E11" s="241"/>
      <c r="F11" s="241"/>
      <c r="G11" s="241"/>
      <c r="H11" s="241"/>
      <c r="I11" s="241"/>
      <c r="J11" s="241"/>
      <c r="K11" s="241"/>
      <c r="L11" s="241"/>
      <c r="M11" s="241"/>
      <c r="N11" s="241"/>
      <c r="O11" s="241"/>
      <c r="P11" s="241"/>
    </row>
    <row r="12" spans="1:89" x14ac:dyDescent="0.2">
      <c r="A12" s="241"/>
      <c r="B12" s="241"/>
      <c r="C12" s="241"/>
      <c r="D12" s="241"/>
      <c r="E12" s="241"/>
      <c r="F12" s="241"/>
      <c r="G12" s="241"/>
      <c r="H12" s="241"/>
      <c r="I12" s="241"/>
      <c r="J12" s="241"/>
      <c r="K12" s="241"/>
      <c r="L12" s="241"/>
      <c r="M12" s="241"/>
      <c r="N12" s="241"/>
      <c r="O12" s="241"/>
      <c r="P12" s="241"/>
    </row>
    <row r="13" spans="1:89" x14ac:dyDescent="0.2">
      <c r="A13" s="241"/>
      <c r="B13" s="241"/>
      <c r="C13" s="241"/>
      <c r="D13" s="241"/>
      <c r="E13" s="241"/>
      <c r="F13" s="241"/>
      <c r="G13" s="241"/>
      <c r="H13" s="241"/>
      <c r="I13" s="241"/>
      <c r="J13" s="241"/>
      <c r="K13" s="241"/>
      <c r="L13" s="241"/>
      <c r="M13" s="241"/>
      <c r="N13" s="241"/>
      <c r="O13" s="241"/>
      <c r="P13" s="241"/>
    </row>
    <row r="14" spans="1:89" x14ac:dyDescent="0.2">
      <c r="A14" s="241"/>
      <c r="B14" s="241"/>
      <c r="C14" s="241"/>
      <c r="D14" s="241"/>
      <c r="E14" s="241"/>
      <c r="F14" s="241"/>
      <c r="G14" s="241"/>
      <c r="H14" s="241"/>
      <c r="I14" s="241"/>
      <c r="J14" s="241"/>
      <c r="K14" s="241"/>
      <c r="L14" s="241"/>
      <c r="M14" s="244"/>
      <c r="N14" s="244"/>
      <c r="O14" s="244"/>
    </row>
    <row r="15" spans="1:89" ht="16" x14ac:dyDescent="0.2">
      <c r="A15" s="241"/>
      <c r="B15" s="241"/>
      <c r="C15" s="241"/>
      <c r="D15" s="241"/>
      <c r="E15" s="241"/>
      <c r="F15" s="241"/>
      <c r="G15" s="241"/>
      <c r="H15" s="241"/>
      <c r="I15" s="241"/>
      <c r="J15" s="241"/>
      <c r="K15" s="241"/>
      <c r="L15" s="241"/>
      <c r="M15" s="246"/>
      <c r="N15" s="246"/>
      <c r="O15" s="246"/>
      <c r="P15" s="246"/>
    </row>
    <row r="16" spans="1:89" s="241" customFormat="1" ht="14" customHeight="1" x14ac:dyDescent="0.2">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259"/>
      <c r="CE16" s="259"/>
      <c r="CF16" s="259"/>
      <c r="CG16" s="259"/>
      <c r="CH16" s="259"/>
      <c r="CI16" s="259"/>
      <c r="CJ16" s="259"/>
      <c r="CK16" s="259"/>
    </row>
    <row r="17" spans="1:89" s="241" customFormat="1" x14ac:dyDescent="0.2">
      <c r="AS17" s="259"/>
      <c r="AT17" s="259"/>
      <c r="AU17" s="259"/>
      <c r="AV17" s="259"/>
      <c r="AW17" s="259"/>
      <c r="AX17" s="259"/>
      <c r="AY17" s="259"/>
      <c r="AZ17" s="259"/>
      <c r="BA17" s="259"/>
      <c r="BB17" s="259"/>
      <c r="BC17" s="259"/>
      <c r="BD17" s="259"/>
      <c r="BE17" s="259"/>
      <c r="BF17" s="259"/>
      <c r="BG17" s="259"/>
      <c r="BH17" s="259"/>
      <c r="BI17" s="259"/>
      <c r="BJ17" s="259"/>
      <c r="BK17" s="259"/>
      <c r="BL17" s="259"/>
      <c r="BM17" s="259"/>
      <c r="BN17" s="259"/>
      <c r="BO17" s="259"/>
      <c r="BP17" s="259"/>
      <c r="BQ17" s="259"/>
      <c r="BR17" s="259"/>
      <c r="BS17" s="259"/>
      <c r="BT17" s="259"/>
      <c r="BU17" s="259"/>
      <c r="BV17" s="259"/>
      <c r="BW17" s="259"/>
      <c r="BX17" s="259"/>
      <c r="BY17" s="259"/>
      <c r="BZ17" s="259"/>
      <c r="CA17" s="259"/>
      <c r="CB17" s="259"/>
      <c r="CC17" s="259"/>
      <c r="CD17" s="259"/>
      <c r="CE17" s="259"/>
      <c r="CF17" s="259"/>
      <c r="CG17" s="259"/>
      <c r="CH17" s="259"/>
      <c r="CI17" s="259"/>
      <c r="CJ17" s="259"/>
      <c r="CK17" s="259"/>
    </row>
    <row r="18" spans="1:89" s="241" customFormat="1" x14ac:dyDescent="0.2">
      <c r="AS18" s="259"/>
      <c r="AT18" s="259"/>
      <c r="AU18" s="259"/>
      <c r="AV18" s="259"/>
      <c r="AW18" s="259"/>
      <c r="AX18" s="259"/>
      <c r="AY18" s="259"/>
      <c r="AZ18" s="259"/>
      <c r="BA18" s="259"/>
      <c r="BB18" s="259"/>
      <c r="BC18" s="259"/>
      <c r="BD18" s="259"/>
      <c r="BE18" s="259"/>
      <c r="BF18" s="259"/>
      <c r="BG18" s="259"/>
      <c r="BH18" s="259"/>
      <c r="BI18" s="259"/>
      <c r="BJ18" s="259"/>
      <c r="BK18" s="259"/>
      <c r="BL18" s="259"/>
      <c r="BM18" s="259"/>
      <c r="BN18" s="259"/>
      <c r="BO18" s="259"/>
      <c r="BP18" s="259"/>
      <c r="BQ18" s="259"/>
      <c r="BR18" s="259"/>
      <c r="BS18" s="259"/>
      <c r="BT18" s="259"/>
      <c r="BU18" s="259"/>
      <c r="BV18" s="259"/>
      <c r="BW18" s="259"/>
      <c r="BX18" s="259"/>
      <c r="BY18" s="259"/>
      <c r="BZ18" s="259"/>
      <c r="CA18" s="259"/>
      <c r="CB18" s="259"/>
      <c r="CC18" s="259"/>
      <c r="CD18" s="259"/>
      <c r="CE18" s="259"/>
      <c r="CF18" s="259"/>
      <c r="CG18" s="259"/>
      <c r="CH18" s="259"/>
      <c r="CI18" s="259"/>
      <c r="CJ18" s="259"/>
      <c r="CK18" s="259"/>
    </row>
    <row r="19" spans="1:89" s="241" customFormat="1" ht="15" customHeight="1" x14ac:dyDescent="0.2">
      <c r="A19" s="261" t="s">
        <v>510</v>
      </c>
      <c r="B19" s="261"/>
      <c r="C19" s="261"/>
      <c r="D19" s="261"/>
      <c r="E19" s="261"/>
      <c r="F19" s="261"/>
      <c r="G19" s="261"/>
      <c r="H19" s="261"/>
      <c r="I19" s="261"/>
      <c r="J19" s="261"/>
      <c r="K19" s="261"/>
      <c r="L19" s="261"/>
      <c r="M19" s="261"/>
      <c r="O19" s="261" t="s">
        <v>511</v>
      </c>
      <c r="P19" s="261"/>
      <c r="Q19" s="261"/>
      <c r="R19" s="261"/>
      <c r="S19" s="261"/>
      <c r="T19" s="261"/>
      <c r="U19" s="261"/>
      <c r="V19" s="261"/>
      <c r="W19" s="261"/>
      <c r="X19" s="261"/>
      <c r="Y19" s="261"/>
      <c r="Z19" s="261"/>
      <c r="AA19" s="261"/>
      <c r="AD19" s="261" t="s">
        <v>512</v>
      </c>
      <c r="AE19" s="261"/>
      <c r="AF19" s="261"/>
      <c r="AG19" s="261"/>
      <c r="AH19" s="261"/>
      <c r="AI19" s="261"/>
      <c r="AJ19" s="261"/>
      <c r="AK19" s="261"/>
      <c r="AL19" s="261"/>
      <c r="AM19" s="261"/>
      <c r="AN19" s="261"/>
      <c r="AO19" s="261"/>
      <c r="AP19" s="261"/>
      <c r="AS19" s="259"/>
      <c r="AT19" s="259"/>
      <c r="AU19" s="259"/>
      <c r="AV19" s="259"/>
      <c r="AW19" s="259"/>
      <c r="AX19" s="259"/>
      <c r="AY19" s="259"/>
      <c r="AZ19" s="259"/>
      <c r="BA19" s="259"/>
      <c r="BB19" s="259"/>
      <c r="BC19" s="259"/>
      <c r="BD19" s="259"/>
      <c r="BE19" s="259"/>
      <c r="BF19" s="259"/>
      <c r="BG19" s="259"/>
      <c r="BH19" s="259"/>
      <c r="BI19" s="259"/>
      <c r="BJ19" s="259"/>
      <c r="BK19" s="259"/>
      <c r="BL19" s="259"/>
      <c r="BM19" s="259"/>
      <c r="BN19" s="259"/>
      <c r="BO19" s="259"/>
      <c r="BP19" s="259"/>
      <c r="BQ19" s="259"/>
      <c r="BR19" s="259"/>
      <c r="BS19" s="259"/>
      <c r="BT19" s="259"/>
      <c r="BU19" s="259"/>
      <c r="BV19" s="259"/>
      <c r="BW19" s="259"/>
      <c r="BX19" s="259"/>
      <c r="BY19" s="259"/>
      <c r="BZ19" s="259"/>
      <c r="CA19" s="259"/>
      <c r="CB19" s="259"/>
      <c r="CC19" s="259"/>
      <c r="CD19" s="259"/>
      <c r="CE19" s="259"/>
      <c r="CF19" s="259"/>
      <c r="CG19" s="259"/>
      <c r="CH19" s="259"/>
      <c r="CI19" s="259"/>
      <c r="CJ19" s="259"/>
      <c r="CK19" s="259"/>
    </row>
    <row r="20" spans="1:89" s="241" customFormat="1" ht="15" customHeight="1" x14ac:dyDescent="0.2">
      <c r="A20" s="261"/>
      <c r="B20" s="261"/>
      <c r="C20" s="261"/>
      <c r="D20" s="261"/>
      <c r="E20" s="261"/>
      <c r="F20" s="261"/>
      <c r="G20" s="261"/>
      <c r="H20" s="261"/>
      <c r="I20" s="261"/>
      <c r="J20" s="261"/>
      <c r="K20" s="261"/>
      <c r="L20" s="261"/>
      <c r="M20" s="261"/>
      <c r="O20" s="261"/>
      <c r="P20" s="261"/>
      <c r="Q20" s="261"/>
      <c r="R20" s="261"/>
      <c r="S20" s="261"/>
      <c r="T20" s="261"/>
      <c r="U20" s="261"/>
      <c r="V20" s="261"/>
      <c r="W20" s="261"/>
      <c r="X20" s="261"/>
      <c r="Y20" s="261"/>
      <c r="Z20" s="261"/>
      <c r="AA20" s="261"/>
      <c r="AD20" s="261"/>
      <c r="AE20" s="261"/>
      <c r="AF20" s="261"/>
      <c r="AG20" s="261"/>
      <c r="AH20" s="261"/>
      <c r="AI20" s="261"/>
      <c r="AJ20" s="261"/>
      <c r="AK20" s="261"/>
      <c r="AL20" s="261"/>
      <c r="AM20" s="261"/>
      <c r="AN20" s="261"/>
      <c r="AO20" s="261"/>
      <c r="AP20" s="261"/>
      <c r="AS20" s="259"/>
      <c r="AT20" s="259"/>
      <c r="AU20" s="259"/>
      <c r="AV20" s="259"/>
      <c r="AW20" s="259"/>
      <c r="AX20" s="259"/>
      <c r="AY20" s="259"/>
      <c r="AZ20" s="259"/>
      <c r="BA20" s="259"/>
      <c r="BB20" s="259"/>
      <c r="BC20" s="259"/>
      <c r="BD20" s="259"/>
      <c r="BE20" s="259"/>
      <c r="BF20" s="259"/>
      <c r="BG20" s="259"/>
      <c r="BH20" s="259"/>
      <c r="BI20" s="259"/>
      <c r="BJ20" s="259"/>
      <c r="BK20" s="259"/>
      <c r="BL20" s="259"/>
      <c r="BM20" s="259"/>
      <c r="BN20" s="259"/>
      <c r="BO20" s="259"/>
      <c r="BP20" s="259"/>
      <c r="BQ20" s="259"/>
      <c r="BR20" s="259"/>
      <c r="BS20" s="259"/>
      <c r="BT20" s="259"/>
      <c r="BU20" s="259"/>
      <c r="BV20" s="259"/>
      <c r="BW20" s="259"/>
      <c r="BX20" s="259"/>
      <c r="BY20" s="259"/>
      <c r="BZ20" s="259"/>
      <c r="CA20" s="259"/>
      <c r="CB20" s="259"/>
      <c r="CC20" s="259"/>
      <c r="CD20" s="259"/>
      <c r="CE20" s="259"/>
      <c r="CF20" s="259"/>
      <c r="CG20" s="259"/>
      <c r="CH20" s="259"/>
      <c r="CI20" s="259"/>
      <c r="CJ20" s="259"/>
      <c r="CK20" s="259"/>
    </row>
    <row r="21" spans="1:89" s="241" customFormat="1" ht="15" customHeight="1" x14ac:dyDescent="0.2">
      <c r="A21" s="261"/>
      <c r="B21" s="261"/>
      <c r="C21" s="261"/>
      <c r="D21" s="261"/>
      <c r="E21" s="261"/>
      <c r="F21" s="261"/>
      <c r="G21" s="261"/>
      <c r="H21" s="261"/>
      <c r="I21" s="261"/>
      <c r="J21" s="261"/>
      <c r="K21" s="261"/>
      <c r="L21" s="261"/>
      <c r="M21" s="261"/>
      <c r="O21" s="261"/>
      <c r="P21" s="261"/>
      <c r="Q21" s="261"/>
      <c r="R21" s="261"/>
      <c r="S21" s="261"/>
      <c r="T21" s="261"/>
      <c r="U21" s="261"/>
      <c r="V21" s="261"/>
      <c r="W21" s="261"/>
      <c r="X21" s="261"/>
      <c r="Y21" s="261"/>
      <c r="Z21" s="261"/>
      <c r="AA21" s="261"/>
      <c r="AD21" s="261"/>
      <c r="AE21" s="261"/>
      <c r="AF21" s="261"/>
      <c r="AG21" s="261"/>
      <c r="AH21" s="261"/>
      <c r="AI21" s="261"/>
      <c r="AJ21" s="261"/>
      <c r="AK21" s="261"/>
      <c r="AL21" s="261"/>
      <c r="AM21" s="261"/>
      <c r="AN21" s="261"/>
      <c r="AO21" s="261"/>
      <c r="AP21" s="261"/>
      <c r="AS21" s="259"/>
      <c r="AT21" s="259"/>
      <c r="AU21" s="259"/>
      <c r="AV21" s="259"/>
      <c r="AW21" s="259"/>
      <c r="AX21" s="259"/>
      <c r="AY21" s="259"/>
      <c r="AZ21" s="259"/>
      <c r="BA21" s="259"/>
      <c r="BB21" s="259"/>
      <c r="BC21" s="259"/>
      <c r="BD21" s="259"/>
      <c r="BE21" s="259"/>
      <c r="BF21" s="259"/>
      <c r="BG21" s="259"/>
      <c r="BH21" s="259"/>
      <c r="BI21" s="259"/>
      <c r="BJ21" s="259"/>
      <c r="BK21" s="259"/>
      <c r="BL21" s="259"/>
      <c r="BM21" s="259"/>
      <c r="BN21" s="259"/>
      <c r="BO21" s="259"/>
      <c r="BP21" s="259"/>
      <c r="BQ21" s="259"/>
      <c r="BR21" s="259"/>
      <c r="BS21" s="259"/>
      <c r="BT21" s="259"/>
      <c r="BU21" s="259"/>
      <c r="BV21" s="259"/>
      <c r="BW21" s="259"/>
      <c r="BX21" s="259"/>
      <c r="BY21" s="259"/>
      <c r="BZ21" s="259"/>
      <c r="CA21" s="259"/>
      <c r="CB21" s="259"/>
      <c r="CC21" s="259"/>
      <c r="CD21" s="259"/>
      <c r="CE21" s="259"/>
      <c r="CF21" s="259"/>
      <c r="CG21" s="259"/>
      <c r="CH21" s="259"/>
      <c r="CI21" s="259"/>
      <c r="CJ21" s="259"/>
      <c r="CK21" s="259"/>
    </row>
    <row r="22" spans="1:89" s="241" customFormat="1" ht="15" customHeight="1" x14ac:dyDescent="0.2">
      <c r="AD22" s="261"/>
      <c r="AE22" s="261"/>
      <c r="AF22" s="261"/>
      <c r="AG22" s="261"/>
      <c r="AH22" s="261"/>
      <c r="AI22" s="261"/>
      <c r="AJ22" s="261"/>
      <c r="AK22" s="261"/>
      <c r="AL22" s="261"/>
      <c r="AM22" s="261"/>
      <c r="AN22" s="261"/>
      <c r="AO22" s="261"/>
      <c r="AP22" s="261"/>
      <c r="AS22" s="259"/>
      <c r="AT22" s="259"/>
      <c r="AU22" s="259"/>
      <c r="AV22" s="259"/>
      <c r="AW22" s="259"/>
      <c r="AX22" s="259"/>
      <c r="AY22" s="259"/>
      <c r="AZ22" s="259"/>
      <c r="BA22" s="259"/>
      <c r="BB22" s="259"/>
      <c r="BC22" s="259"/>
      <c r="BD22" s="259"/>
      <c r="BE22" s="259"/>
      <c r="BF22" s="259"/>
      <c r="BG22" s="259"/>
      <c r="BH22" s="259"/>
      <c r="BI22" s="259"/>
      <c r="BJ22" s="259"/>
      <c r="BK22" s="259"/>
      <c r="BL22" s="259"/>
      <c r="BM22" s="259"/>
      <c r="BN22" s="259"/>
      <c r="BO22" s="259"/>
      <c r="BP22" s="259"/>
      <c r="BQ22" s="259"/>
      <c r="BR22" s="259"/>
      <c r="BS22" s="259"/>
      <c r="BT22" s="259"/>
      <c r="BU22" s="259"/>
      <c r="BV22" s="259"/>
      <c r="BW22" s="259"/>
      <c r="BX22" s="259"/>
      <c r="BY22" s="259"/>
      <c r="BZ22" s="259"/>
      <c r="CA22" s="259"/>
      <c r="CB22" s="259"/>
      <c r="CC22" s="259"/>
      <c r="CD22" s="259"/>
      <c r="CE22" s="259"/>
      <c r="CF22" s="259"/>
      <c r="CG22" s="259"/>
      <c r="CH22" s="259"/>
      <c r="CI22" s="259"/>
      <c r="CJ22" s="259"/>
      <c r="CK22" s="259"/>
    </row>
    <row r="23" spans="1:89" s="241" customFormat="1" x14ac:dyDescent="0.2">
      <c r="AS23" s="259"/>
      <c r="AT23" s="259"/>
      <c r="AU23" s="259"/>
      <c r="AV23" s="259"/>
      <c r="AW23" s="259"/>
      <c r="AX23" s="259"/>
      <c r="AY23" s="259"/>
      <c r="AZ23" s="259"/>
      <c r="BA23" s="259"/>
      <c r="BB23" s="259"/>
      <c r="BC23" s="259"/>
      <c r="BD23" s="259"/>
      <c r="BE23" s="259"/>
      <c r="BF23" s="259"/>
      <c r="BG23" s="259"/>
      <c r="BH23" s="259"/>
      <c r="BI23" s="259"/>
      <c r="BJ23" s="259"/>
      <c r="BK23" s="259"/>
      <c r="BL23" s="259"/>
      <c r="BM23" s="259"/>
      <c r="BN23" s="259"/>
      <c r="BO23" s="259"/>
      <c r="BP23" s="259"/>
      <c r="BQ23" s="259"/>
      <c r="BR23" s="259"/>
      <c r="BS23" s="259"/>
      <c r="BT23" s="259"/>
      <c r="BU23" s="259"/>
      <c r="BV23" s="259"/>
      <c r="BW23" s="259"/>
      <c r="BX23" s="259"/>
      <c r="BY23" s="259"/>
      <c r="BZ23" s="259"/>
      <c r="CA23" s="259"/>
      <c r="CB23" s="259"/>
      <c r="CC23" s="259"/>
      <c r="CD23" s="259"/>
      <c r="CE23" s="259"/>
      <c r="CF23" s="259"/>
      <c r="CG23" s="259"/>
      <c r="CH23" s="259"/>
      <c r="CI23" s="259"/>
      <c r="CJ23" s="259"/>
      <c r="CK23" s="259"/>
    </row>
    <row r="24" spans="1:89" s="241" customFormat="1" x14ac:dyDescent="0.2">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259"/>
      <c r="BY24" s="259"/>
      <c r="BZ24" s="259"/>
      <c r="CA24" s="259"/>
      <c r="CB24" s="259"/>
      <c r="CC24" s="259"/>
      <c r="CD24" s="259"/>
      <c r="CE24" s="259"/>
      <c r="CF24" s="259"/>
      <c r="CG24" s="259"/>
      <c r="CH24" s="259"/>
      <c r="CI24" s="259"/>
      <c r="CJ24" s="259"/>
      <c r="CK24" s="259"/>
    </row>
    <row r="25" spans="1:89" s="241" customFormat="1" x14ac:dyDescent="0.2">
      <c r="AS25" s="259"/>
      <c r="AT25" s="259"/>
      <c r="AU25" s="259"/>
      <c r="AV25" s="259"/>
      <c r="AW25" s="259"/>
      <c r="AX25" s="259"/>
      <c r="AY25" s="259"/>
      <c r="AZ25" s="259"/>
      <c r="BA25" s="259"/>
      <c r="BB25" s="259"/>
      <c r="BC25" s="259"/>
      <c r="BD25" s="259"/>
      <c r="BE25" s="259"/>
      <c r="BF25" s="259"/>
      <c r="BG25" s="259"/>
      <c r="BH25" s="259"/>
      <c r="BI25" s="259"/>
      <c r="BJ25" s="259"/>
      <c r="BK25" s="259"/>
      <c r="BL25" s="259"/>
      <c r="BM25" s="259"/>
      <c r="BN25" s="259"/>
      <c r="BO25" s="259"/>
      <c r="BP25" s="259"/>
      <c r="BQ25" s="259"/>
      <c r="BR25" s="259"/>
      <c r="BS25" s="259"/>
      <c r="BT25" s="259"/>
      <c r="BU25" s="259"/>
      <c r="BV25" s="259"/>
      <c r="BW25" s="259"/>
      <c r="BX25" s="259"/>
      <c r="BY25" s="259"/>
      <c r="BZ25" s="259"/>
      <c r="CA25" s="259"/>
      <c r="CB25" s="259"/>
      <c r="CC25" s="259"/>
      <c r="CD25" s="259"/>
      <c r="CE25" s="259"/>
      <c r="CF25" s="259"/>
      <c r="CG25" s="259"/>
      <c r="CH25" s="259"/>
      <c r="CI25" s="259"/>
      <c r="CJ25" s="259"/>
      <c r="CK25" s="259"/>
    </row>
    <row r="26" spans="1:89" s="241" customFormat="1" x14ac:dyDescent="0.2">
      <c r="AS26" s="259"/>
      <c r="AT26" s="259"/>
      <c r="AU26" s="259"/>
      <c r="AV26" s="259"/>
      <c r="AW26" s="259"/>
      <c r="AX26" s="259"/>
      <c r="AY26" s="259"/>
      <c r="AZ26" s="259"/>
      <c r="BA26" s="259"/>
      <c r="BB26" s="259"/>
      <c r="BC26" s="259"/>
      <c r="BD26" s="259"/>
      <c r="BE26" s="259"/>
      <c r="BF26" s="259"/>
      <c r="BG26" s="259"/>
      <c r="BH26" s="259"/>
      <c r="BI26" s="259"/>
      <c r="BJ26" s="259"/>
      <c r="BK26" s="259"/>
      <c r="BL26" s="259"/>
      <c r="BM26" s="259"/>
      <c r="BN26" s="259"/>
      <c r="BO26" s="259"/>
      <c r="BP26" s="259"/>
      <c r="BQ26" s="259"/>
      <c r="BR26" s="259"/>
      <c r="BS26" s="259"/>
      <c r="BT26" s="259"/>
      <c r="BU26" s="259"/>
      <c r="BV26" s="259"/>
      <c r="BW26" s="259"/>
      <c r="BX26" s="259"/>
      <c r="BY26" s="259"/>
      <c r="BZ26" s="259"/>
      <c r="CA26" s="259"/>
      <c r="CB26" s="259"/>
      <c r="CC26" s="259"/>
      <c r="CD26" s="259"/>
      <c r="CE26" s="259"/>
      <c r="CF26" s="259"/>
      <c r="CG26" s="259"/>
      <c r="CH26" s="259"/>
      <c r="CI26" s="259"/>
      <c r="CJ26" s="259"/>
      <c r="CK26" s="259"/>
    </row>
    <row r="27" spans="1:89" s="241" customFormat="1" x14ac:dyDescent="0.2">
      <c r="AS27" s="259"/>
      <c r="AT27" s="259"/>
      <c r="AU27" s="259"/>
      <c r="AV27" s="259"/>
      <c r="AW27" s="259"/>
      <c r="AX27" s="259"/>
      <c r="AY27" s="259"/>
      <c r="AZ27" s="259"/>
      <c r="BA27" s="259"/>
      <c r="BB27" s="259"/>
      <c r="BC27" s="259"/>
      <c r="BD27" s="259"/>
      <c r="BE27" s="259"/>
      <c r="BF27" s="259"/>
      <c r="BG27" s="259"/>
      <c r="BH27" s="259"/>
      <c r="BI27" s="259"/>
      <c r="BJ27" s="259"/>
      <c r="BK27" s="259"/>
      <c r="BL27" s="259"/>
      <c r="BM27" s="259"/>
      <c r="BN27" s="259"/>
      <c r="BO27" s="259"/>
      <c r="BP27" s="259"/>
      <c r="BQ27" s="259"/>
      <c r="BR27" s="259"/>
      <c r="BS27" s="259"/>
      <c r="BT27" s="259"/>
      <c r="BU27" s="259"/>
      <c r="BV27" s="259"/>
      <c r="BW27" s="259"/>
      <c r="BX27" s="259"/>
      <c r="BY27" s="259"/>
      <c r="BZ27" s="259"/>
      <c r="CA27" s="259"/>
      <c r="CB27" s="259"/>
      <c r="CC27" s="259"/>
      <c r="CD27" s="259"/>
      <c r="CE27" s="259"/>
      <c r="CF27" s="259"/>
      <c r="CG27" s="259"/>
      <c r="CH27" s="259"/>
      <c r="CI27" s="259"/>
      <c r="CJ27" s="259"/>
      <c r="CK27" s="259"/>
    </row>
    <row r="28" spans="1:89" s="241" customFormat="1" x14ac:dyDescent="0.2">
      <c r="AS28" s="259"/>
      <c r="AT28" s="259"/>
      <c r="AU28" s="259"/>
      <c r="AV28" s="259"/>
      <c r="AW28" s="259"/>
      <c r="AX28" s="259"/>
      <c r="AY28" s="259"/>
      <c r="AZ28" s="259"/>
      <c r="BA28" s="259"/>
      <c r="BB28" s="259"/>
      <c r="BC28" s="259"/>
      <c r="BD28" s="259"/>
      <c r="BE28" s="259"/>
      <c r="BF28" s="259"/>
      <c r="BG28" s="259"/>
      <c r="BH28" s="259"/>
      <c r="BI28" s="259"/>
      <c r="BJ28" s="259"/>
      <c r="BK28" s="259"/>
      <c r="BL28" s="259"/>
      <c r="BM28" s="259"/>
      <c r="BN28" s="259"/>
      <c r="BO28" s="259"/>
      <c r="BP28" s="259"/>
      <c r="BQ28" s="259"/>
      <c r="BR28" s="259"/>
      <c r="BS28" s="259"/>
      <c r="BT28" s="259"/>
      <c r="BU28" s="259"/>
      <c r="BV28" s="259"/>
      <c r="BW28" s="259"/>
      <c r="BX28" s="259"/>
      <c r="BY28" s="259"/>
      <c r="BZ28" s="259"/>
      <c r="CA28" s="259"/>
      <c r="CB28" s="259"/>
      <c r="CC28" s="259"/>
      <c r="CD28" s="259"/>
      <c r="CE28" s="259"/>
      <c r="CF28" s="259"/>
      <c r="CG28" s="259"/>
      <c r="CH28" s="259"/>
      <c r="CI28" s="259"/>
      <c r="CJ28" s="259"/>
      <c r="CK28" s="259"/>
    </row>
    <row r="29" spans="1:89" s="241" customFormat="1" x14ac:dyDescent="0.2">
      <c r="AS29" s="259"/>
      <c r="AT29" s="259"/>
      <c r="AU29" s="259"/>
      <c r="AV29" s="259"/>
      <c r="AW29" s="259"/>
      <c r="AX29" s="259"/>
      <c r="AY29" s="259"/>
      <c r="AZ29" s="259"/>
      <c r="BA29" s="259"/>
      <c r="BB29" s="259"/>
      <c r="BC29" s="259"/>
      <c r="BD29" s="259"/>
      <c r="BE29" s="259"/>
      <c r="BF29" s="259"/>
      <c r="BG29" s="259"/>
      <c r="BH29" s="259"/>
      <c r="BI29" s="259"/>
      <c r="BJ29" s="259"/>
      <c r="BK29" s="259"/>
      <c r="BL29" s="259"/>
      <c r="BM29" s="259"/>
      <c r="BN29" s="259"/>
      <c r="BO29" s="259"/>
      <c r="BP29" s="259"/>
      <c r="BQ29" s="259"/>
      <c r="BR29" s="259"/>
      <c r="BS29" s="259"/>
      <c r="BT29" s="259"/>
      <c r="BU29" s="259"/>
      <c r="BV29" s="259"/>
      <c r="BW29" s="259"/>
      <c r="BX29" s="259"/>
      <c r="BY29" s="259"/>
      <c r="BZ29" s="259"/>
      <c r="CA29" s="259"/>
      <c r="CB29" s="259"/>
      <c r="CC29" s="259"/>
      <c r="CD29" s="259"/>
      <c r="CE29" s="259"/>
      <c r="CF29" s="259"/>
      <c r="CG29" s="259"/>
      <c r="CH29" s="259"/>
      <c r="CI29" s="259"/>
      <c r="CJ29" s="259"/>
      <c r="CK29" s="259"/>
    </row>
    <row r="30" spans="1:89" s="241" customFormat="1" x14ac:dyDescent="0.2">
      <c r="AS30" s="259"/>
      <c r="AT30" s="259"/>
      <c r="AU30" s="259"/>
      <c r="AV30" s="259"/>
      <c r="AW30" s="259"/>
      <c r="AX30" s="259"/>
      <c r="AY30" s="259"/>
      <c r="AZ30" s="259"/>
      <c r="BA30" s="259"/>
      <c r="BB30" s="259"/>
      <c r="BC30" s="259"/>
      <c r="BD30" s="259"/>
      <c r="BE30" s="259"/>
      <c r="BF30" s="259"/>
      <c r="BG30" s="259"/>
      <c r="BH30" s="259"/>
      <c r="BI30" s="259"/>
      <c r="BJ30" s="259"/>
      <c r="BK30" s="259"/>
      <c r="BL30" s="259"/>
      <c r="BM30" s="259"/>
      <c r="BN30" s="259"/>
      <c r="BO30" s="259"/>
      <c r="BP30" s="259"/>
      <c r="BQ30" s="259"/>
      <c r="BR30" s="259"/>
      <c r="BS30" s="259"/>
      <c r="BT30" s="259"/>
      <c r="BU30" s="259"/>
      <c r="BV30" s="259"/>
      <c r="BW30" s="259"/>
      <c r="BX30" s="259"/>
      <c r="BY30" s="259"/>
      <c r="BZ30" s="259"/>
      <c r="CA30" s="259"/>
      <c r="CB30" s="259"/>
      <c r="CC30" s="259"/>
      <c r="CD30" s="259"/>
      <c r="CE30" s="259"/>
      <c r="CF30" s="259"/>
      <c r="CG30" s="259"/>
      <c r="CH30" s="259"/>
      <c r="CI30" s="259"/>
      <c r="CJ30" s="259"/>
      <c r="CK30" s="259"/>
    </row>
    <row r="31" spans="1:89" s="241" customFormat="1" x14ac:dyDescent="0.2">
      <c r="AS31" s="259"/>
      <c r="AT31" s="259"/>
      <c r="AU31" s="259"/>
      <c r="AV31" s="259"/>
      <c r="AW31" s="259"/>
      <c r="AX31" s="259"/>
      <c r="AY31" s="259"/>
      <c r="AZ31" s="259"/>
      <c r="BA31" s="259"/>
      <c r="BB31" s="259"/>
      <c r="BC31" s="259"/>
      <c r="BD31" s="259"/>
      <c r="BE31" s="259"/>
      <c r="BF31" s="259"/>
      <c r="BG31" s="259"/>
      <c r="BH31" s="259"/>
      <c r="BI31" s="259"/>
      <c r="BJ31" s="259"/>
      <c r="BK31" s="259"/>
      <c r="BL31" s="259"/>
      <c r="BM31" s="259"/>
      <c r="BN31" s="259"/>
      <c r="BO31" s="259"/>
      <c r="BP31" s="259"/>
      <c r="BQ31" s="259"/>
      <c r="BR31" s="259"/>
      <c r="BS31" s="259"/>
      <c r="BT31" s="259"/>
      <c r="BU31" s="259"/>
      <c r="BV31" s="259"/>
      <c r="BW31" s="259"/>
      <c r="BX31" s="259"/>
      <c r="BY31" s="259"/>
      <c r="BZ31" s="259"/>
      <c r="CA31" s="259"/>
      <c r="CB31" s="259"/>
      <c r="CC31" s="259"/>
      <c r="CD31" s="259"/>
      <c r="CE31" s="259"/>
      <c r="CF31" s="259"/>
      <c r="CG31" s="259"/>
      <c r="CH31" s="259"/>
      <c r="CI31" s="259"/>
      <c r="CJ31" s="259"/>
      <c r="CK31" s="259"/>
    </row>
    <row r="32" spans="1:89" s="241" customFormat="1" x14ac:dyDescent="0.2">
      <c r="AS32" s="259"/>
      <c r="AT32" s="259"/>
      <c r="AU32" s="259"/>
      <c r="AV32" s="259"/>
      <c r="AW32" s="259"/>
      <c r="AX32" s="259"/>
      <c r="AY32" s="259"/>
      <c r="AZ32" s="259"/>
      <c r="BA32" s="259"/>
      <c r="BB32" s="259"/>
      <c r="BC32" s="259"/>
      <c r="BD32" s="259"/>
      <c r="BE32" s="259"/>
      <c r="BF32" s="259"/>
      <c r="BG32" s="259"/>
      <c r="BH32" s="259"/>
      <c r="BI32" s="259"/>
      <c r="BJ32" s="259"/>
      <c r="BK32" s="259"/>
      <c r="BL32" s="259"/>
      <c r="BM32" s="259"/>
      <c r="BN32" s="259"/>
      <c r="BO32" s="259"/>
      <c r="BP32" s="259"/>
      <c r="BQ32" s="259"/>
      <c r="BR32" s="259"/>
      <c r="BS32" s="259"/>
      <c r="BT32" s="259"/>
      <c r="BU32" s="259"/>
      <c r="BV32" s="259"/>
      <c r="BW32" s="259"/>
      <c r="BX32" s="259"/>
      <c r="BY32" s="259"/>
      <c r="BZ32" s="259"/>
      <c r="CA32" s="259"/>
      <c r="CB32" s="259"/>
      <c r="CC32" s="259"/>
      <c r="CD32" s="259"/>
      <c r="CE32" s="259"/>
      <c r="CF32" s="259"/>
      <c r="CG32" s="259"/>
      <c r="CH32" s="259"/>
      <c r="CI32" s="259"/>
      <c r="CJ32" s="259"/>
      <c r="CK32" s="259"/>
    </row>
    <row r="33" spans="45:89" s="241" customFormat="1" x14ac:dyDescent="0.2">
      <c r="AS33" s="259"/>
      <c r="AT33" s="259"/>
      <c r="AU33" s="259"/>
      <c r="AV33" s="259"/>
      <c r="AW33" s="259"/>
      <c r="AX33" s="259"/>
      <c r="AY33" s="259"/>
      <c r="AZ33" s="259"/>
      <c r="BA33" s="259"/>
      <c r="BB33" s="259"/>
      <c r="BC33" s="259"/>
      <c r="BD33" s="259"/>
      <c r="BE33" s="259"/>
      <c r="BF33" s="259"/>
      <c r="BG33" s="259"/>
      <c r="BH33" s="259"/>
      <c r="BI33" s="259"/>
      <c r="BJ33" s="259"/>
      <c r="BK33" s="259"/>
      <c r="BL33" s="259"/>
      <c r="BM33" s="259"/>
      <c r="BN33" s="259"/>
      <c r="BO33" s="259"/>
      <c r="BP33" s="259"/>
      <c r="BQ33" s="259"/>
      <c r="BR33" s="259"/>
      <c r="BS33" s="259"/>
      <c r="BT33" s="259"/>
      <c r="BU33" s="259"/>
      <c r="BV33" s="259"/>
      <c r="BW33" s="259"/>
      <c r="BX33" s="259"/>
      <c r="BY33" s="259"/>
      <c r="BZ33" s="259"/>
      <c r="CA33" s="259"/>
      <c r="CB33" s="259"/>
      <c r="CC33" s="259"/>
      <c r="CD33" s="259"/>
      <c r="CE33" s="259"/>
      <c r="CF33" s="259"/>
      <c r="CG33" s="259"/>
      <c r="CH33" s="259"/>
      <c r="CI33" s="259"/>
      <c r="CJ33" s="259"/>
      <c r="CK33" s="259"/>
    </row>
    <row r="34" spans="45:89" s="241" customFormat="1" x14ac:dyDescent="0.2">
      <c r="AS34" s="259"/>
      <c r="AT34" s="259"/>
      <c r="AU34" s="259"/>
      <c r="AV34" s="259"/>
      <c r="AW34" s="259"/>
      <c r="AX34" s="259"/>
      <c r="AY34" s="259"/>
      <c r="AZ34" s="259"/>
      <c r="BA34" s="259"/>
      <c r="BB34" s="259"/>
      <c r="BC34" s="259"/>
      <c r="BD34" s="259"/>
      <c r="BE34" s="259"/>
      <c r="BF34" s="259"/>
      <c r="BG34" s="259"/>
      <c r="BH34" s="259"/>
      <c r="BI34" s="259"/>
      <c r="BJ34" s="259"/>
      <c r="BK34" s="259"/>
      <c r="BL34" s="259"/>
      <c r="BM34" s="259"/>
      <c r="BN34" s="259"/>
      <c r="BO34" s="259"/>
      <c r="BP34" s="259"/>
      <c r="BQ34" s="259"/>
      <c r="BR34" s="259"/>
      <c r="BS34" s="259"/>
      <c r="BT34" s="259"/>
      <c r="BU34" s="259"/>
      <c r="BV34" s="259"/>
      <c r="BW34" s="259"/>
      <c r="BX34" s="259"/>
      <c r="BY34" s="259"/>
      <c r="BZ34" s="259"/>
      <c r="CA34" s="259"/>
      <c r="CB34" s="259"/>
      <c r="CC34" s="259"/>
      <c r="CD34" s="259"/>
      <c r="CE34" s="259"/>
      <c r="CF34" s="259"/>
      <c r="CG34" s="259"/>
      <c r="CH34" s="259"/>
      <c r="CI34" s="259"/>
      <c r="CJ34" s="259"/>
      <c r="CK34" s="259"/>
    </row>
    <row r="35" spans="45:89" s="241" customFormat="1" x14ac:dyDescent="0.2">
      <c r="AS35" s="259"/>
      <c r="AT35" s="259"/>
      <c r="AU35" s="259"/>
      <c r="AV35" s="259"/>
      <c r="AW35" s="259"/>
      <c r="AX35" s="259"/>
      <c r="AY35" s="259"/>
      <c r="AZ35" s="259"/>
      <c r="BA35" s="259"/>
      <c r="BB35" s="259"/>
      <c r="BC35" s="259"/>
      <c r="BD35" s="259"/>
      <c r="BE35" s="259"/>
      <c r="BF35" s="259"/>
      <c r="BG35" s="259"/>
      <c r="BH35" s="259"/>
      <c r="BI35" s="259"/>
      <c r="BJ35" s="259"/>
      <c r="BK35" s="259"/>
      <c r="BL35" s="259"/>
      <c r="BM35" s="259"/>
      <c r="BN35" s="259"/>
      <c r="BO35" s="259"/>
      <c r="BP35" s="259"/>
      <c r="BQ35" s="259"/>
      <c r="BR35" s="259"/>
      <c r="BS35" s="259"/>
      <c r="BT35" s="259"/>
      <c r="BU35" s="259"/>
      <c r="BV35" s="259"/>
      <c r="BW35" s="259"/>
      <c r="BX35" s="259"/>
      <c r="BY35" s="259"/>
      <c r="BZ35" s="259"/>
      <c r="CA35" s="259"/>
      <c r="CB35" s="259"/>
      <c r="CC35" s="259"/>
      <c r="CD35" s="259"/>
      <c r="CE35" s="259"/>
      <c r="CF35" s="259"/>
      <c r="CG35" s="259"/>
      <c r="CH35" s="259"/>
      <c r="CI35" s="259"/>
      <c r="CJ35" s="259"/>
      <c r="CK35" s="259"/>
    </row>
    <row r="36" spans="45:89" s="241" customFormat="1" x14ac:dyDescent="0.2">
      <c r="AS36" s="259"/>
      <c r="AT36" s="259"/>
      <c r="AU36" s="259"/>
      <c r="AV36" s="259"/>
      <c r="AW36" s="259"/>
      <c r="AX36" s="259"/>
      <c r="AY36" s="259"/>
      <c r="AZ36" s="259"/>
      <c r="BA36" s="259"/>
      <c r="BB36" s="259"/>
      <c r="BC36" s="259"/>
      <c r="BD36" s="259"/>
      <c r="BE36" s="259"/>
      <c r="BF36" s="259"/>
      <c r="BG36" s="259"/>
      <c r="BH36" s="259"/>
      <c r="BI36" s="259"/>
      <c r="BJ36" s="259"/>
      <c r="BK36" s="259"/>
      <c r="BL36" s="259"/>
      <c r="BM36" s="259"/>
      <c r="BN36" s="259"/>
      <c r="BO36" s="259"/>
      <c r="BP36" s="259"/>
      <c r="BQ36" s="259"/>
      <c r="BR36" s="259"/>
      <c r="BS36" s="259"/>
      <c r="BT36" s="259"/>
      <c r="BU36" s="259"/>
      <c r="BV36" s="259"/>
      <c r="BW36" s="259"/>
      <c r="BX36" s="259"/>
      <c r="BY36" s="259"/>
      <c r="BZ36" s="259"/>
      <c r="CA36" s="259"/>
      <c r="CB36" s="259"/>
      <c r="CC36" s="259"/>
      <c r="CD36" s="259"/>
      <c r="CE36" s="259"/>
      <c r="CF36" s="259"/>
      <c r="CG36" s="259"/>
      <c r="CH36" s="259"/>
      <c r="CI36" s="259"/>
      <c r="CJ36" s="259"/>
      <c r="CK36" s="259"/>
    </row>
    <row r="37" spans="45:89" s="241" customFormat="1" x14ac:dyDescent="0.2">
      <c r="AS37" s="259"/>
      <c r="AT37" s="259"/>
      <c r="AU37" s="259"/>
      <c r="AV37" s="259"/>
      <c r="AW37" s="259"/>
      <c r="AX37" s="259"/>
      <c r="AY37" s="259"/>
      <c r="AZ37" s="259"/>
      <c r="BA37" s="259"/>
      <c r="BB37" s="259"/>
      <c r="BC37" s="259"/>
      <c r="BD37" s="259"/>
      <c r="BE37" s="259"/>
      <c r="BF37" s="259"/>
      <c r="BG37" s="259"/>
      <c r="BH37" s="259"/>
      <c r="BI37" s="259"/>
      <c r="BJ37" s="259"/>
      <c r="BK37" s="259"/>
      <c r="BL37" s="259"/>
      <c r="BM37" s="259"/>
      <c r="BN37" s="259"/>
      <c r="BO37" s="259"/>
      <c r="BP37" s="259"/>
      <c r="BQ37" s="259"/>
      <c r="BR37" s="259"/>
      <c r="BS37" s="259"/>
      <c r="BT37" s="259"/>
      <c r="BU37" s="259"/>
      <c r="BV37" s="259"/>
      <c r="BW37" s="259"/>
      <c r="BX37" s="259"/>
      <c r="BY37" s="259"/>
      <c r="BZ37" s="259"/>
      <c r="CA37" s="259"/>
      <c r="CB37" s="259"/>
      <c r="CC37" s="259"/>
      <c r="CD37" s="259"/>
      <c r="CE37" s="259"/>
      <c r="CF37" s="259"/>
      <c r="CG37" s="259"/>
      <c r="CH37" s="259"/>
      <c r="CI37" s="259"/>
      <c r="CJ37" s="259"/>
      <c r="CK37" s="259"/>
    </row>
    <row r="38" spans="45:89" s="241" customFormat="1" x14ac:dyDescent="0.2">
      <c r="AS38" s="259"/>
      <c r="AT38" s="259"/>
      <c r="AU38" s="259"/>
      <c r="AV38" s="259"/>
      <c r="AW38" s="259"/>
      <c r="AX38" s="259"/>
      <c r="AY38" s="259"/>
      <c r="AZ38" s="259"/>
      <c r="BA38" s="259"/>
      <c r="BB38" s="259"/>
      <c r="BC38" s="259"/>
      <c r="BD38" s="259"/>
      <c r="BE38" s="259"/>
      <c r="BF38" s="259"/>
      <c r="BG38" s="259"/>
      <c r="BH38" s="259"/>
      <c r="BI38" s="259"/>
      <c r="BJ38" s="259"/>
      <c r="BK38" s="259"/>
      <c r="BL38" s="259"/>
      <c r="BM38" s="259"/>
      <c r="BN38" s="259"/>
      <c r="BO38" s="259"/>
      <c r="BP38" s="259"/>
      <c r="BQ38" s="259"/>
      <c r="BR38" s="259"/>
      <c r="BS38" s="259"/>
      <c r="BT38" s="259"/>
      <c r="BU38" s="259"/>
      <c r="BV38" s="259"/>
      <c r="BW38" s="259"/>
      <c r="BX38" s="259"/>
      <c r="BY38" s="259"/>
      <c r="BZ38" s="259"/>
      <c r="CA38" s="259"/>
      <c r="CB38" s="259"/>
      <c r="CC38" s="259"/>
      <c r="CD38" s="259"/>
      <c r="CE38" s="259"/>
      <c r="CF38" s="259"/>
      <c r="CG38" s="259"/>
      <c r="CH38" s="259"/>
      <c r="CI38" s="259"/>
      <c r="CJ38" s="259"/>
      <c r="CK38" s="259"/>
    </row>
    <row r="39" spans="45:89" s="241" customFormat="1" x14ac:dyDescent="0.2">
      <c r="AS39" s="259"/>
      <c r="AT39" s="259"/>
      <c r="AU39" s="259"/>
      <c r="AV39" s="259"/>
      <c r="AW39" s="259"/>
      <c r="AX39" s="259"/>
      <c r="AY39" s="259"/>
      <c r="AZ39" s="259"/>
      <c r="BA39" s="259"/>
      <c r="BB39" s="259"/>
      <c r="BC39" s="259"/>
      <c r="BD39" s="259"/>
      <c r="BE39" s="259"/>
      <c r="BF39" s="259"/>
      <c r="BG39" s="259"/>
      <c r="BH39" s="259"/>
      <c r="BI39" s="259"/>
      <c r="BJ39" s="259"/>
      <c r="BK39" s="259"/>
      <c r="BL39" s="259"/>
      <c r="BM39" s="259"/>
      <c r="BN39" s="259"/>
      <c r="BO39" s="259"/>
      <c r="BP39" s="259"/>
      <c r="BQ39" s="259"/>
      <c r="BR39" s="259"/>
      <c r="BS39" s="259"/>
      <c r="BT39" s="259"/>
      <c r="BU39" s="259"/>
      <c r="BV39" s="259"/>
      <c r="BW39" s="259"/>
      <c r="BX39" s="259"/>
      <c r="BY39" s="259"/>
      <c r="BZ39" s="259"/>
      <c r="CA39" s="259"/>
      <c r="CB39" s="259"/>
      <c r="CC39" s="259"/>
      <c r="CD39" s="259"/>
      <c r="CE39" s="259"/>
      <c r="CF39" s="259"/>
      <c r="CG39" s="259"/>
      <c r="CH39" s="259"/>
      <c r="CI39" s="259"/>
      <c r="CJ39" s="259"/>
      <c r="CK39" s="259"/>
    </row>
    <row r="40" spans="45:89" s="241" customFormat="1" x14ac:dyDescent="0.2">
      <c r="AS40" s="259"/>
      <c r="AT40" s="259"/>
      <c r="AU40" s="259"/>
      <c r="AV40" s="259"/>
      <c r="AW40" s="259"/>
      <c r="AX40" s="259"/>
      <c r="AY40" s="259"/>
      <c r="AZ40" s="259"/>
      <c r="BA40" s="259"/>
      <c r="BB40" s="259"/>
      <c r="BC40" s="259"/>
      <c r="BD40" s="259"/>
      <c r="BE40" s="259"/>
      <c r="BF40" s="259"/>
      <c r="BG40" s="259"/>
      <c r="BH40" s="259"/>
      <c r="BI40" s="259"/>
      <c r="BJ40" s="259"/>
      <c r="BK40" s="259"/>
      <c r="BL40" s="259"/>
      <c r="BM40" s="259"/>
      <c r="BN40" s="259"/>
      <c r="BO40" s="259"/>
      <c r="BP40" s="259"/>
      <c r="BQ40" s="259"/>
      <c r="BR40" s="259"/>
      <c r="BS40" s="259"/>
      <c r="BT40" s="259"/>
      <c r="BU40" s="259"/>
      <c r="BV40" s="259"/>
      <c r="BW40" s="259"/>
      <c r="BX40" s="259"/>
      <c r="BY40" s="259"/>
      <c r="BZ40" s="259"/>
      <c r="CA40" s="259"/>
      <c r="CB40" s="259"/>
      <c r="CC40" s="259"/>
      <c r="CD40" s="259"/>
      <c r="CE40" s="259"/>
      <c r="CF40" s="259"/>
      <c r="CG40" s="259"/>
      <c r="CH40" s="259"/>
      <c r="CI40" s="259"/>
      <c r="CJ40" s="259"/>
      <c r="CK40" s="259"/>
    </row>
    <row r="41" spans="45:89" s="241" customFormat="1" x14ac:dyDescent="0.2">
      <c r="AS41" s="259"/>
      <c r="AT41" s="259"/>
      <c r="AU41" s="259"/>
      <c r="AV41" s="259"/>
      <c r="AW41" s="259"/>
      <c r="AX41" s="259"/>
      <c r="AY41" s="259"/>
      <c r="AZ41" s="259"/>
      <c r="BA41" s="259"/>
      <c r="BB41" s="259"/>
      <c r="BC41" s="259"/>
      <c r="BD41" s="259"/>
      <c r="BE41" s="259"/>
      <c r="BF41" s="259"/>
      <c r="BG41" s="259"/>
      <c r="BH41" s="259"/>
      <c r="BI41" s="259"/>
      <c r="BJ41" s="259"/>
      <c r="BK41" s="259"/>
      <c r="BL41" s="259"/>
      <c r="BM41" s="259"/>
      <c r="BN41" s="259"/>
      <c r="BO41" s="259"/>
      <c r="BP41" s="259"/>
      <c r="BQ41" s="259"/>
      <c r="BR41" s="259"/>
      <c r="BS41" s="259"/>
      <c r="BT41" s="259"/>
      <c r="BU41" s="259"/>
      <c r="BV41" s="259"/>
      <c r="BW41" s="259"/>
      <c r="BX41" s="259"/>
      <c r="BY41" s="259"/>
      <c r="BZ41" s="259"/>
      <c r="CA41" s="259"/>
      <c r="CB41" s="259"/>
      <c r="CC41" s="259"/>
      <c r="CD41" s="259"/>
      <c r="CE41" s="259"/>
      <c r="CF41" s="259"/>
      <c r="CG41" s="259"/>
      <c r="CH41" s="259"/>
      <c r="CI41" s="259"/>
      <c r="CJ41" s="259"/>
      <c r="CK41" s="259"/>
    </row>
    <row r="42" spans="45:89" s="241" customFormat="1" x14ac:dyDescent="0.2">
      <c r="AS42" s="259"/>
      <c r="AT42" s="259"/>
      <c r="AU42" s="259"/>
      <c r="AV42" s="259"/>
      <c r="AW42" s="259"/>
      <c r="AX42" s="259"/>
      <c r="AY42" s="259"/>
      <c r="AZ42" s="259"/>
      <c r="BA42" s="259"/>
      <c r="BB42" s="259"/>
      <c r="BC42" s="259"/>
      <c r="BD42" s="259"/>
      <c r="BE42" s="259"/>
      <c r="BF42" s="259"/>
      <c r="BG42" s="259"/>
      <c r="BH42" s="259"/>
      <c r="BI42" s="259"/>
      <c r="BJ42" s="259"/>
      <c r="BK42" s="259"/>
      <c r="BL42" s="259"/>
      <c r="BM42" s="259"/>
      <c r="BN42" s="259"/>
      <c r="BO42" s="259"/>
      <c r="BP42" s="259"/>
      <c r="BQ42" s="259"/>
      <c r="BR42" s="259"/>
      <c r="BS42" s="259"/>
      <c r="BT42" s="259"/>
      <c r="BU42" s="259"/>
      <c r="BV42" s="259"/>
      <c r="BW42" s="259"/>
      <c r="BX42" s="259"/>
      <c r="BY42" s="259"/>
      <c r="BZ42" s="259"/>
      <c r="CA42" s="259"/>
      <c r="CB42" s="259"/>
      <c r="CC42" s="259"/>
      <c r="CD42" s="259"/>
      <c r="CE42" s="259"/>
      <c r="CF42" s="259"/>
      <c r="CG42" s="259"/>
      <c r="CH42" s="259"/>
      <c r="CI42" s="259"/>
      <c r="CJ42" s="259"/>
      <c r="CK42" s="259"/>
    </row>
    <row r="43" spans="45:89" s="241" customFormat="1" x14ac:dyDescent="0.2">
      <c r="AS43" s="259"/>
      <c r="AT43" s="259"/>
      <c r="AU43" s="259"/>
      <c r="AV43" s="259"/>
      <c r="AW43" s="259"/>
      <c r="AX43" s="259"/>
      <c r="AY43" s="259"/>
      <c r="AZ43" s="259"/>
      <c r="BA43" s="259"/>
      <c r="BB43" s="259"/>
      <c r="BC43" s="259"/>
      <c r="BD43" s="259"/>
      <c r="BE43" s="259"/>
      <c r="BF43" s="259"/>
      <c r="BG43" s="259"/>
      <c r="BH43" s="259"/>
      <c r="BI43" s="259"/>
      <c r="BJ43" s="259"/>
      <c r="BK43" s="259"/>
      <c r="BL43" s="259"/>
      <c r="BM43" s="259"/>
      <c r="BN43" s="259"/>
      <c r="BO43" s="259"/>
      <c r="BP43" s="259"/>
      <c r="BQ43" s="259"/>
      <c r="BR43" s="259"/>
      <c r="BS43" s="259"/>
      <c r="BT43" s="259"/>
      <c r="BU43" s="259"/>
      <c r="BV43" s="259"/>
      <c r="BW43" s="259"/>
      <c r="BX43" s="259"/>
      <c r="BY43" s="259"/>
      <c r="BZ43" s="259"/>
      <c r="CA43" s="259"/>
      <c r="CB43" s="259"/>
      <c r="CC43" s="259"/>
      <c r="CD43" s="259"/>
      <c r="CE43" s="259"/>
      <c r="CF43" s="259"/>
      <c r="CG43" s="259"/>
      <c r="CH43" s="259"/>
      <c r="CI43" s="259"/>
      <c r="CJ43" s="259"/>
      <c r="CK43" s="259"/>
    </row>
    <row r="44" spans="45:89" s="241" customFormat="1" x14ac:dyDescent="0.2">
      <c r="AS44" s="259"/>
      <c r="AT44" s="259"/>
      <c r="AU44" s="259"/>
      <c r="AV44" s="259"/>
      <c r="AW44" s="259"/>
      <c r="AX44" s="259"/>
      <c r="AY44" s="259"/>
      <c r="AZ44" s="259"/>
      <c r="BA44" s="259"/>
      <c r="BB44" s="259"/>
      <c r="BC44" s="259"/>
      <c r="BD44" s="259"/>
      <c r="BE44" s="259"/>
      <c r="BF44" s="259"/>
      <c r="BG44" s="259"/>
      <c r="BH44" s="259"/>
      <c r="BI44" s="259"/>
      <c r="BJ44" s="259"/>
      <c r="BK44" s="259"/>
      <c r="BL44" s="259"/>
      <c r="BM44" s="259"/>
      <c r="BN44" s="259"/>
      <c r="BO44" s="259"/>
      <c r="BP44" s="259"/>
      <c r="BQ44" s="259"/>
      <c r="BR44" s="259"/>
      <c r="BS44" s="259"/>
      <c r="BT44" s="259"/>
      <c r="BU44" s="259"/>
      <c r="BV44" s="259"/>
      <c r="BW44" s="259"/>
      <c r="BX44" s="259"/>
      <c r="BY44" s="259"/>
      <c r="BZ44" s="259"/>
      <c r="CA44" s="259"/>
      <c r="CB44" s="259"/>
      <c r="CC44" s="259"/>
      <c r="CD44" s="259"/>
      <c r="CE44" s="259"/>
      <c r="CF44" s="259"/>
      <c r="CG44" s="259"/>
      <c r="CH44" s="259"/>
      <c r="CI44" s="259"/>
      <c r="CJ44" s="259"/>
      <c r="CK44" s="259"/>
    </row>
    <row r="45" spans="45:89" s="241" customFormat="1" x14ac:dyDescent="0.2">
      <c r="AS45" s="259"/>
      <c r="AT45" s="259"/>
      <c r="AU45" s="259"/>
      <c r="AV45" s="259"/>
      <c r="AW45" s="259"/>
      <c r="AX45" s="259"/>
      <c r="AY45" s="259"/>
      <c r="AZ45" s="259"/>
      <c r="BA45" s="259"/>
      <c r="BB45" s="259"/>
      <c r="BC45" s="259"/>
      <c r="BD45" s="259"/>
      <c r="BE45" s="259"/>
      <c r="BF45" s="259"/>
      <c r="BG45" s="259"/>
      <c r="BH45" s="259"/>
      <c r="BI45" s="259"/>
      <c r="BJ45" s="259"/>
      <c r="BK45" s="259"/>
      <c r="BL45" s="259"/>
      <c r="BM45" s="259"/>
      <c r="BN45" s="259"/>
      <c r="BO45" s="259"/>
      <c r="BP45" s="259"/>
      <c r="BQ45" s="259"/>
      <c r="BR45" s="259"/>
      <c r="BS45" s="259"/>
      <c r="BT45" s="259"/>
      <c r="BU45" s="259"/>
      <c r="BV45" s="259"/>
      <c r="BW45" s="259"/>
      <c r="BX45" s="259"/>
      <c r="BY45" s="259"/>
      <c r="BZ45" s="259"/>
      <c r="CA45" s="259"/>
      <c r="CB45" s="259"/>
      <c r="CC45" s="259"/>
      <c r="CD45" s="259"/>
      <c r="CE45" s="259"/>
      <c r="CF45" s="259"/>
      <c r="CG45" s="259"/>
      <c r="CH45" s="259"/>
      <c r="CI45" s="259"/>
      <c r="CJ45" s="259"/>
      <c r="CK45" s="259"/>
    </row>
    <row r="46" spans="45:89" s="241" customFormat="1" x14ac:dyDescent="0.2">
      <c r="AS46" s="259"/>
      <c r="AT46" s="259"/>
      <c r="AU46" s="259"/>
      <c r="AV46" s="259"/>
      <c r="AW46" s="259"/>
      <c r="AX46" s="259"/>
      <c r="AY46" s="259"/>
      <c r="AZ46" s="259"/>
      <c r="BA46" s="259"/>
      <c r="BB46" s="259"/>
      <c r="BC46" s="259"/>
      <c r="BD46" s="259"/>
      <c r="BE46" s="259"/>
      <c r="BF46" s="259"/>
      <c r="BG46" s="259"/>
      <c r="BH46" s="259"/>
      <c r="BI46" s="259"/>
      <c r="BJ46" s="259"/>
      <c r="BK46" s="259"/>
      <c r="BL46" s="259"/>
      <c r="BM46" s="259"/>
      <c r="BN46" s="259"/>
      <c r="BO46" s="259"/>
      <c r="BP46" s="259"/>
      <c r="BQ46" s="259"/>
      <c r="BR46" s="259"/>
      <c r="BS46" s="259"/>
      <c r="BT46" s="259"/>
      <c r="BU46" s="259"/>
      <c r="BV46" s="259"/>
      <c r="BW46" s="259"/>
      <c r="BX46" s="259"/>
      <c r="BY46" s="259"/>
      <c r="BZ46" s="259"/>
      <c r="CA46" s="259"/>
      <c r="CB46" s="259"/>
      <c r="CC46" s="259"/>
      <c r="CD46" s="259"/>
      <c r="CE46" s="259"/>
      <c r="CF46" s="259"/>
      <c r="CG46" s="259"/>
      <c r="CH46" s="259"/>
      <c r="CI46" s="259"/>
      <c r="CJ46" s="259"/>
      <c r="CK46" s="259"/>
    </row>
    <row r="47" spans="45:89" s="241" customFormat="1" x14ac:dyDescent="0.2">
      <c r="AS47" s="259"/>
      <c r="AT47" s="259"/>
      <c r="AU47" s="259"/>
      <c r="AV47" s="259"/>
      <c r="AW47" s="259"/>
      <c r="AX47" s="259"/>
      <c r="AY47" s="259"/>
      <c r="AZ47" s="259"/>
      <c r="BA47" s="259"/>
      <c r="BB47" s="259"/>
      <c r="BC47" s="259"/>
      <c r="BD47" s="259"/>
      <c r="BE47" s="259"/>
      <c r="BF47" s="259"/>
      <c r="BG47" s="259"/>
      <c r="BH47" s="259"/>
      <c r="BI47" s="259"/>
      <c r="BJ47" s="259"/>
      <c r="BK47" s="259"/>
      <c r="BL47" s="259"/>
      <c r="BM47" s="259"/>
      <c r="BN47" s="259"/>
      <c r="BO47" s="259"/>
      <c r="BP47" s="259"/>
      <c r="BQ47" s="259"/>
      <c r="BR47" s="259"/>
      <c r="BS47" s="259"/>
      <c r="BT47" s="259"/>
      <c r="BU47" s="259"/>
      <c r="BV47" s="259"/>
      <c r="BW47" s="259"/>
      <c r="BX47" s="259"/>
      <c r="BY47" s="259"/>
      <c r="BZ47" s="259"/>
      <c r="CA47" s="259"/>
      <c r="CB47" s="259"/>
      <c r="CC47" s="259"/>
      <c r="CD47" s="259"/>
      <c r="CE47" s="259"/>
      <c r="CF47" s="259"/>
      <c r="CG47" s="259"/>
      <c r="CH47" s="259"/>
      <c r="CI47" s="259"/>
      <c r="CJ47" s="259"/>
      <c r="CK47" s="259"/>
    </row>
    <row r="48" spans="45:89" s="241" customFormat="1" x14ac:dyDescent="0.2">
      <c r="AS48" s="259"/>
      <c r="AT48" s="259"/>
      <c r="AU48" s="259"/>
      <c r="AV48" s="259"/>
      <c r="AW48" s="259"/>
      <c r="AX48" s="259"/>
      <c r="AY48" s="259"/>
      <c r="AZ48" s="259"/>
      <c r="BA48" s="259"/>
      <c r="BB48" s="259"/>
      <c r="BC48" s="259"/>
      <c r="BD48" s="259"/>
      <c r="BE48" s="259"/>
      <c r="BF48" s="259"/>
      <c r="BG48" s="259"/>
      <c r="BH48" s="259"/>
      <c r="BI48" s="259"/>
      <c r="BJ48" s="259"/>
      <c r="BK48" s="259"/>
      <c r="BL48" s="259"/>
      <c r="BM48" s="259"/>
      <c r="BN48" s="259"/>
      <c r="BO48" s="259"/>
      <c r="BP48" s="259"/>
      <c r="BQ48" s="259"/>
      <c r="BR48" s="259"/>
      <c r="BS48" s="259"/>
      <c r="BT48" s="259"/>
      <c r="BU48" s="259"/>
      <c r="BV48" s="259"/>
      <c r="BW48" s="259"/>
      <c r="BX48" s="259"/>
      <c r="BY48" s="259"/>
      <c r="BZ48" s="259"/>
      <c r="CA48" s="259"/>
      <c r="CB48" s="259"/>
      <c r="CC48" s="259"/>
      <c r="CD48" s="259"/>
      <c r="CE48" s="259"/>
      <c r="CF48" s="259"/>
      <c r="CG48" s="259"/>
      <c r="CH48" s="259"/>
      <c r="CI48" s="259"/>
      <c r="CJ48" s="259"/>
      <c r="CK48" s="259"/>
    </row>
    <row r="49" spans="1:89" s="241" customFormat="1" x14ac:dyDescent="0.2">
      <c r="AS49" s="259"/>
      <c r="AT49" s="259"/>
      <c r="AU49" s="259"/>
      <c r="AV49" s="259"/>
      <c r="AW49" s="259"/>
      <c r="AX49" s="259"/>
      <c r="AY49" s="259"/>
      <c r="AZ49" s="259"/>
      <c r="BA49" s="259"/>
      <c r="BB49" s="259"/>
      <c r="BC49" s="259"/>
      <c r="BD49" s="259"/>
      <c r="BE49" s="259"/>
      <c r="BF49" s="259"/>
      <c r="BG49" s="259"/>
      <c r="BH49" s="259"/>
      <c r="BI49" s="259"/>
      <c r="BJ49" s="259"/>
      <c r="BK49" s="259"/>
      <c r="BL49" s="259"/>
      <c r="BM49" s="259"/>
      <c r="BN49" s="259"/>
      <c r="BO49" s="259"/>
      <c r="BP49" s="259"/>
      <c r="BQ49" s="259"/>
      <c r="BR49" s="259"/>
      <c r="BS49" s="259"/>
      <c r="BT49" s="259"/>
      <c r="BU49" s="259"/>
      <c r="BV49" s="259"/>
      <c r="BW49" s="259"/>
      <c r="BX49" s="259"/>
      <c r="BY49" s="259"/>
      <c r="BZ49" s="259"/>
      <c r="CA49" s="259"/>
      <c r="CB49" s="259"/>
      <c r="CC49" s="259"/>
      <c r="CD49" s="259"/>
      <c r="CE49" s="259"/>
      <c r="CF49" s="259"/>
      <c r="CG49" s="259"/>
      <c r="CH49" s="259"/>
      <c r="CI49" s="259"/>
      <c r="CJ49" s="259"/>
      <c r="CK49" s="259"/>
    </row>
    <row r="50" spans="1:89" s="241" customFormat="1" x14ac:dyDescent="0.2">
      <c r="AS50" s="259"/>
      <c r="AT50" s="259"/>
      <c r="AU50" s="259"/>
      <c r="AV50" s="259"/>
      <c r="AW50" s="259"/>
      <c r="AX50" s="259"/>
      <c r="AY50" s="259"/>
      <c r="AZ50" s="259"/>
      <c r="BA50" s="259"/>
      <c r="BB50" s="259"/>
      <c r="BC50" s="259"/>
      <c r="BD50" s="259"/>
      <c r="BE50" s="259"/>
      <c r="BF50" s="259"/>
      <c r="BG50" s="259"/>
      <c r="BH50" s="259"/>
      <c r="BI50" s="259"/>
      <c r="BJ50" s="259"/>
      <c r="BK50" s="259"/>
      <c r="BL50" s="259"/>
      <c r="BM50" s="259"/>
      <c r="BN50" s="259"/>
      <c r="BO50" s="259"/>
      <c r="BP50" s="259"/>
      <c r="BQ50" s="259"/>
      <c r="BR50" s="259"/>
      <c r="BS50" s="259"/>
      <c r="BT50" s="259"/>
      <c r="BU50" s="259"/>
      <c r="BV50" s="259"/>
      <c r="BW50" s="259"/>
      <c r="BX50" s="259"/>
      <c r="BY50" s="259"/>
      <c r="BZ50" s="259"/>
      <c r="CA50" s="259"/>
      <c r="CB50" s="259"/>
      <c r="CC50" s="259"/>
      <c r="CD50" s="259"/>
      <c r="CE50" s="259"/>
      <c r="CF50" s="259"/>
      <c r="CG50" s="259"/>
      <c r="CH50" s="259"/>
      <c r="CI50" s="259"/>
      <c r="CJ50" s="259"/>
      <c r="CK50" s="259"/>
    </row>
    <row r="51" spans="1:89" s="241" customFormat="1" ht="16" x14ac:dyDescent="0.2">
      <c r="M51" s="245"/>
      <c r="AS51" s="259"/>
      <c r="AT51" s="259"/>
      <c r="AU51" s="259"/>
      <c r="AV51" s="259"/>
      <c r="AW51" s="259"/>
      <c r="AX51" s="259"/>
      <c r="AY51" s="259"/>
      <c r="AZ51" s="259"/>
      <c r="BA51" s="259"/>
      <c r="BB51" s="259"/>
      <c r="BC51" s="259"/>
      <c r="BD51" s="259"/>
      <c r="BE51" s="259"/>
      <c r="BF51" s="259"/>
      <c r="BG51" s="259"/>
      <c r="BH51" s="259"/>
      <c r="BI51" s="259"/>
      <c r="BJ51" s="259"/>
      <c r="BK51" s="259"/>
      <c r="BL51" s="259"/>
      <c r="BM51" s="259"/>
      <c r="BN51" s="259"/>
      <c r="BO51" s="259"/>
      <c r="BP51" s="259"/>
      <c r="BQ51" s="259"/>
      <c r="BR51" s="259"/>
      <c r="BS51" s="259"/>
      <c r="BT51" s="259"/>
      <c r="BU51" s="259"/>
      <c r="BV51" s="259"/>
      <c r="BW51" s="259"/>
      <c r="BX51" s="259"/>
      <c r="BY51" s="259"/>
      <c r="BZ51" s="259"/>
      <c r="CA51" s="259"/>
      <c r="CB51" s="259"/>
      <c r="CC51" s="259"/>
      <c r="CD51" s="259"/>
      <c r="CE51" s="259"/>
      <c r="CF51" s="259"/>
      <c r="CG51" s="259"/>
      <c r="CH51" s="259"/>
      <c r="CI51" s="259"/>
      <c r="CJ51" s="259"/>
      <c r="CK51" s="259"/>
    </row>
    <row r="52" spans="1:89" s="241" customFormat="1" x14ac:dyDescent="0.2">
      <c r="AS52" s="259"/>
      <c r="AT52" s="259"/>
      <c r="AU52" s="259"/>
      <c r="AV52" s="259"/>
      <c r="AW52" s="259"/>
      <c r="AX52" s="259"/>
      <c r="AY52" s="259"/>
      <c r="AZ52" s="259"/>
      <c r="BA52" s="259"/>
      <c r="BB52" s="259"/>
      <c r="BC52" s="259"/>
      <c r="BD52" s="259"/>
      <c r="BE52" s="259"/>
      <c r="BF52" s="259"/>
      <c r="BG52" s="259"/>
      <c r="BH52" s="259"/>
      <c r="BI52" s="259"/>
      <c r="BJ52" s="259"/>
      <c r="BK52" s="259"/>
      <c r="BL52" s="259"/>
      <c r="BM52" s="259"/>
      <c r="BN52" s="259"/>
      <c r="BO52" s="259"/>
      <c r="BP52" s="259"/>
      <c r="BQ52" s="259"/>
      <c r="BR52" s="259"/>
      <c r="BS52" s="259"/>
      <c r="BT52" s="259"/>
      <c r="BU52" s="259"/>
      <c r="BV52" s="259"/>
      <c r="BW52" s="259"/>
      <c r="BX52" s="259"/>
      <c r="BY52" s="259"/>
      <c r="BZ52" s="259"/>
      <c r="CA52" s="259"/>
      <c r="CB52" s="259"/>
      <c r="CC52" s="259"/>
      <c r="CD52" s="259"/>
      <c r="CE52" s="259"/>
      <c r="CF52" s="259"/>
      <c r="CG52" s="259"/>
      <c r="CH52" s="259"/>
      <c r="CI52" s="259"/>
      <c r="CJ52" s="259"/>
      <c r="CK52" s="259"/>
    </row>
    <row r="53" spans="1:89" s="241" customFormat="1" x14ac:dyDescent="0.2">
      <c r="AS53" s="259"/>
      <c r="AT53" s="259"/>
      <c r="AU53" s="259"/>
      <c r="AV53" s="259"/>
      <c r="AW53" s="259"/>
      <c r="AX53" s="259"/>
      <c r="AY53" s="259"/>
      <c r="AZ53" s="259"/>
      <c r="BA53" s="259"/>
      <c r="BB53" s="259"/>
      <c r="BC53" s="259"/>
      <c r="BD53" s="259"/>
      <c r="BE53" s="259"/>
      <c r="BF53" s="259"/>
      <c r="BG53" s="259"/>
      <c r="BH53" s="259"/>
      <c r="BI53" s="259"/>
      <c r="BJ53" s="259"/>
      <c r="BK53" s="259"/>
      <c r="BL53" s="259"/>
      <c r="BM53" s="259"/>
      <c r="BN53" s="259"/>
      <c r="BO53" s="259"/>
      <c r="BP53" s="259"/>
      <c r="BQ53" s="259"/>
      <c r="BR53" s="259"/>
      <c r="BS53" s="259"/>
      <c r="BT53" s="259"/>
      <c r="BU53" s="259"/>
      <c r="BV53" s="259"/>
      <c r="BW53" s="259"/>
      <c r="BX53" s="259"/>
      <c r="BY53" s="259"/>
      <c r="BZ53" s="259"/>
      <c r="CA53" s="259"/>
      <c r="CB53" s="259"/>
      <c r="CC53" s="259"/>
      <c r="CD53" s="259"/>
      <c r="CE53" s="259"/>
      <c r="CF53" s="259"/>
      <c r="CG53" s="259"/>
      <c r="CH53" s="259"/>
      <c r="CI53" s="259"/>
      <c r="CJ53" s="259"/>
      <c r="CK53" s="259"/>
    </row>
    <row r="54" spans="1:89" s="241" customFormat="1" x14ac:dyDescent="0.2">
      <c r="AS54" s="259"/>
      <c r="AT54" s="259"/>
      <c r="AU54" s="259"/>
      <c r="AV54" s="259"/>
      <c r="AW54" s="259"/>
      <c r="AX54" s="259"/>
      <c r="AY54" s="259"/>
      <c r="AZ54" s="259"/>
      <c r="BA54" s="259"/>
      <c r="BB54" s="259"/>
      <c r="BC54" s="259"/>
      <c r="BD54" s="259"/>
      <c r="BE54" s="259"/>
      <c r="BF54" s="259"/>
      <c r="BG54" s="259"/>
      <c r="BH54" s="259"/>
      <c r="BI54" s="259"/>
      <c r="BJ54" s="259"/>
      <c r="BK54" s="259"/>
      <c r="BL54" s="259"/>
      <c r="BM54" s="259"/>
      <c r="BN54" s="259"/>
      <c r="BO54" s="259"/>
      <c r="BP54" s="259"/>
      <c r="BQ54" s="259"/>
      <c r="BR54" s="259"/>
      <c r="BS54" s="259"/>
      <c r="BT54" s="259"/>
      <c r="BU54" s="259"/>
      <c r="BV54" s="259"/>
      <c r="BW54" s="259"/>
      <c r="BX54" s="259"/>
      <c r="BY54" s="259"/>
      <c r="BZ54" s="259"/>
      <c r="CA54" s="259"/>
      <c r="CB54" s="259"/>
      <c r="CC54" s="259"/>
      <c r="CD54" s="259"/>
      <c r="CE54" s="259"/>
      <c r="CF54" s="259"/>
      <c r="CG54" s="259"/>
      <c r="CH54" s="259"/>
      <c r="CI54" s="259"/>
      <c r="CJ54" s="259"/>
      <c r="CK54" s="259"/>
    </row>
    <row r="55" spans="1:89" s="241" customFormat="1" x14ac:dyDescent="0.2">
      <c r="AS55" s="259"/>
      <c r="AT55" s="259"/>
      <c r="AU55" s="259"/>
      <c r="AV55" s="259"/>
      <c r="AW55" s="259"/>
      <c r="AX55" s="259"/>
      <c r="AY55" s="259"/>
      <c r="AZ55" s="259"/>
      <c r="BA55" s="259"/>
      <c r="BB55" s="259"/>
      <c r="BC55" s="259"/>
      <c r="BD55" s="259"/>
      <c r="BE55" s="259"/>
      <c r="BF55" s="259"/>
      <c r="BG55" s="259"/>
      <c r="BH55" s="259"/>
      <c r="BI55" s="259"/>
      <c r="BJ55" s="259"/>
      <c r="BK55" s="259"/>
      <c r="BL55" s="259"/>
      <c r="BM55" s="259"/>
      <c r="BN55" s="259"/>
      <c r="BO55" s="259"/>
      <c r="BP55" s="259"/>
      <c r="BQ55" s="259"/>
      <c r="BR55" s="259"/>
      <c r="BS55" s="259"/>
      <c r="BT55" s="259"/>
      <c r="BU55" s="259"/>
      <c r="BV55" s="259"/>
      <c r="BW55" s="259"/>
      <c r="BX55" s="259"/>
      <c r="BY55" s="259"/>
      <c r="BZ55" s="259"/>
      <c r="CA55" s="259"/>
      <c r="CB55" s="259"/>
      <c r="CC55" s="259"/>
      <c r="CD55" s="259"/>
      <c r="CE55" s="259"/>
      <c r="CF55" s="259"/>
      <c r="CG55" s="259"/>
      <c r="CH55" s="259"/>
      <c r="CI55" s="259"/>
      <c r="CJ55" s="259"/>
      <c r="CK55" s="259"/>
    </row>
    <row r="56" spans="1:89" s="241" customFormat="1" ht="15" customHeight="1" x14ac:dyDescent="0.2">
      <c r="A56" s="261" t="s">
        <v>27</v>
      </c>
      <c r="B56" s="261"/>
      <c r="C56" s="261"/>
      <c r="D56" s="261"/>
      <c r="E56" s="261"/>
      <c r="F56" s="261"/>
      <c r="G56" s="261"/>
      <c r="H56" s="261"/>
      <c r="I56" s="261"/>
      <c r="J56" s="261"/>
      <c r="K56" s="261"/>
      <c r="L56" s="261"/>
      <c r="M56" s="261"/>
      <c r="O56" s="261" t="s">
        <v>513</v>
      </c>
      <c r="P56" s="261"/>
      <c r="Q56" s="261"/>
      <c r="R56" s="261"/>
      <c r="S56" s="261"/>
      <c r="T56" s="261"/>
      <c r="U56" s="261"/>
      <c r="W56" s="262" t="s">
        <v>514</v>
      </c>
      <c r="X56" s="262"/>
      <c r="Y56" s="262"/>
      <c r="Z56" s="262"/>
      <c r="AA56" s="262"/>
      <c r="AB56" s="262"/>
      <c r="AC56" s="262"/>
      <c r="AD56" s="262"/>
      <c r="AE56" s="262"/>
      <c r="AF56" s="262"/>
      <c r="AG56" s="262"/>
      <c r="AH56" s="262"/>
      <c r="AI56" s="262"/>
      <c r="AJ56" s="262"/>
      <c r="AK56" s="262"/>
      <c r="AL56" s="262"/>
      <c r="AM56" s="262"/>
      <c r="AN56" s="262"/>
      <c r="AO56" s="262"/>
      <c r="AS56" s="259"/>
      <c r="AT56" s="259"/>
      <c r="AU56" s="259"/>
      <c r="AV56" s="259"/>
      <c r="AW56" s="259"/>
      <c r="AX56" s="259"/>
      <c r="AY56" s="259"/>
      <c r="AZ56" s="259"/>
      <c r="BA56" s="259"/>
      <c r="BB56" s="259"/>
      <c r="BC56" s="259"/>
      <c r="BD56" s="259"/>
      <c r="BE56" s="259"/>
      <c r="BF56" s="259"/>
      <c r="BG56" s="259"/>
      <c r="BH56" s="259"/>
      <c r="BI56" s="259"/>
      <c r="BJ56" s="259"/>
      <c r="BK56" s="259"/>
      <c r="BL56" s="259"/>
      <c r="BM56" s="259"/>
      <c r="BN56" s="259"/>
      <c r="BO56" s="259"/>
      <c r="BP56" s="259"/>
      <c r="BQ56" s="259"/>
      <c r="BR56" s="259"/>
      <c r="BS56" s="259"/>
      <c r="BT56" s="259"/>
      <c r="BU56" s="259"/>
      <c r="BV56" s="259"/>
      <c r="BW56" s="259"/>
      <c r="BX56" s="259"/>
      <c r="BY56" s="259"/>
      <c r="BZ56" s="259"/>
      <c r="CA56" s="259"/>
      <c r="CB56" s="259"/>
      <c r="CC56" s="259"/>
      <c r="CD56" s="259"/>
      <c r="CE56" s="259"/>
      <c r="CF56" s="259"/>
      <c r="CG56" s="259"/>
      <c r="CH56" s="259"/>
      <c r="CI56" s="259"/>
      <c r="CJ56" s="259"/>
      <c r="CK56" s="259"/>
    </row>
    <row r="57" spans="1:89" s="241" customFormat="1" ht="15" customHeight="1" x14ac:dyDescent="0.2">
      <c r="A57" s="261"/>
      <c r="B57" s="261"/>
      <c r="C57" s="261"/>
      <c r="D57" s="261"/>
      <c r="E57" s="261"/>
      <c r="F57" s="261"/>
      <c r="G57" s="261"/>
      <c r="H57" s="261"/>
      <c r="I57" s="261"/>
      <c r="J57" s="261"/>
      <c r="K57" s="261"/>
      <c r="L57" s="261"/>
      <c r="M57" s="261"/>
      <c r="O57" s="261"/>
      <c r="P57" s="261"/>
      <c r="Q57" s="261"/>
      <c r="R57" s="261"/>
      <c r="S57" s="261"/>
      <c r="T57" s="261"/>
      <c r="U57" s="261"/>
      <c r="W57" s="262"/>
      <c r="X57" s="262"/>
      <c r="Y57" s="262"/>
      <c r="Z57" s="262"/>
      <c r="AA57" s="262"/>
      <c r="AB57" s="262"/>
      <c r="AC57" s="262"/>
      <c r="AD57" s="262"/>
      <c r="AE57" s="262"/>
      <c r="AF57" s="262"/>
      <c r="AG57" s="262"/>
      <c r="AH57" s="262"/>
      <c r="AI57" s="262"/>
      <c r="AJ57" s="262"/>
      <c r="AK57" s="262"/>
      <c r="AL57" s="262"/>
      <c r="AM57" s="262"/>
      <c r="AN57" s="262"/>
      <c r="AO57" s="262"/>
      <c r="AS57" s="259"/>
      <c r="AT57" s="259"/>
      <c r="AU57" s="259"/>
      <c r="AV57" s="259"/>
      <c r="AW57" s="259"/>
      <c r="AX57" s="259"/>
      <c r="AY57" s="259"/>
      <c r="AZ57" s="259"/>
      <c r="BA57" s="259"/>
      <c r="BB57" s="259"/>
      <c r="BC57" s="259"/>
      <c r="BD57" s="259"/>
      <c r="BE57" s="259"/>
      <c r="BF57" s="259"/>
      <c r="BG57" s="259"/>
      <c r="BH57" s="259"/>
      <c r="BI57" s="259"/>
      <c r="BJ57" s="259"/>
      <c r="BK57" s="259"/>
      <c r="BL57" s="259"/>
      <c r="BM57" s="259"/>
      <c r="BN57" s="259"/>
      <c r="BO57" s="259"/>
      <c r="BP57" s="259"/>
      <c r="BQ57" s="259"/>
      <c r="BR57" s="259"/>
      <c r="BS57" s="259"/>
      <c r="BT57" s="259"/>
      <c r="BU57" s="259"/>
      <c r="BV57" s="259"/>
      <c r="BW57" s="259"/>
      <c r="BX57" s="259"/>
      <c r="BY57" s="259"/>
      <c r="BZ57" s="259"/>
      <c r="CA57" s="259"/>
      <c r="CB57" s="259"/>
      <c r="CC57" s="259"/>
      <c r="CD57" s="259"/>
      <c r="CE57" s="259"/>
      <c r="CF57" s="259"/>
      <c r="CG57" s="259"/>
      <c r="CH57" s="259"/>
      <c r="CI57" s="259"/>
      <c r="CJ57" s="259"/>
      <c r="CK57" s="259"/>
    </row>
    <row r="58" spans="1:89" s="241" customFormat="1" ht="15" customHeight="1" x14ac:dyDescent="0.2">
      <c r="A58" s="261"/>
      <c r="B58" s="261"/>
      <c r="C58" s="261"/>
      <c r="D58" s="261"/>
      <c r="E58" s="261"/>
      <c r="F58" s="261"/>
      <c r="G58" s="261"/>
      <c r="H58" s="261"/>
      <c r="I58" s="261"/>
      <c r="J58" s="261"/>
      <c r="K58" s="261"/>
      <c r="L58" s="261"/>
      <c r="M58" s="261"/>
      <c r="O58" s="261"/>
      <c r="P58" s="261"/>
      <c r="Q58" s="261"/>
      <c r="R58" s="261"/>
      <c r="S58" s="261"/>
      <c r="T58" s="261"/>
      <c r="U58" s="261"/>
      <c r="W58" s="262"/>
      <c r="X58" s="262"/>
      <c r="Y58" s="262"/>
      <c r="Z58" s="262"/>
      <c r="AA58" s="262"/>
      <c r="AB58" s="262"/>
      <c r="AC58" s="262"/>
      <c r="AD58" s="262"/>
      <c r="AE58" s="262"/>
      <c r="AF58" s="262"/>
      <c r="AG58" s="262"/>
      <c r="AH58" s="262"/>
      <c r="AI58" s="262"/>
      <c r="AJ58" s="262"/>
      <c r="AK58" s="262"/>
      <c r="AL58" s="262"/>
      <c r="AM58" s="262"/>
      <c r="AN58" s="262"/>
      <c r="AO58" s="262"/>
      <c r="AS58" s="259"/>
      <c r="AT58" s="259"/>
      <c r="AU58" s="259"/>
      <c r="AV58" s="259"/>
      <c r="AW58" s="259"/>
      <c r="AX58" s="259"/>
      <c r="AY58" s="259"/>
      <c r="AZ58" s="259"/>
      <c r="BA58" s="259"/>
      <c r="BB58" s="259"/>
      <c r="BC58" s="259"/>
      <c r="BD58" s="259"/>
      <c r="BE58" s="259"/>
      <c r="BF58" s="259"/>
      <c r="BG58" s="259"/>
      <c r="BH58" s="259"/>
      <c r="BI58" s="259"/>
      <c r="BJ58" s="259"/>
      <c r="BK58" s="259"/>
      <c r="BL58" s="259"/>
      <c r="BM58" s="259"/>
      <c r="BN58" s="259"/>
      <c r="BO58" s="259"/>
      <c r="BP58" s="259"/>
      <c r="BQ58" s="259"/>
      <c r="BR58" s="259"/>
      <c r="BS58" s="259"/>
      <c r="BT58" s="259"/>
      <c r="BU58" s="259"/>
      <c r="BV58" s="259"/>
      <c r="BW58" s="259"/>
      <c r="BX58" s="259"/>
      <c r="BY58" s="259"/>
      <c r="BZ58" s="259"/>
      <c r="CA58" s="259"/>
      <c r="CB58" s="259"/>
      <c r="CC58" s="259"/>
      <c r="CD58" s="259"/>
      <c r="CE58" s="259"/>
      <c r="CF58" s="259"/>
      <c r="CG58" s="259"/>
      <c r="CH58" s="259"/>
      <c r="CI58" s="259"/>
      <c r="CJ58" s="259"/>
      <c r="CK58" s="259"/>
    </row>
    <row r="59" spans="1:89" s="241" customFormat="1" x14ac:dyDescent="0.2">
      <c r="AS59" s="259"/>
      <c r="AT59" s="259"/>
      <c r="AU59" s="259"/>
      <c r="AV59" s="259"/>
      <c r="AW59" s="259"/>
      <c r="AX59" s="259"/>
      <c r="AY59" s="259"/>
      <c r="AZ59" s="259"/>
      <c r="BA59" s="259"/>
      <c r="BB59" s="259"/>
      <c r="BC59" s="259"/>
      <c r="BD59" s="259"/>
      <c r="BE59" s="259"/>
      <c r="BF59" s="259"/>
      <c r="BG59" s="259"/>
      <c r="BH59" s="259"/>
      <c r="BI59" s="259"/>
      <c r="BJ59" s="259"/>
      <c r="BK59" s="259"/>
      <c r="BL59" s="259"/>
      <c r="BM59" s="259"/>
      <c r="BN59" s="259"/>
      <c r="BO59" s="259"/>
      <c r="BP59" s="259"/>
      <c r="BQ59" s="259"/>
      <c r="BR59" s="259"/>
      <c r="BS59" s="259"/>
      <c r="BT59" s="259"/>
      <c r="BU59" s="259"/>
      <c r="BV59" s="259"/>
      <c r="BW59" s="259"/>
      <c r="BX59" s="259"/>
      <c r="BY59" s="259"/>
      <c r="BZ59" s="259"/>
      <c r="CA59" s="259"/>
      <c r="CB59" s="259"/>
      <c r="CC59" s="259"/>
      <c r="CD59" s="259"/>
      <c r="CE59" s="259"/>
      <c r="CF59" s="259"/>
      <c r="CG59" s="259"/>
      <c r="CH59" s="259"/>
      <c r="CI59" s="259"/>
      <c r="CJ59" s="259"/>
      <c r="CK59" s="259"/>
    </row>
    <row r="60" spans="1:89" s="241" customFormat="1" x14ac:dyDescent="0.2">
      <c r="AS60" s="259"/>
      <c r="AT60" s="259"/>
      <c r="AU60" s="259"/>
      <c r="AV60" s="259"/>
      <c r="AW60" s="259"/>
      <c r="AX60" s="259"/>
      <c r="AY60" s="259"/>
      <c r="AZ60" s="259"/>
      <c r="BA60" s="259"/>
      <c r="BB60" s="259"/>
      <c r="BC60" s="259"/>
      <c r="BD60" s="259"/>
      <c r="BE60" s="259"/>
      <c r="BF60" s="259"/>
      <c r="BG60" s="259"/>
      <c r="BH60" s="259"/>
      <c r="BI60" s="259"/>
      <c r="BJ60" s="259"/>
      <c r="BK60" s="259"/>
      <c r="BL60" s="259"/>
      <c r="BM60" s="259"/>
      <c r="BN60" s="259"/>
      <c r="BO60" s="259"/>
      <c r="BP60" s="259"/>
      <c r="BQ60" s="259"/>
      <c r="BR60" s="259"/>
      <c r="BS60" s="259"/>
      <c r="BT60" s="259"/>
      <c r="BU60" s="259"/>
      <c r="BV60" s="259"/>
      <c r="BW60" s="259"/>
      <c r="BX60" s="259"/>
      <c r="BY60" s="259"/>
      <c r="BZ60" s="259"/>
      <c r="CA60" s="259"/>
      <c r="CB60" s="259"/>
      <c r="CC60" s="259"/>
      <c r="CD60" s="259"/>
      <c r="CE60" s="259"/>
      <c r="CF60" s="259"/>
      <c r="CG60" s="259"/>
      <c r="CH60" s="259"/>
      <c r="CI60" s="259"/>
      <c r="CJ60" s="259"/>
      <c r="CK60" s="259"/>
    </row>
    <row r="61" spans="1:89" s="241" customFormat="1" x14ac:dyDescent="0.2">
      <c r="AS61" s="259"/>
      <c r="AT61" s="259"/>
      <c r="AU61" s="259"/>
      <c r="AV61" s="259"/>
      <c r="AW61" s="259"/>
      <c r="AX61" s="259"/>
      <c r="AY61" s="259"/>
      <c r="AZ61" s="259"/>
      <c r="BA61" s="259"/>
      <c r="BB61" s="259"/>
      <c r="BC61" s="259"/>
      <c r="BD61" s="259"/>
      <c r="BE61" s="259"/>
      <c r="BF61" s="259"/>
      <c r="BG61" s="259"/>
      <c r="BH61" s="259"/>
      <c r="BI61" s="259"/>
      <c r="BJ61" s="259"/>
      <c r="BK61" s="259"/>
      <c r="BL61" s="259"/>
      <c r="BM61" s="259"/>
      <c r="BN61" s="259"/>
      <c r="BO61" s="259"/>
      <c r="BP61" s="259"/>
      <c r="BQ61" s="259"/>
      <c r="BR61" s="259"/>
      <c r="BS61" s="259"/>
      <c r="BT61" s="259"/>
      <c r="BU61" s="259"/>
      <c r="BV61" s="259"/>
      <c r="BW61" s="259"/>
      <c r="BX61" s="259"/>
      <c r="BY61" s="259"/>
      <c r="BZ61" s="259"/>
      <c r="CA61" s="259"/>
      <c r="CB61" s="259"/>
      <c r="CC61" s="259"/>
      <c r="CD61" s="259"/>
      <c r="CE61" s="259"/>
      <c r="CF61" s="259"/>
      <c r="CG61" s="259"/>
      <c r="CH61" s="259"/>
      <c r="CI61" s="259"/>
      <c r="CJ61" s="259"/>
      <c r="CK61" s="259"/>
    </row>
    <row r="62" spans="1:89" s="241" customFormat="1" ht="16" x14ac:dyDescent="0.2">
      <c r="M62" s="246"/>
      <c r="AS62" s="259"/>
      <c r="AT62" s="259"/>
      <c r="AU62" s="259"/>
      <c r="AV62" s="259"/>
      <c r="AW62" s="259"/>
      <c r="AX62" s="259"/>
      <c r="AY62" s="259"/>
      <c r="AZ62" s="259"/>
      <c r="BA62" s="259"/>
      <c r="BB62" s="259"/>
      <c r="BC62" s="259"/>
      <c r="BD62" s="259"/>
      <c r="BE62" s="259"/>
      <c r="BF62" s="259"/>
      <c r="BG62" s="259"/>
      <c r="BH62" s="259"/>
      <c r="BI62" s="259"/>
      <c r="BJ62" s="259"/>
      <c r="BK62" s="259"/>
      <c r="BL62" s="259"/>
      <c r="BM62" s="259"/>
      <c r="BN62" s="259"/>
      <c r="BO62" s="259"/>
      <c r="BP62" s="259"/>
      <c r="BQ62" s="259"/>
      <c r="BR62" s="259"/>
      <c r="BS62" s="259"/>
      <c r="BT62" s="259"/>
      <c r="BU62" s="259"/>
      <c r="BV62" s="259"/>
      <c r="BW62" s="259"/>
      <c r="BX62" s="259"/>
      <c r="BY62" s="259"/>
      <c r="BZ62" s="259"/>
      <c r="CA62" s="259"/>
      <c r="CB62" s="259"/>
      <c r="CC62" s="259"/>
      <c r="CD62" s="259"/>
      <c r="CE62" s="259"/>
      <c r="CF62" s="259"/>
      <c r="CG62" s="259"/>
      <c r="CH62" s="259"/>
      <c r="CI62" s="259"/>
      <c r="CJ62" s="259"/>
      <c r="CK62" s="259"/>
    </row>
    <row r="63" spans="1:89" s="241" customFormat="1" ht="16" x14ac:dyDescent="0.2">
      <c r="M63" s="246"/>
      <c r="AS63" s="259"/>
      <c r="AT63" s="259"/>
      <c r="AU63" s="259"/>
      <c r="AV63" s="259"/>
      <c r="AW63" s="259"/>
      <c r="AX63" s="259"/>
      <c r="AY63" s="259"/>
      <c r="AZ63" s="259"/>
      <c r="BA63" s="259"/>
      <c r="BB63" s="259"/>
      <c r="BC63" s="259"/>
      <c r="BD63" s="259"/>
      <c r="BE63" s="259"/>
      <c r="BF63" s="259"/>
      <c r="BG63" s="259"/>
      <c r="BH63" s="259"/>
      <c r="BI63" s="259"/>
      <c r="BJ63" s="259"/>
      <c r="BK63" s="259"/>
      <c r="BL63" s="259"/>
      <c r="BM63" s="259"/>
      <c r="BN63" s="259"/>
      <c r="BO63" s="259"/>
      <c r="BP63" s="259"/>
      <c r="BQ63" s="259"/>
      <c r="BR63" s="259"/>
      <c r="BS63" s="259"/>
      <c r="BT63" s="259"/>
      <c r="BU63" s="259"/>
      <c r="BV63" s="259"/>
      <c r="BW63" s="259"/>
      <c r="BX63" s="259"/>
      <c r="BY63" s="259"/>
      <c r="BZ63" s="259"/>
      <c r="CA63" s="259"/>
      <c r="CB63" s="259"/>
      <c r="CC63" s="259"/>
      <c r="CD63" s="259"/>
      <c r="CE63" s="259"/>
      <c r="CF63" s="259"/>
      <c r="CG63" s="259"/>
      <c r="CH63" s="259"/>
      <c r="CI63" s="259"/>
      <c r="CJ63" s="259"/>
      <c r="CK63" s="259"/>
    </row>
    <row r="64" spans="1:89" s="241" customFormat="1" x14ac:dyDescent="0.2">
      <c r="M64" s="244"/>
      <c r="AS64" s="259"/>
      <c r="AT64" s="259"/>
      <c r="AU64" s="259"/>
      <c r="AV64" s="259"/>
      <c r="AW64" s="259"/>
      <c r="AX64" s="259"/>
      <c r="AY64" s="259"/>
      <c r="AZ64" s="259"/>
      <c r="BA64" s="259"/>
      <c r="BB64" s="259"/>
      <c r="BC64" s="259"/>
      <c r="BD64" s="259"/>
      <c r="BE64" s="259"/>
      <c r="BF64" s="259"/>
      <c r="BG64" s="259"/>
      <c r="BH64" s="259"/>
      <c r="BI64" s="259"/>
      <c r="BJ64" s="259"/>
      <c r="BK64" s="259"/>
      <c r="BL64" s="259"/>
      <c r="BM64" s="259"/>
      <c r="BN64" s="259"/>
      <c r="BO64" s="259"/>
      <c r="BP64" s="259"/>
      <c r="BQ64" s="259"/>
      <c r="BR64" s="259"/>
      <c r="BS64" s="259"/>
      <c r="BT64" s="259"/>
      <c r="BU64" s="259"/>
      <c r="BV64" s="259"/>
      <c r="BW64" s="259"/>
      <c r="BX64" s="259"/>
      <c r="BY64" s="259"/>
      <c r="BZ64" s="259"/>
      <c r="CA64" s="259"/>
      <c r="CB64" s="259"/>
      <c r="CC64" s="259"/>
      <c r="CD64" s="259"/>
      <c r="CE64" s="259"/>
      <c r="CF64" s="259"/>
      <c r="CG64" s="259"/>
      <c r="CH64" s="259"/>
      <c r="CI64" s="259"/>
      <c r="CJ64" s="259"/>
      <c r="CK64" s="259"/>
    </row>
    <row r="65" spans="1:89" s="241" customFormat="1" x14ac:dyDescent="0.2">
      <c r="M65" s="244"/>
      <c r="AS65" s="259"/>
      <c r="AT65" s="259"/>
      <c r="AU65" s="259"/>
      <c r="AV65" s="259"/>
      <c r="AW65" s="259"/>
      <c r="AX65" s="259"/>
      <c r="AY65" s="259"/>
      <c r="AZ65" s="259"/>
      <c r="BA65" s="259"/>
      <c r="BB65" s="259"/>
      <c r="BC65" s="259"/>
      <c r="BD65" s="259"/>
      <c r="BE65" s="259"/>
      <c r="BF65" s="259"/>
      <c r="BG65" s="259"/>
      <c r="BH65" s="259"/>
      <c r="BI65" s="259"/>
      <c r="BJ65" s="259"/>
      <c r="BK65" s="259"/>
      <c r="BL65" s="259"/>
      <c r="BM65" s="259"/>
      <c r="BN65" s="259"/>
      <c r="BO65" s="259"/>
      <c r="BP65" s="259"/>
      <c r="BQ65" s="259"/>
      <c r="BR65" s="259"/>
      <c r="BS65" s="259"/>
      <c r="BT65" s="259"/>
      <c r="BU65" s="259"/>
      <c r="BV65" s="259"/>
      <c r="BW65" s="259"/>
      <c r="BX65" s="259"/>
      <c r="BY65" s="259"/>
      <c r="BZ65" s="259"/>
      <c r="CA65" s="259"/>
      <c r="CB65" s="259"/>
      <c r="CC65" s="259"/>
      <c r="CD65" s="259"/>
      <c r="CE65" s="259"/>
      <c r="CF65" s="259"/>
      <c r="CG65" s="259"/>
      <c r="CH65" s="259"/>
      <c r="CI65" s="259"/>
      <c r="CJ65" s="259"/>
      <c r="CK65" s="259"/>
    </row>
    <row r="66" spans="1:89" s="241" customFormat="1" x14ac:dyDescent="0.2">
      <c r="M66" s="244"/>
      <c r="AS66" s="259"/>
      <c r="AT66" s="259"/>
      <c r="AU66" s="259"/>
      <c r="AV66" s="259"/>
      <c r="AW66" s="259"/>
      <c r="AX66" s="259"/>
      <c r="AY66" s="259"/>
      <c r="AZ66" s="259"/>
      <c r="BA66" s="259"/>
      <c r="BB66" s="259"/>
      <c r="BC66" s="259"/>
      <c r="BD66" s="259"/>
      <c r="BE66" s="259"/>
      <c r="BF66" s="259"/>
      <c r="BG66" s="259"/>
      <c r="BH66" s="259"/>
      <c r="BI66" s="259"/>
      <c r="BJ66" s="259"/>
      <c r="BK66" s="259"/>
      <c r="BL66" s="259"/>
      <c r="BM66" s="259"/>
      <c r="BN66" s="259"/>
      <c r="BO66" s="259"/>
      <c r="BP66" s="259"/>
      <c r="BQ66" s="259"/>
      <c r="BR66" s="259"/>
      <c r="BS66" s="259"/>
      <c r="BT66" s="259"/>
      <c r="BU66" s="259"/>
      <c r="BV66" s="259"/>
      <c r="BW66" s="259"/>
      <c r="BX66" s="259"/>
      <c r="BY66" s="259"/>
      <c r="BZ66" s="259"/>
      <c r="CA66" s="259"/>
      <c r="CB66" s="259"/>
      <c r="CC66" s="259"/>
      <c r="CD66" s="259"/>
      <c r="CE66" s="259"/>
      <c r="CF66" s="259"/>
      <c r="CG66" s="259"/>
      <c r="CH66" s="259"/>
      <c r="CI66" s="259"/>
      <c r="CJ66" s="259"/>
      <c r="CK66" s="259"/>
    </row>
    <row r="67" spans="1:89" s="241" customFormat="1" x14ac:dyDescent="0.2">
      <c r="M67" s="244"/>
      <c r="AS67" s="259"/>
      <c r="AT67" s="259"/>
      <c r="AU67" s="259"/>
      <c r="AV67" s="259"/>
      <c r="AW67" s="259"/>
      <c r="AX67" s="259"/>
      <c r="AY67" s="259"/>
      <c r="AZ67" s="259"/>
      <c r="BA67" s="259"/>
      <c r="BB67" s="259"/>
      <c r="BC67" s="259"/>
      <c r="BD67" s="259"/>
      <c r="BE67" s="259"/>
      <c r="BF67" s="259"/>
      <c r="BG67" s="259"/>
      <c r="BH67" s="259"/>
      <c r="BI67" s="259"/>
      <c r="BJ67" s="259"/>
      <c r="BK67" s="259"/>
      <c r="BL67" s="259"/>
      <c r="BM67" s="259"/>
      <c r="BN67" s="259"/>
      <c r="BO67" s="259"/>
      <c r="BP67" s="259"/>
      <c r="BQ67" s="259"/>
      <c r="BR67" s="259"/>
      <c r="BS67" s="259"/>
      <c r="BT67" s="259"/>
      <c r="BU67" s="259"/>
      <c r="BV67" s="259"/>
      <c r="BW67" s="259"/>
      <c r="BX67" s="259"/>
      <c r="BY67" s="259"/>
      <c r="BZ67" s="259"/>
      <c r="CA67" s="259"/>
      <c r="CB67" s="259"/>
      <c r="CC67" s="259"/>
      <c r="CD67" s="259"/>
      <c r="CE67" s="259"/>
      <c r="CF67" s="259"/>
      <c r="CG67" s="259"/>
      <c r="CH67" s="259"/>
      <c r="CI67" s="259"/>
      <c r="CJ67" s="259"/>
      <c r="CK67" s="259"/>
    </row>
    <row r="68" spans="1:89" s="241" customFormat="1" x14ac:dyDescent="0.2">
      <c r="M68" s="244"/>
      <c r="AS68" s="259"/>
      <c r="AT68" s="259"/>
      <c r="AU68" s="259"/>
      <c r="AV68" s="259"/>
      <c r="AW68" s="259"/>
      <c r="AX68" s="259"/>
      <c r="AY68" s="259"/>
      <c r="AZ68" s="259"/>
      <c r="BA68" s="259"/>
      <c r="BB68" s="259"/>
      <c r="BC68" s="259"/>
      <c r="BD68" s="259"/>
      <c r="BE68" s="259"/>
      <c r="BF68" s="259"/>
      <c r="BG68" s="259"/>
      <c r="BH68" s="259"/>
      <c r="BI68" s="259"/>
      <c r="BJ68" s="259"/>
      <c r="BK68" s="259"/>
      <c r="BL68" s="259"/>
      <c r="BM68" s="259"/>
      <c r="BN68" s="259"/>
      <c r="BO68" s="259"/>
      <c r="BP68" s="259"/>
      <c r="BQ68" s="259"/>
      <c r="BR68" s="259"/>
      <c r="BS68" s="259"/>
      <c r="BT68" s="259"/>
      <c r="BU68" s="259"/>
      <c r="BV68" s="259"/>
      <c r="BW68" s="259"/>
      <c r="BX68" s="259"/>
      <c r="BY68" s="259"/>
      <c r="BZ68" s="259"/>
      <c r="CA68" s="259"/>
      <c r="CB68" s="259"/>
      <c r="CC68" s="259"/>
      <c r="CD68" s="259"/>
      <c r="CE68" s="259"/>
      <c r="CF68" s="259"/>
      <c r="CG68" s="259"/>
      <c r="CH68" s="259"/>
      <c r="CI68" s="259"/>
      <c r="CJ68" s="259"/>
      <c r="CK68" s="259"/>
    </row>
    <row r="69" spans="1:89" s="241" customFormat="1" x14ac:dyDescent="0.2">
      <c r="M69" s="244"/>
      <c r="AS69" s="259"/>
      <c r="AT69" s="259"/>
      <c r="AU69" s="259"/>
      <c r="AV69" s="259"/>
      <c r="AW69" s="259"/>
      <c r="AX69" s="259"/>
      <c r="AY69" s="259"/>
      <c r="AZ69" s="259"/>
      <c r="BA69" s="259"/>
      <c r="BB69" s="259"/>
      <c r="BC69" s="259"/>
      <c r="BD69" s="259"/>
      <c r="BE69" s="259"/>
      <c r="BF69" s="259"/>
      <c r="BG69" s="259"/>
      <c r="BH69" s="259"/>
      <c r="BI69" s="259"/>
      <c r="BJ69" s="259"/>
      <c r="BK69" s="259"/>
      <c r="BL69" s="259"/>
      <c r="BM69" s="259"/>
      <c r="BN69" s="259"/>
      <c r="BO69" s="259"/>
      <c r="BP69" s="259"/>
      <c r="BQ69" s="259"/>
      <c r="BR69" s="259"/>
      <c r="BS69" s="259"/>
      <c r="BT69" s="259"/>
      <c r="BU69" s="259"/>
      <c r="BV69" s="259"/>
      <c r="BW69" s="259"/>
      <c r="BX69" s="259"/>
      <c r="BY69" s="259"/>
      <c r="BZ69" s="259"/>
      <c r="CA69" s="259"/>
      <c r="CB69" s="259"/>
      <c r="CC69" s="259"/>
      <c r="CD69" s="259"/>
      <c r="CE69" s="259"/>
      <c r="CF69" s="259"/>
      <c r="CG69" s="259"/>
      <c r="CH69" s="259"/>
      <c r="CI69" s="259"/>
      <c r="CJ69" s="259"/>
      <c r="CK69" s="259"/>
    </row>
    <row r="70" spans="1:89" s="241" customFormat="1" x14ac:dyDescent="0.2">
      <c r="M70" s="244"/>
      <c r="AS70" s="259"/>
      <c r="AT70" s="259"/>
      <c r="AU70" s="259"/>
      <c r="AV70" s="259"/>
      <c r="AW70" s="259"/>
      <c r="AX70" s="259"/>
      <c r="AY70" s="259"/>
      <c r="AZ70" s="259"/>
      <c r="BA70" s="259"/>
      <c r="BB70" s="259"/>
      <c r="BC70" s="259"/>
      <c r="BD70" s="259"/>
      <c r="BE70" s="259"/>
      <c r="BF70" s="259"/>
      <c r="BG70" s="259"/>
      <c r="BH70" s="259"/>
      <c r="BI70" s="259"/>
      <c r="BJ70" s="259"/>
      <c r="BK70" s="259"/>
      <c r="BL70" s="259"/>
      <c r="BM70" s="259"/>
      <c r="BN70" s="259"/>
      <c r="BO70" s="259"/>
      <c r="BP70" s="259"/>
      <c r="BQ70" s="259"/>
      <c r="BR70" s="259"/>
      <c r="BS70" s="259"/>
      <c r="BT70" s="259"/>
      <c r="BU70" s="259"/>
      <c r="BV70" s="259"/>
      <c r="BW70" s="259"/>
      <c r="BX70" s="259"/>
      <c r="BY70" s="259"/>
      <c r="BZ70" s="259"/>
      <c r="CA70" s="259"/>
      <c r="CB70" s="259"/>
      <c r="CC70" s="259"/>
      <c r="CD70" s="259"/>
      <c r="CE70" s="259"/>
      <c r="CF70" s="259"/>
      <c r="CG70" s="259"/>
      <c r="CH70" s="259"/>
      <c r="CI70" s="259"/>
      <c r="CJ70" s="259"/>
      <c r="CK70" s="259"/>
    </row>
    <row r="71" spans="1:89" s="241" customFormat="1" x14ac:dyDescent="0.2">
      <c r="M71" s="244"/>
      <c r="AS71" s="259"/>
      <c r="AT71" s="259"/>
      <c r="AU71" s="259"/>
      <c r="AV71" s="259"/>
      <c r="AW71" s="259"/>
      <c r="AX71" s="259"/>
      <c r="AY71" s="259"/>
      <c r="AZ71" s="259"/>
      <c r="BA71" s="259"/>
      <c r="BB71" s="259"/>
      <c r="BC71" s="259"/>
      <c r="BD71" s="259"/>
      <c r="BE71" s="259"/>
      <c r="BF71" s="259"/>
      <c r="BG71" s="259"/>
      <c r="BH71" s="259"/>
      <c r="BI71" s="259"/>
      <c r="BJ71" s="259"/>
      <c r="BK71" s="259"/>
      <c r="BL71" s="259"/>
      <c r="BM71" s="259"/>
      <c r="BN71" s="259"/>
      <c r="BO71" s="259"/>
      <c r="BP71" s="259"/>
      <c r="BQ71" s="259"/>
      <c r="BR71" s="259"/>
      <c r="BS71" s="259"/>
      <c r="BT71" s="259"/>
      <c r="BU71" s="259"/>
      <c r="BV71" s="259"/>
      <c r="BW71" s="259"/>
      <c r="BX71" s="259"/>
      <c r="BY71" s="259"/>
      <c r="BZ71" s="259"/>
      <c r="CA71" s="259"/>
      <c r="CB71" s="259"/>
      <c r="CC71" s="259"/>
      <c r="CD71" s="259"/>
      <c r="CE71" s="259"/>
      <c r="CF71" s="259"/>
      <c r="CG71" s="259"/>
      <c r="CH71" s="259"/>
      <c r="CI71" s="259"/>
      <c r="CJ71" s="259"/>
      <c r="CK71" s="259"/>
    </row>
    <row r="72" spans="1:89" s="241" customFormat="1" ht="16" x14ac:dyDescent="0.2">
      <c r="M72" s="246"/>
      <c r="AS72" s="259"/>
      <c r="AT72" s="259"/>
      <c r="AU72" s="259"/>
      <c r="AV72" s="259"/>
      <c r="AW72" s="259"/>
      <c r="AX72" s="259"/>
      <c r="AY72" s="259"/>
      <c r="AZ72" s="259"/>
      <c r="BA72" s="259"/>
      <c r="BB72" s="259"/>
      <c r="BC72" s="259"/>
      <c r="BD72" s="259"/>
      <c r="BE72" s="259"/>
      <c r="BF72" s="259"/>
      <c r="BG72" s="259"/>
      <c r="BH72" s="259"/>
      <c r="BI72" s="259"/>
      <c r="BJ72" s="259"/>
      <c r="BK72" s="259"/>
      <c r="BL72" s="259"/>
      <c r="BM72" s="259"/>
      <c r="BN72" s="259"/>
      <c r="BO72" s="259"/>
      <c r="BP72" s="259"/>
      <c r="BQ72" s="259"/>
      <c r="BR72" s="259"/>
      <c r="BS72" s="259"/>
      <c r="BT72" s="259"/>
      <c r="BU72" s="259"/>
      <c r="BV72" s="259"/>
      <c r="BW72" s="259"/>
      <c r="BX72" s="259"/>
      <c r="BY72" s="259"/>
      <c r="BZ72" s="259"/>
      <c r="CA72" s="259"/>
      <c r="CB72" s="259"/>
      <c r="CC72" s="259"/>
      <c r="CD72" s="259"/>
      <c r="CE72" s="259"/>
      <c r="CF72" s="259"/>
      <c r="CG72" s="259"/>
      <c r="CH72" s="259"/>
      <c r="CI72" s="259"/>
      <c r="CJ72" s="259"/>
      <c r="CK72" s="259"/>
    </row>
    <row r="73" spans="1:89" s="241" customFormat="1" x14ac:dyDescent="0.2">
      <c r="M73" s="244"/>
      <c r="AS73" s="259"/>
      <c r="AT73" s="259"/>
      <c r="AU73" s="259"/>
      <c r="AV73" s="259"/>
      <c r="AW73" s="259"/>
      <c r="AX73" s="259"/>
      <c r="AY73" s="259"/>
      <c r="AZ73" s="259"/>
      <c r="BA73" s="259"/>
      <c r="BB73" s="259"/>
      <c r="BC73" s="259"/>
      <c r="BD73" s="259"/>
      <c r="BE73" s="259"/>
      <c r="BF73" s="259"/>
      <c r="BG73" s="259"/>
      <c r="BH73" s="259"/>
      <c r="BI73" s="259"/>
      <c r="BJ73" s="259"/>
      <c r="BK73" s="259"/>
      <c r="BL73" s="259"/>
      <c r="BM73" s="259"/>
      <c r="BN73" s="259"/>
      <c r="BO73" s="259"/>
      <c r="BP73" s="259"/>
      <c r="BQ73" s="259"/>
      <c r="BR73" s="259"/>
      <c r="BS73" s="259"/>
      <c r="BT73" s="259"/>
      <c r="BU73" s="259"/>
      <c r="BV73" s="259"/>
      <c r="BW73" s="259"/>
      <c r="BX73" s="259"/>
      <c r="BY73" s="259"/>
      <c r="BZ73" s="259"/>
      <c r="CA73" s="259"/>
      <c r="CB73" s="259"/>
      <c r="CC73" s="259"/>
      <c r="CD73" s="259"/>
      <c r="CE73" s="259"/>
      <c r="CF73" s="259"/>
      <c r="CG73" s="259"/>
      <c r="CH73" s="259"/>
      <c r="CI73" s="259"/>
      <c r="CJ73" s="259"/>
      <c r="CK73" s="259"/>
    </row>
    <row r="74" spans="1:89" x14ac:dyDescent="0.2">
      <c r="A74" s="241"/>
      <c r="B74" s="241"/>
      <c r="C74" s="241"/>
      <c r="D74" s="241"/>
      <c r="E74" s="241"/>
      <c r="F74" s="241"/>
      <c r="G74" s="241"/>
      <c r="H74" s="241"/>
      <c r="I74" s="241"/>
      <c r="J74" s="241"/>
      <c r="K74" s="241"/>
      <c r="L74" s="241"/>
      <c r="M74" s="244"/>
      <c r="N74" s="244"/>
      <c r="O74" s="244"/>
    </row>
    <row r="75" spans="1:89" x14ac:dyDescent="0.2">
      <c r="A75" s="241"/>
      <c r="B75" s="241"/>
      <c r="C75" s="241"/>
      <c r="D75" s="241"/>
      <c r="E75" s="241"/>
      <c r="F75" s="241"/>
      <c r="G75" s="241"/>
      <c r="H75" s="241"/>
      <c r="I75" s="241"/>
      <c r="J75" s="241"/>
      <c r="K75" s="241"/>
      <c r="L75" s="241"/>
      <c r="M75" s="244"/>
      <c r="N75" s="244"/>
      <c r="O75" s="244"/>
    </row>
    <row r="76" spans="1:89" x14ac:dyDescent="0.2">
      <c r="A76" s="241"/>
      <c r="B76" s="241"/>
      <c r="C76" s="241"/>
      <c r="D76" s="241"/>
      <c r="E76" s="241"/>
      <c r="F76" s="241"/>
      <c r="G76" s="241"/>
      <c r="H76" s="241"/>
      <c r="I76" s="241"/>
      <c r="J76" s="241"/>
      <c r="K76" s="241"/>
      <c r="L76" s="241"/>
      <c r="M76" s="244"/>
      <c r="N76" s="244"/>
      <c r="O76" s="244"/>
    </row>
    <row r="77" spans="1:89" x14ac:dyDescent="0.2">
      <c r="A77" s="241"/>
      <c r="B77" s="241"/>
      <c r="C77" s="241"/>
      <c r="D77" s="241"/>
      <c r="E77" s="241"/>
      <c r="F77" s="241"/>
      <c r="G77" s="241"/>
      <c r="H77" s="241"/>
      <c r="I77" s="241"/>
      <c r="J77" s="241"/>
      <c r="K77" s="241"/>
      <c r="L77" s="241"/>
      <c r="M77" s="244"/>
      <c r="N77" s="244"/>
      <c r="O77" s="244"/>
    </row>
    <row r="78" spans="1:89" x14ac:dyDescent="0.2">
      <c r="A78" s="241"/>
      <c r="B78" s="241"/>
      <c r="C78" s="241"/>
      <c r="D78" s="241"/>
      <c r="E78" s="241"/>
      <c r="F78" s="241"/>
      <c r="G78" s="241"/>
      <c r="H78" s="241"/>
      <c r="I78" s="241"/>
      <c r="J78" s="241"/>
      <c r="K78" s="241"/>
      <c r="L78" s="241"/>
      <c r="M78" s="244"/>
      <c r="N78" s="244"/>
      <c r="O78" s="244"/>
    </row>
    <row r="79" spans="1:89" x14ac:dyDescent="0.2">
      <c r="A79" s="241"/>
      <c r="B79" s="241"/>
      <c r="C79" s="241"/>
      <c r="D79" s="241"/>
      <c r="E79" s="241"/>
      <c r="F79" s="241"/>
      <c r="G79" s="241"/>
      <c r="H79" s="241"/>
      <c r="I79" s="241"/>
      <c r="J79" s="241"/>
      <c r="K79" s="241"/>
      <c r="L79" s="241"/>
      <c r="M79" s="244"/>
      <c r="N79" s="244"/>
      <c r="O79" s="244"/>
    </row>
    <row r="80" spans="1:89" x14ac:dyDescent="0.2">
      <c r="A80" s="241"/>
      <c r="B80" s="241"/>
      <c r="C80" s="241"/>
      <c r="D80" s="241"/>
      <c r="E80" s="241"/>
      <c r="F80" s="241"/>
      <c r="G80" s="241"/>
      <c r="H80" s="241"/>
      <c r="I80" s="241"/>
      <c r="J80" s="241"/>
      <c r="K80" s="241"/>
      <c r="L80" s="241"/>
      <c r="M80" s="244"/>
      <c r="N80" s="244"/>
      <c r="O80" s="244"/>
    </row>
    <row r="81" spans="1:15" x14ac:dyDescent="0.2">
      <c r="A81" s="241"/>
      <c r="B81" s="241"/>
      <c r="C81" s="241"/>
      <c r="D81" s="241"/>
      <c r="E81" s="241"/>
      <c r="F81" s="241"/>
      <c r="G81" s="241"/>
      <c r="H81" s="241"/>
      <c r="I81" s="241"/>
      <c r="J81" s="241"/>
      <c r="K81" s="241"/>
      <c r="L81" s="241"/>
      <c r="M81" s="244"/>
      <c r="N81" s="244"/>
      <c r="O81" s="244"/>
    </row>
    <row r="82" spans="1:15" x14ac:dyDescent="0.2">
      <c r="A82" s="241"/>
      <c r="B82" s="241"/>
      <c r="C82" s="241"/>
      <c r="D82" s="241"/>
      <c r="E82" s="241"/>
      <c r="F82" s="241"/>
      <c r="G82" s="241"/>
      <c r="H82" s="241"/>
      <c r="I82" s="241"/>
      <c r="J82" s="241"/>
      <c r="K82" s="241"/>
      <c r="L82" s="241"/>
      <c r="M82" s="244"/>
      <c r="N82" s="244"/>
      <c r="O82" s="244"/>
    </row>
    <row r="83" spans="1:15" x14ac:dyDescent="0.2">
      <c r="A83" s="241"/>
      <c r="B83" s="241"/>
      <c r="C83" s="241"/>
      <c r="D83" s="241"/>
      <c r="E83" s="241"/>
      <c r="F83" s="241"/>
      <c r="G83" s="241"/>
      <c r="H83" s="241"/>
      <c r="I83" s="241"/>
      <c r="J83" s="241"/>
      <c r="K83" s="241"/>
      <c r="L83" s="241"/>
      <c r="M83" s="244"/>
      <c r="N83" s="244"/>
      <c r="O83" s="244"/>
    </row>
    <row r="84" spans="1:15" x14ac:dyDescent="0.2">
      <c r="A84" s="241"/>
      <c r="B84" s="241"/>
      <c r="C84" s="241"/>
      <c r="D84" s="241"/>
      <c r="E84" s="241"/>
      <c r="F84" s="241"/>
      <c r="G84" s="241"/>
      <c r="H84" s="241"/>
      <c r="I84" s="241"/>
      <c r="J84" s="241"/>
      <c r="K84" s="241"/>
      <c r="L84" s="241"/>
      <c r="M84" s="244"/>
      <c r="N84" s="244"/>
      <c r="O84" s="244"/>
    </row>
    <row r="85" spans="1:15" x14ac:dyDescent="0.2">
      <c r="A85" s="241"/>
      <c r="B85" s="241"/>
      <c r="C85" s="241"/>
      <c r="D85" s="241"/>
      <c r="E85" s="241"/>
      <c r="F85" s="241"/>
      <c r="G85" s="241"/>
      <c r="H85" s="241"/>
      <c r="I85" s="241"/>
      <c r="J85" s="241"/>
      <c r="K85" s="241"/>
      <c r="L85" s="241"/>
      <c r="M85" s="244"/>
      <c r="N85" s="244"/>
      <c r="O85" s="244"/>
    </row>
    <row r="86" spans="1:15" x14ac:dyDescent="0.2">
      <c r="A86" s="241"/>
      <c r="B86" s="241"/>
      <c r="C86" s="241"/>
      <c r="D86" s="241"/>
      <c r="E86" s="241"/>
      <c r="F86" s="241"/>
      <c r="G86" s="241"/>
      <c r="H86" s="241"/>
      <c r="I86" s="241"/>
      <c r="J86" s="241"/>
      <c r="K86" s="241"/>
      <c r="L86" s="241"/>
      <c r="M86" s="247"/>
      <c r="N86" s="244"/>
      <c r="O86" s="244"/>
    </row>
    <row r="87" spans="1:15" x14ac:dyDescent="0.2">
      <c r="A87" s="241"/>
      <c r="B87" s="241"/>
      <c r="C87" s="241"/>
      <c r="D87" s="241"/>
      <c r="E87" s="241"/>
      <c r="F87" s="241"/>
      <c r="G87" s="241"/>
      <c r="H87" s="241"/>
      <c r="I87" s="241"/>
      <c r="J87" s="241"/>
      <c r="K87" s="241"/>
      <c r="L87" s="241"/>
      <c r="N87" s="244"/>
      <c r="O87" s="244"/>
    </row>
    <row r="88" spans="1:15" x14ac:dyDescent="0.2">
      <c r="A88" s="241"/>
      <c r="B88" s="241"/>
      <c r="C88" s="241"/>
      <c r="D88" s="241"/>
      <c r="E88" s="241"/>
      <c r="F88" s="241"/>
      <c r="G88" s="241"/>
      <c r="H88" s="241"/>
      <c r="I88" s="241"/>
      <c r="J88" s="241"/>
      <c r="K88" s="241"/>
      <c r="L88" s="241"/>
      <c r="N88" s="244"/>
      <c r="O88" s="244"/>
    </row>
    <row r="89" spans="1:15" x14ac:dyDescent="0.2">
      <c r="A89" s="241"/>
      <c r="B89" s="241"/>
      <c r="C89" s="241"/>
      <c r="D89" s="241"/>
      <c r="E89" s="241"/>
      <c r="F89" s="241"/>
      <c r="G89" s="241"/>
      <c r="H89" s="241"/>
      <c r="I89" s="241"/>
      <c r="J89" s="241"/>
      <c r="K89" s="241"/>
      <c r="L89" s="241"/>
      <c r="N89" s="244"/>
      <c r="O89" s="244"/>
    </row>
    <row r="90" spans="1:15" x14ac:dyDescent="0.2">
      <c r="A90" s="241"/>
      <c r="B90" s="241"/>
      <c r="C90" s="241"/>
      <c r="D90" s="241"/>
      <c r="E90" s="241"/>
      <c r="F90" s="241"/>
      <c r="G90" s="241"/>
      <c r="H90" s="241"/>
      <c r="I90" s="241"/>
      <c r="J90" s="241"/>
      <c r="K90" s="241"/>
      <c r="L90" s="241"/>
      <c r="N90" s="244"/>
      <c r="O90" s="244"/>
    </row>
    <row r="91" spans="1:15" x14ac:dyDescent="0.2">
      <c r="A91" s="241"/>
      <c r="B91" s="241"/>
      <c r="C91" s="241"/>
      <c r="D91" s="241"/>
      <c r="E91" s="241"/>
      <c r="F91" s="241"/>
      <c r="G91" s="241"/>
      <c r="H91" s="241"/>
      <c r="I91" s="241"/>
      <c r="J91" s="241"/>
      <c r="K91" s="241"/>
      <c r="L91" s="241"/>
      <c r="N91" s="244"/>
      <c r="O91" s="244"/>
    </row>
    <row r="92" spans="1:15" x14ac:dyDescent="0.2">
      <c r="A92" s="241"/>
      <c r="B92" s="241"/>
      <c r="C92" s="241"/>
      <c r="D92" s="241"/>
      <c r="E92" s="241"/>
      <c r="F92" s="241"/>
      <c r="G92" s="241"/>
      <c r="H92" s="241"/>
      <c r="I92" s="241"/>
      <c r="J92" s="241"/>
      <c r="K92" s="241"/>
      <c r="L92" s="241"/>
      <c r="N92" s="244"/>
      <c r="O92" s="244"/>
    </row>
    <row r="93" spans="1:15" x14ac:dyDescent="0.2">
      <c r="A93" s="241"/>
      <c r="B93" s="241"/>
      <c r="C93" s="241"/>
      <c r="D93" s="241"/>
      <c r="E93" s="241"/>
      <c r="F93" s="241"/>
      <c r="G93" s="241"/>
      <c r="H93" s="241"/>
      <c r="I93" s="241"/>
      <c r="J93" s="241"/>
      <c r="K93" s="241"/>
      <c r="L93" s="241"/>
      <c r="N93" s="244"/>
      <c r="O93" s="244"/>
    </row>
    <row r="94" spans="1:15" x14ac:dyDescent="0.2">
      <c r="A94" s="241"/>
      <c r="B94" s="241"/>
      <c r="C94" s="241"/>
      <c r="D94" s="241"/>
      <c r="E94" s="241"/>
      <c r="F94" s="241"/>
      <c r="G94" s="241"/>
      <c r="H94" s="241"/>
      <c r="I94" s="241"/>
      <c r="J94" s="241"/>
      <c r="K94" s="241"/>
      <c r="L94" s="241"/>
      <c r="N94" s="244"/>
      <c r="O94" s="244"/>
    </row>
    <row r="95" spans="1:15" x14ac:dyDescent="0.2">
      <c r="A95" s="241"/>
      <c r="B95" s="241"/>
      <c r="C95" s="241"/>
      <c r="D95" s="241"/>
      <c r="E95" s="241"/>
      <c r="F95" s="241"/>
      <c r="G95" s="241"/>
      <c r="H95" s="241"/>
      <c r="I95" s="241"/>
      <c r="J95" s="241"/>
      <c r="K95" s="241"/>
      <c r="L95" s="241"/>
      <c r="N95" s="244"/>
      <c r="O95" s="244"/>
    </row>
    <row r="96" spans="1:15" x14ac:dyDescent="0.2">
      <c r="A96" s="241"/>
      <c r="B96" s="241"/>
      <c r="C96" s="241"/>
      <c r="D96" s="241"/>
      <c r="E96" s="241"/>
      <c r="F96" s="241"/>
      <c r="G96" s="241"/>
      <c r="H96" s="241"/>
      <c r="I96" s="241"/>
      <c r="J96" s="241"/>
      <c r="K96" s="241"/>
      <c r="L96" s="241"/>
      <c r="N96" s="244"/>
      <c r="O96" s="244"/>
    </row>
    <row r="97" spans="1:15" x14ac:dyDescent="0.2">
      <c r="A97" s="241"/>
      <c r="B97" s="241"/>
      <c r="C97" s="241"/>
      <c r="D97" s="241"/>
      <c r="E97" s="241"/>
      <c r="F97" s="241"/>
      <c r="G97" s="241"/>
      <c r="H97" s="241"/>
      <c r="I97" s="241"/>
      <c r="J97" s="241"/>
      <c r="K97" s="241"/>
      <c r="L97" s="241"/>
      <c r="M97" s="248"/>
      <c r="N97" s="244"/>
      <c r="O97" s="244"/>
    </row>
    <row r="98" spans="1:15" x14ac:dyDescent="0.2">
      <c r="A98" s="241"/>
      <c r="B98" s="241"/>
      <c r="C98" s="241"/>
      <c r="D98" s="241"/>
      <c r="E98" s="241"/>
      <c r="F98" s="241"/>
      <c r="G98" s="241"/>
      <c r="H98" s="241"/>
      <c r="I98" s="241"/>
      <c r="J98" s="241"/>
      <c r="K98" s="241"/>
      <c r="L98" s="241"/>
      <c r="M98" s="248"/>
      <c r="N98" s="244"/>
      <c r="O98" s="244"/>
    </row>
    <row r="99" spans="1:15" x14ac:dyDescent="0.2">
      <c r="A99" s="241"/>
      <c r="B99" s="241"/>
      <c r="C99" s="241"/>
      <c r="D99" s="241"/>
      <c r="E99" s="241"/>
      <c r="F99" s="241"/>
      <c r="G99" s="241"/>
      <c r="H99" s="241"/>
      <c r="I99" s="241"/>
      <c r="J99" s="241"/>
      <c r="K99" s="241"/>
      <c r="L99" s="241"/>
      <c r="M99" s="244"/>
      <c r="N99" s="244"/>
      <c r="O99" s="244"/>
    </row>
    <row r="100" spans="1:15" x14ac:dyDescent="0.2">
      <c r="A100" s="241"/>
      <c r="B100" s="241"/>
      <c r="C100" s="241"/>
      <c r="D100" s="241"/>
      <c r="E100" s="241"/>
      <c r="F100" s="241"/>
      <c r="G100" s="241"/>
      <c r="H100" s="241"/>
      <c r="I100" s="241"/>
      <c r="J100" s="241"/>
      <c r="K100" s="241"/>
      <c r="L100" s="241"/>
      <c r="M100" s="244"/>
      <c r="N100" s="244"/>
      <c r="O100" s="244"/>
    </row>
    <row r="101" spans="1:15" x14ac:dyDescent="0.2">
      <c r="A101" s="241"/>
      <c r="B101" s="241"/>
      <c r="C101" s="241"/>
      <c r="D101" s="241"/>
      <c r="E101" s="241"/>
      <c r="F101" s="241"/>
      <c r="G101" s="241"/>
      <c r="H101" s="241"/>
      <c r="I101" s="241"/>
      <c r="J101" s="241"/>
      <c r="K101" s="241"/>
      <c r="L101" s="241"/>
      <c r="M101" s="244"/>
      <c r="N101" s="244"/>
      <c r="O101" s="244"/>
    </row>
    <row r="102" spans="1:15" x14ac:dyDescent="0.2">
      <c r="A102" s="241"/>
      <c r="B102" s="241"/>
      <c r="C102" s="241"/>
      <c r="D102" s="241"/>
      <c r="E102" s="241"/>
      <c r="F102" s="241"/>
      <c r="G102" s="241"/>
      <c r="H102" s="241"/>
      <c r="I102" s="241"/>
      <c r="J102" s="241"/>
      <c r="K102" s="241"/>
      <c r="L102" s="241"/>
      <c r="M102" s="244"/>
      <c r="N102" s="244"/>
      <c r="O102" s="244"/>
    </row>
    <row r="103" spans="1:15" x14ac:dyDescent="0.2">
      <c r="A103" s="241"/>
      <c r="B103" s="241"/>
      <c r="C103" s="241"/>
      <c r="D103" s="241"/>
      <c r="E103" s="241"/>
      <c r="F103" s="241"/>
      <c r="G103" s="241"/>
      <c r="H103" s="241"/>
      <c r="I103" s="241"/>
      <c r="J103" s="241"/>
      <c r="K103" s="241"/>
      <c r="L103" s="241"/>
      <c r="M103" s="244"/>
      <c r="N103" s="244"/>
      <c r="O103" s="244"/>
    </row>
    <row r="104" spans="1:15" x14ac:dyDescent="0.2">
      <c r="A104" s="241"/>
      <c r="B104" s="241"/>
      <c r="C104" s="241"/>
      <c r="D104" s="241"/>
      <c r="E104" s="241"/>
      <c r="F104" s="241"/>
      <c r="G104" s="241"/>
      <c r="H104" s="241"/>
      <c r="I104" s="241"/>
      <c r="J104" s="241"/>
      <c r="K104" s="241"/>
      <c r="L104" s="241"/>
      <c r="M104" s="244"/>
      <c r="N104" s="244"/>
      <c r="O104" s="244"/>
    </row>
    <row r="105" spans="1:15" x14ac:dyDescent="0.2">
      <c r="A105" s="241"/>
      <c r="B105" s="241"/>
      <c r="C105" s="241"/>
      <c r="D105" s="241"/>
      <c r="E105" s="241"/>
      <c r="F105" s="241"/>
      <c r="G105" s="241"/>
      <c r="H105" s="241"/>
      <c r="I105" s="241"/>
      <c r="J105" s="241"/>
      <c r="K105" s="241"/>
      <c r="L105" s="241"/>
      <c r="M105" s="244"/>
      <c r="N105" s="244"/>
      <c r="O105" s="244"/>
    </row>
    <row r="106" spans="1:15" x14ac:dyDescent="0.2">
      <c r="A106" s="241"/>
      <c r="B106" s="241"/>
      <c r="C106" s="241"/>
      <c r="D106" s="241"/>
      <c r="E106" s="241"/>
      <c r="F106" s="241"/>
      <c r="G106" s="241"/>
      <c r="H106" s="241"/>
      <c r="I106" s="241"/>
      <c r="J106" s="241"/>
      <c r="K106" s="241"/>
      <c r="L106" s="241"/>
      <c r="M106" s="244"/>
      <c r="N106" s="244"/>
      <c r="O106" s="244"/>
    </row>
    <row r="107" spans="1:15" x14ac:dyDescent="0.2">
      <c r="A107" s="241"/>
      <c r="B107" s="241"/>
      <c r="C107" s="241"/>
      <c r="D107" s="241"/>
      <c r="E107" s="241"/>
      <c r="F107" s="241"/>
      <c r="G107" s="241"/>
      <c r="H107" s="241"/>
      <c r="I107" s="241"/>
      <c r="J107" s="241"/>
      <c r="K107" s="241"/>
      <c r="L107" s="241"/>
      <c r="M107" s="244"/>
      <c r="N107" s="244"/>
      <c r="O107" s="244"/>
    </row>
    <row r="108" spans="1:15" x14ac:dyDescent="0.2">
      <c r="A108" s="241"/>
      <c r="B108" s="241"/>
      <c r="C108" s="241"/>
      <c r="D108" s="241"/>
      <c r="E108" s="241"/>
      <c r="F108" s="241"/>
      <c r="G108" s="241"/>
      <c r="H108" s="241"/>
      <c r="I108" s="241"/>
      <c r="J108" s="241"/>
      <c r="K108" s="241"/>
      <c r="L108" s="241"/>
      <c r="M108" s="244"/>
      <c r="N108" s="244"/>
      <c r="O108" s="244"/>
    </row>
    <row r="109" spans="1:15" x14ac:dyDescent="0.2">
      <c r="A109" s="241"/>
      <c r="B109" s="241"/>
      <c r="C109" s="241"/>
      <c r="D109" s="241"/>
      <c r="E109" s="241"/>
      <c r="F109" s="241"/>
      <c r="G109" s="241"/>
      <c r="H109" s="241"/>
      <c r="I109" s="241"/>
      <c r="J109" s="241"/>
      <c r="K109" s="241"/>
      <c r="L109" s="241"/>
      <c r="M109" s="244"/>
      <c r="N109" s="244"/>
      <c r="O109" s="244"/>
    </row>
    <row r="110" spans="1:15" x14ac:dyDescent="0.2">
      <c r="A110" s="241"/>
      <c r="B110" s="241"/>
      <c r="C110" s="241"/>
      <c r="D110" s="241"/>
      <c r="E110" s="241"/>
      <c r="F110" s="241"/>
      <c r="G110" s="241"/>
      <c r="H110" s="241"/>
      <c r="I110" s="241"/>
      <c r="J110" s="241"/>
      <c r="K110" s="241"/>
      <c r="L110" s="241"/>
      <c r="M110" s="244"/>
      <c r="N110" s="244"/>
      <c r="O110" s="244"/>
    </row>
    <row r="111" spans="1:15" x14ac:dyDescent="0.2">
      <c r="A111" s="241"/>
      <c r="B111" s="241"/>
      <c r="C111" s="241"/>
      <c r="D111" s="241"/>
      <c r="E111" s="241"/>
      <c r="F111" s="241"/>
      <c r="G111" s="241"/>
      <c r="H111" s="241"/>
      <c r="I111" s="241"/>
      <c r="J111" s="241"/>
      <c r="K111" s="241"/>
      <c r="L111" s="241"/>
      <c r="M111" s="244"/>
      <c r="N111" s="244"/>
      <c r="O111" s="244"/>
    </row>
    <row r="112" spans="1:15" x14ac:dyDescent="0.2">
      <c r="A112" s="241"/>
      <c r="B112" s="241"/>
      <c r="C112" s="241"/>
      <c r="D112" s="241"/>
      <c r="E112" s="241"/>
      <c r="F112" s="241"/>
      <c r="G112" s="241"/>
      <c r="H112" s="241"/>
      <c r="I112" s="241"/>
      <c r="J112" s="241"/>
      <c r="K112" s="241"/>
      <c r="L112" s="241"/>
      <c r="M112" s="244"/>
      <c r="N112" s="244"/>
      <c r="O112" s="244"/>
    </row>
    <row r="113" spans="1:15" x14ac:dyDescent="0.2">
      <c r="A113" s="241"/>
      <c r="B113" s="241"/>
      <c r="C113" s="241"/>
      <c r="D113" s="241"/>
      <c r="E113" s="241"/>
      <c r="F113" s="241"/>
      <c r="G113" s="241"/>
      <c r="H113" s="241"/>
      <c r="I113" s="241"/>
      <c r="J113" s="241"/>
      <c r="K113" s="241"/>
      <c r="L113" s="241"/>
      <c r="M113" s="244"/>
      <c r="N113" s="244"/>
      <c r="O113" s="244"/>
    </row>
    <row r="114" spans="1:15" x14ac:dyDescent="0.2">
      <c r="A114" s="241"/>
      <c r="B114" s="241"/>
      <c r="C114" s="241"/>
      <c r="D114" s="241"/>
      <c r="E114" s="241"/>
      <c r="F114" s="241"/>
      <c r="G114" s="241"/>
      <c r="H114" s="241"/>
      <c r="I114" s="241"/>
      <c r="J114" s="241"/>
      <c r="K114" s="241"/>
      <c r="L114" s="241"/>
      <c r="M114" s="244"/>
      <c r="N114" s="244"/>
      <c r="O114" s="244"/>
    </row>
    <row r="115" spans="1:15" x14ac:dyDescent="0.2">
      <c r="A115" s="241"/>
      <c r="B115" s="241"/>
      <c r="C115" s="241"/>
      <c r="D115" s="241"/>
      <c r="E115" s="241"/>
      <c r="F115" s="241"/>
      <c r="G115" s="241"/>
      <c r="H115" s="241"/>
      <c r="I115" s="241"/>
      <c r="J115" s="241"/>
      <c r="K115" s="241"/>
      <c r="L115" s="241"/>
      <c r="M115" s="244"/>
      <c r="N115" s="244"/>
      <c r="O115" s="244"/>
    </row>
    <row r="116" spans="1:15" x14ac:dyDescent="0.2">
      <c r="A116" s="241"/>
      <c r="B116" s="241"/>
      <c r="C116" s="241"/>
      <c r="D116" s="241"/>
      <c r="E116" s="241"/>
      <c r="F116" s="241"/>
      <c r="G116" s="241"/>
      <c r="H116" s="241"/>
      <c r="I116" s="241"/>
      <c r="J116" s="241"/>
      <c r="K116" s="241"/>
      <c r="L116" s="241"/>
      <c r="M116" s="244"/>
      <c r="N116" s="244"/>
      <c r="O116" s="244"/>
    </row>
    <row r="117" spans="1:15" x14ac:dyDescent="0.2">
      <c r="A117" s="241"/>
      <c r="B117" s="241"/>
      <c r="C117" s="241"/>
      <c r="D117" s="241"/>
      <c r="E117" s="241"/>
      <c r="F117" s="241"/>
      <c r="G117" s="241"/>
      <c r="H117" s="241"/>
      <c r="I117" s="241"/>
      <c r="J117" s="241"/>
      <c r="K117" s="241"/>
      <c r="L117" s="241"/>
      <c r="M117" s="244"/>
      <c r="N117" s="244"/>
      <c r="O117" s="244"/>
    </row>
    <row r="118" spans="1:15" x14ac:dyDescent="0.2">
      <c r="A118" s="241"/>
      <c r="B118" s="241"/>
      <c r="C118" s="241"/>
      <c r="D118" s="241"/>
      <c r="E118" s="241"/>
      <c r="F118" s="241"/>
      <c r="G118" s="241"/>
      <c r="H118" s="241"/>
      <c r="I118" s="241"/>
      <c r="J118" s="241"/>
      <c r="K118" s="241"/>
      <c r="L118" s="241"/>
      <c r="M118" s="244"/>
      <c r="N118" s="244"/>
      <c r="O118" s="244"/>
    </row>
    <row r="119" spans="1:15" x14ac:dyDescent="0.2">
      <c r="A119" s="241"/>
      <c r="B119" s="241"/>
      <c r="C119" s="241"/>
      <c r="D119" s="241"/>
      <c r="E119" s="241"/>
      <c r="F119" s="241"/>
      <c r="G119" s="241"/>
      <c r="H119" s="241"/>
      <c r="I119" s="241"/>
      <c r="J119" s="241"/>
      <c r="K119" s="241"/>
      <c r="L119" s="241"/>
      <c r="M119" s="244"/>
      <c r="N119" s="244"/>
      <c r="O119" s="244"/>
    </row>
    <row r="120" spans="1:15" x14ac:dyDescent="0.2">
      <c r="A120" s="241"/>
      <c r="B120" s="241"/>
      <c r="C120" s="241"/>
      <c r="D120" s="241"/>
      <c r="E120" s="241"/>
      <c r="F120" s="241"/>
      <c r="G120" s="241"/>
      <c r="H120" s="241"/>
      <c r="I120" s="241"/>
      <c r="J120" s="241"/>
      <c r="K120" s="241"/>
      <c r="L120" s="241"/>
      <c r="M120" s="244"/>
      <c r="N120" s="244"/>
      <c r="O120" s="244"/>
    </row>
    <row r="121" spans="1:15" x14ac:dyDescent="0.2">
      <c r="A121" s="241"/>
      <c r="B121" s="241"/>
      <c r="C121" s="241"/>
      <c r="D121" s="241"/>
      <c r="E121" s="241"/>
      <c r="F121" s="241"/>
      <c r="G121" s="241"/>
      <c r="H121" s="241"/>
      <c r="I121" s="241"/>
      <c r="J121" s="241"/>
      <c r="K121" s="241"/>
      <c r="L121" s="241"/>
      <c r="M121" s="244"/>
      <c r="N121" s="244"/>
      <c r="O121" s="244"/>
    </row>
    <row r="122" spans="1:15" x14ac:dyDescent="0.2">
      <c r="A122" s="241"/>
      <c r="B122" s="241"/>
      <c r="C122" s="241"/>
      <c r="D122" s="241"/>
      <c r="E122" s="241"/>
      <c r="F122" s="241"/>
      <c r="G122" s="241"/>
      <c r="H122" s="241"/>
      <c r="I122" s="241"/>
      <c r="J122" s="241"/>
      <c r="K122" s="241"/>
      <c r="L122" s="241"/>
      <c r="M122" s="244"/>
      <c r="N122" s="244"/>
      <c r="O122" s="244"/>
    </row>
    <row r="123" spans="1:15" x14ac:dyDescent="0.2">
      <c r="A123" s="241"/>
      <c r="B123" s="241"/>
      <c r="C123" s="241"/>
      <c r="D123" s="241"/>
      <c r="E123" s="241"/>
      <c r="F123" s="241"/>
      <c r="G123" s="241"/>
      <c r="H123" s="241"/>
      <c r="I123" s="241"/>
      <c r="J123" s="241"/>
      <c r="K123" s="241"/>
      <c r="L123" s="241"/>
      <c r="M123" s="244"/>
      <c r="N123" s="244"/>
      <c r="O123" s="244"/>
    </row>
    <row r="124" spans="1:15" x14ac:dyDescent="0.2">
      <c r="A124" s="241"/>
      <c r="B124" s="241"/>
      <c r="C124" s="241"/>
      <c r="D124" s="241"/>
      <c r="E124" s="241"/>
      <c r="F124" s="241"/>
      <c r="G124" s="241"/>
      <c r="H124" s="241"/>
      <c r="I124" s="241"/>
      <c r="J124" s="241"/>
      <c r="K124" s="241"/>
      <c r="L124" s="241"/>
      <c r="M124" s="244"/>
      <c r="N124" s="244"/>
      <c r="O124" s="244"/>
    </row>
    <row r="125" spans="1:15" x14ac:dyDescent="0.2">
      <c r="A125" s="241"/>
      <c r="B125" s="241"/>
      <c r="C125" s="241"/>
      <c r="D125" s="241"/>
      <c r="E125" s="241"/>
      <c r="F125" s="241"/>
      <c r="G125" s="241"/>
      <c r="H125" s="241"/>
      <c r="I125" s="241"/>
      <c r="J125" s="241"/>
      <c r="K125" s="241"/>
      <c r="L125" s="241"/>
      <c r="M125" s="244"/>
      <c r="N125" s="244"/>
      <c r="O125" s="244"/>
    </row>
    <row r="126" spans="1:15" x14ac:dyDescent="0.2">
      <c r="A126" s="241"/>
      <c r="B126" s="241"/>
      <c r="C126" s="241"/>
      <c r="D126" s="241"/>
      <c r="E126" s="241"/>
      <c r="F126" s="241"/>
      <c r="G126" s="241"/>
      <c r="H126" s="241"/>
      <c r="I126" s="241"/>
      <c r="J126" s="241"/>
      <c r="K126" s="241"/>
      <c r="L126" s="241"/>
      <c r="M126" s="244"/>
      <c r="N126" s="244"/>
      <c r="O126" s="244"/>
    </row>
    <row r="127" spans="1:15" x14ac:dyDescent="0.2">
      <c r="A127" s="241"/>
      <c r="B127" s="241"/>
      <c r="C127" s="241"/>
      <c r="D127" s="241"/>
      <c r="E127" s="241"/>
      <c r="F127" s="241"/>
      <c r="G127" s="241"/>
      <c r="H127" s="241"/>
      <c r="I127" s="241"/>
      <c r="J127" s="241"/>
      <c r="K127" s="241"/>
      <c r="L127" s="241"/>
      <c r="M127" s="244"/>
      <c r="N127" s="244"/>
      <c r="O127" s="244"/>
    </row>
    <row r="128" spans="1:15" x14ac:dyDescent="0.2">
      <c r="A128" s="241"/>
      <c r="B128" s="241"/>
      <c r="C128" s="241"/>
      <c r="D128" s="241"/>
      <c r="E128" s="241"/>
      <c r="F128" s="241"/>
      <c r="G128" s="241"/>
      <c r="H128" s="241"/>
      <c r="I128" s="241"/>
      <c r="J128" s="241"/>
      <c r="K128" s="241"/>
      <c r="L128" s="241"/>
      <c r="M128" s="244"/>
      <c r="N128" s="244"/>
      <c r="O128" s="244"/>
    </row>
    <row r="129" spans="1:15" x14ac:dyDescent="0.2">
      <c r="A129" s="241"/>
      <c r="B129" s="241"/>
      <c r="C129" s="241"/>
      <c r="D129" s="241"/>
      <c r="E129" s="241"/>
      <c r="F129" s="241"/>
      <c r="G129" s="241"/>
      <c r="H129" s="241"/>
      <c r="I129" s="241"/>
      <c r="J129" s="241"/>
      <c r="K129" s="241"/>
      <c r="L129" s="241"/>
      <c r="M129" s="244"/>
      <c r="N129" s="244"/>
      <c r="O129" s="244"/>
    </row>
    <row r="130" spans="1:15" x14ac:dyDescent="0.2">
      <c r="A130" s="241"/>
      <c r="B130" s="241"/>
      <c r="C130" s="241"/>
      <c r="D130" s="241"/>
      <c r="E130" s="241"/>
      <c r="F130" s="241"/>
      <c r="G130" s="241"/>
      <c r="H130" s="241"/>
      <c r="I130" s="241"/>
      <c r="J130" s="241"/>
      <c r="K130" s="241"/>
      <c r="L130" s="241"/>
      <c r="M130" s="244"/>
      <c r="N130" s="244"/>
      <c r="O130" s="244"/>
    </row>
    <row r="131" spans="1:15" x14ac:dyDescent="0.2">
      <c r="A131" s="241"/>
      <c r="B131" s="241"/>
      <c r="C131" s="241"/>
      <c r="D131" s="241"/>
      <c r="E131" s="241"/>
      <c r="F131" s="241"/>
      <c r="G131" s="241"/>
      <c r="H131" s="241"/>
      <c r="I131" s="241"/>
      <c r="J131" s="241"/>
      <c r="K131" s="241"/>
      <c r="L131" s="241"/>
      <c r="M131" s="244"/>
      <c r="N131" s="244"/>
      <c r="O131" s="244"/>
    </row>
    <row r="132" spans="1:15" x14ac:dyDescent="0.2">
      <c r="A132" s="241"/>
      <c r="B132" s="241"/>
      <c r="C132" s="241"/>
      <c r="D132" s="241"/>
      <c r="E132" s="241"/>
      <c r="F132" s="241"/>
      <c r="G132" s="241"/>
      <c r="H132" s="241"/>
      <c r="I132" s="241"/>
      <c r="J132" s="241"/>
      <c r="K132" s="241"/>
      <c r="L132" s="241"/>
      <c r="M132" s="244"/>
      <c r="N132" s="244"/>
      <c r="O132" s="244"/>
    </row>
    <row r="133" spans="1:15" x14ac:dyDescent="0.2">
      <c r="A133" s="241"/>
      <c r="B133" s="241"/>
      <c r="C133" s="241"/>
      <c r="D133" s="241"/>
      <c r="E133" s="241"/>
      <c r="F133" s="241"/>
      <c r="G133" s="241"/>
      <c r="H133" s="241"/>
      <c r="I133" s="241"/>
      <c r="J133" s="241"/>
      <c r="K133" s="241"/>
      <c r="L133" s="241"/>
      <c r="M133" s="244"/>
      <c r="N133" s="244"/>
      <c r="O133" s="244"/>
    </row>
    <row r="134" spans="1:15" x14ac:dyDescent="0.2">
      <c r="A134" s="241"/>
      <c r="B134" s="241"/>
      <c r="C134" s="241"/>
      <c r="D134" s="241"/>
      <c r="E134" s="241"/>
      <c r="F134" s="241"/>
      <c r="G134" s="241"/>
      <c r="H134" s="241"/>
      <c r="I134" s="241"/>
      <c r="J134" s="241"/>
      <c r="K134" s="241"/>
      <c r="L134" s="241"/>
      <c r="M134" s="244"/>
      <c r="N134" s="244"/>
      <c r="O134" s="244"/>
    </row>
    <row r="135" spans="1:15" x14ac:dyDescent="0.2">
      <c r="A135" s="241"/>
      <c r="B135" s="241"/>
      <c r="C135" s="241"/>
      <c r="D135" s="241"/>
      <c r="E135" s="241"/>
      <c r="F135" s="241"/>
      <c r="G135" s="241"/>
      <c r="H135" s="241"/>
      <c r="I135" s="241"/>
      <c r="J135" s="241"/>
      <c r="K135" s="241"/>
      <c r="L135" s="241"/>
      <c r="M135" s="244"/>
      <c r="N135" s="244"/>
      <c r="O135" s="244"/>
    </row>
    <row r="136" spans="1:15" x14ac:dyDescent="0.2">
      <c r="A136" s="241"/>
      <c r="B136" s="241"/>
      <c r="C136" s="241"/>
      <c r="D136" s="241"/>
      <c r="E136" s="241"/>
      <c r="F136" s="241"/>
      <c r="G136" s="241"/>
      <c r="H136" s="241"/>
      <c r="I136" s="241"/>
      <c r="J136" s="241"/>
      <c r="K136" s="241"/>
      <c r="L136" s="241"/>
      <c r="M136" s="244"/>
      <c r="N136" s="244"/>
      <c r="O136" s="244"/>
    </row>
    <row r="137" spans="1:15" x14ac:dyDescent="0.2">
      <c r="A137" s="241"/>
      <c r="B137" s="241"/>
      <c r="C137" s="241"/>
      <c r="D137" s="241"/>
      <c r="E137" s="241"/>
      <c r="F137" s="241"/>
      <c r="G137" s="241"/>
      <c r="H137" s="241"/>
      <c r="I137" s="241"/>
      <c r="J137" s="241"/>
      <c r="K137" s="241"/>
      <c r="L137" s="241"/>
      <c r="M137" s="244"/>
      <c r="N137" s="244"/>
      <c r="O137" s="244"/>
    </row>
    <row r="138" spans="1:15" x14ac:dyDescent="0.2">
      <c r="A138" s="241"/>
      <c r="B138" s="241"/>
      <c r="C138" s="241"/>
      <c r="D138" s="241"/>
      <c r="E138" s="241"/>
      <c r="F138" s="241"/>
      <c r="G138" s="241"/>
      <c r="H138" s="241"/>
      <c r="I138" s="241"/>
      <c r="J138" s="241"/>
      <c r="K138" s="241"/>
      <c r="L138" s="241"/>
      <c r="M138" s="244"/>
      <c r="N138" s="244"/>
      <c r="O138" s="244"/>
    </row>
    <row r="139" spans="1:15" x14ac:dyDescent="0.2">
      <c r="A139" s="241"/>
      <c r="B139" s="241"/>
      <c r="C139" s="241"/>
      <c r="D139" s="241"/>
      <c r="E139" s="241"/>
      <c r="F139" s="241"/>
      <c r="G139" s="241"/>
      <c r="H139" s="241"/>
      <c r="I139" s="241"/>
      <c r="J139" s="241"/>
      <c r="K139" s="241"/>
      <c r="L139" s="241"/>
      <c r="M139" s="244"/>
      <c r="N139" s="244"/>
      <c r="O139" s="244"/>
    </row>
    <row r="140" spans="1:15" x14ac:dyDescent="0.2">
      <c r="A140" s="241"/>
      <c r="B140" s="241"/>
      <c r="C140" s="241"/>
      <c r="D140" s="241"/>
      <c r="E140" s="241"/>
      <c r="F140" s="241"/>
      <c r="G140" s="241"/>
      <c r="H140" s="241"/>
      <c r="I140" s="241"/>
      <c r="J140" s="241"/>
      <c r="K140" s="241"/>
      <c r="L140" s="241"/>
      <c r="M140" s="244"/>
      <c r="N140" s="244"/>
      <c r="O140" s="244"/>
    </row>
    <row r="141" spans="1:15" x14ac:dyDescent="0.2">
      <c r="A141" s="241"/>
      <c r="B141" s="241"/>
      <c r="C141" s="241"/>
      <c r="D141" s="241"/>
      <c r="E141" s="241"/>
      <c r="F141" s="241"/>
      <c r="G141" s="241"/>
      <c r="H141" s="241"/>
      <c r="I141" s="241"/>
      <c r="J141" s="241"/>
      <c r="K141" s="241"/>
      <c r="L141" s="241"/>
      <c r="M141" s="244"/>
      <c r="N141" s="244"/>
      <c r="O141" s="244"/>
    </row>
    <row r="142" spans="1:15" x14ac:dyDescent="0.2">
      <c r="A142" s="241"/>
      <c r="B142" s="241"/>
      <c r="C142" s="241"/>
      <c r="D142" s="241"/>
      <c r="E142" s="241"/>
      <c r="F142" s="241"/>
      <c r="G142" s="241"/>
      <c r="H142" s="241"/>
      <c r="I142" s="241"/>
      <c r="J142" s="241"/>
      <c r="K142" s="241"/>
      <c r="L142" s="241"/>
      <c r="M142" s="244"/>
      <c r="N142" s="244"/>
      <c r="O142" s="244"/>
    </row>
    <row r="143" spans="1:15" x14ac:dyDescent="0.2">
      <c r="A143" s="241"/>
      <c r="B143" s="241"/>
      <c r="C143" s="241"/>
      <c r="D143" s="241"/>
      <c r="E143" s="241"/>
      <c r="F143" s="241"/>
      <c r="G143" s="241"/>
      <c r="H143" s="241"/>
      <c r="I143" s="241"/>
      <c r="J143" s="241"/>
      <c r="K143" s="241"/>
      <c r="L143" s="241"/>
      <c r="M143" s="244"/>
      <c r="N143" s="244"/>
      <c r="O143" s="244"/>
    </row>
    <row r="144" spans="1:15" x14ac:dyDescent="0.2">
      <c r="A144" s="241"/>
      <c r="B144" s="241"/>
      <c r="C144" s="241"/>
      <c r="D144" s="241"/>
      <c r="E144" s="241"/>
      <c r="F144" s="241"/>
      <c r="G144" s="241"/>
      <c r="H144" s="241"/>
      <c r="I144" s="241"/>
      <c r="J144" s="241"/>
      <c r="K144" s="241"/>
      <c r="L144" s="241"/>
      <c r="M144" s="244"/>
      <c r="N144" s="244"/>
      <c r="O144" s="244"/>
    </row>
    <row r="145" spans="1:15" x14ac:dyDescent="0.2">
      <c r="A145" s="241"/>
      <c r="B145" s="241"/>
      <c r="C145" s="241"/>
      <c r="D145" s="241"/>
      <c r="E145" s="241"/>
      <c r="F145" s="241"/>
      <c r="G145" s="241"/>
      <c r="H145" s="241"/>
      <c r="I145" s="241"/>
      <c r="J145" s="241"/>
      <c r="K145" s="241"/>
      <c r="L145" s="241"/>
      <c r="M145" s="244"/>
      <c r="N145" s="244"/>
      <c r="O145" s="244"/>
    </row>
    <row r="146" spans="1:15" x14ac:dyDescent="0.2">
      <c r="A146" s="241"/>
      <c r="B146" s="241"/>
      <c r="C146" s="241"/>
      <c r="D146" s="241"/>
      <c r="E146" s="241"/>
      <c r="F146" s="241"/>
      <c r="G146" s="241"/>
      <c r="H146" s="241"/>
      <c r="I146" s="241"/>
      <c r="J146" s="241"/>
      <c r="K146" s="241"/>
      <c r="L146" s="241"/>
      <c r="M146" s="244"/>
      <c r="N146" s="244"/>
      <c r="O146" s="244"/>
    </row>
    <row r="147" spans="1:15" x14ac:dyDescent="0.2">
      <c r="A147" s="241"/>
      <c r="B147" s="241"/>
      <c r="C147" s="241"/>
      <c r="D147" s="241"/>
      <c r="E147" s="241"/>
      <c r="F147" s="241"/>
      <c r="G147" s="241"/>
      <c r="H147" s="241"/>
      <c r="I147" s="241"/>
      <c r="J147" s="241"/>
      <c r="K147" s="241"/>
      <c r="L147" s="241"/>
      <c r="M147" s="244"/>
      <c r="N147" s="244"/>
      <c r="O147" s="244"/>
    </row>
    <row r="148" spans="1:15" x14ac:dyDescent="0.2">
      <c r="A148" s="241"/>
      <c r="B148" s="241"/>
      <c r="C148" s="241"/>
      <c r="D148" s="241"/>
      <c r="E148" s="241"/>
      <c r="F148" s="241"/>
      <c r="G148" s="241"/>
      <c r="H148" s="241"/>
      <c r="I148" s="241"/>
      <c r="J148" s="241"/>
      <c r="K148" s="241"/>
      <c r="L148" s="241"/>
      <c r="M148" s="244"/>
      <c r="N148" s="244"/>
      <c r="O148" s="244"/>
    </row>
    <row r="149" spans="1:15" x14ac:dyDescent="0.2">
      <c r="A149" s="241"/>
      <c r="B149" s="241"/>
      <c r="C149" s="241"/>
      <c r="D149" s="241"/>
      <c r="E149" s="241"/>
      <c r="F149" s="241"/>
      <c r="G149" s="241"/>
      <c r="H149" s="241"/>
      <c r="I149" s="241"/>
      <c r="J149" s="241"/>
      <c r="K149" s="241"/>
      <c r="L149" s="241"/>
      <c r="M149" s="244"/>
      <c r="N149" s="244"/>
      <c r="O149" s="244"/>
    </row>
    <row r="150" spans="1:15" x14ac:dyDescent="0.2">
      <c r="A150" s="241"/>
      <c r="B150" s="241"/>
      <c r="C150" s="241"/>
      <c r="D150" s="241"/>
      <c r="E150" s="241"/>
      <c r="F150" s="241"/>
      <c r="G150" s="241"/>
      <c r="H150" s="241"/>
      <c r="I150" s="241"/>
      <c r="J150" s="241"/>
      <c r="K150" s="241"/>
      <c r="L150" s="241"/>
      <c r="M150" s="244"/>
      <c r="N150" s="244"/>
      <c r="O150" s="244"/>
    </row>
    <row r="151" spans="1:15" x14ac:dyDescent="0.2">
      <c r="A151" s="241"/>
      <c r="B151" s="241"/>
      <c r="C151" s="241"/>
      <c r="D151" s="241"/>
      <c r="E151" s="241"/>
      <c r="F151" s="241"/>
      <c r="G151" s="241"/>
      <c r="H151" s="241"/>
      <c r="I151" s="241"/>
      <c r="J151" s="241"/>
      <c r="K151" s="241"/>
      <c r="L151" s="241"/>
      <c r="M151" s="244"/>
      <c r="N151" s="244"/>
      <c r="O151" s="244"/>
    </row>
    <row r="152" spans="1:15" x14ac:dyDescent="0.2">
      <c r="A152" s="241"/>
      <c r="B152" s="241"/>
      <c r="C152" s="241"/>
      <c r="D152" s="241"/>
      <c r="E152" s="241"/>
      <c r="F152" s="241"/>
      <c r="G152" s="241"/>
      <c r="H152" s="241"/>
      <c r="I152" s="241"/>
      <c r="J152" s="241"/>
      <c r="K152" s="241"/>
      <c r="L152" s="241"/>
      <c r="M152" s="244"/>
      <c r="N152" s="244"/>
      <c r="O152" s="244"/>
    </row>
    <row r="153" spans="1:15" x14ac:dyDescent="0.2">
      <c r="A153" s="241"/>
      <c r="B153" s="241"/>
      <c r="C153" s="241"/>
      <c r="D153" s="241"/>
      <c r="E153" s="241"/>
      <c r="F153" s="241"/>
      <c r="G153" s="241"/>
      <c r="H153" s="241"/>
      <c r="I153" s="241"/>
      <c r="J153" s="241"/>
      <c r="K153" s="241"/>
      <c r="L153" s="241"/>
      <c r="M153" s="244"/>
      <c r="N153" s="244"/>
      <c r="O153" s="244"/>
    </row>
    <row r="154" spans="1:15" x14ac:dyDescent="0.2">
      <c r="A154" s="241"/>
      <c r="B154" s="241"/>
      <c r="C154" s="241"/>
      <c r="D154" s="241"/>
      <c r="E154" s="241"/>
      <c r="F154" s="241"/>
      <c r="G154" s="241"/>
      <c r="H154" s="241"/>
      <c r="I154" s="241"/>
      <c r="J154" s="241"/>
      <c r="K154" s="241"/>
      <c r="L154" s="241"/>
      <c r="M154" s="244"/>
      <c r="N154" s="244"/>
      <c r="O154" s="244"/>
    </row>
    <row r="155" spans="1:15" x14ac:dyDescent="0.2">
      <c r="A155" s="241"/>
      <c r="B155" s="241"/>
      <c r="C155" s="241"/>
      <c r="D155" s="241"/>
      <c r="E155" s="241"/>
      <c r="F155" s="241"/>
      <c r="G155" s="241"/>
      <c r="H155" s="241"/>
      <c r="I155" s="241"/>
      <c r="J155" s="241"/>
      <c r="K155" s="241"/>
      <c r="L155" s="241"/>
      <c r="M155" s="244"/>
      <c r="N155" s="244"/>
      <c r="O155" s="244"/>
    </row>
    <row r="156" spans="1:15" x14ac:dyDescent="0.2">
      <c r="A156" s="241"/>
      <c r="B156" s="241"/>
      <c r="C156" s="241"/>
      <c r="D156" s="241"/>
      <c r="E156" s="241"/>
      <c r="F156" s="241"/>
      <c r="G156" s="241"/>
      <c r="H156" s="241"/>
      <c r="I156" s="241"/>
      <c r="J156" s="241"/>
      <c r="K156" s="241"/>
      <c r="L156" s="241"/>
      <c r="M156" s="244"/>
      <c r="N156" s="244"/>
      <c r="O156" s="244"/>
    </row>
    <row r="157" spans="1:15" x14ac:dyDescent="0.2">
      <c r="A157" s="241"/>
      <c r="B157" s="241"/>
      <c r="C157" s="241"/>
      <c r="D157" s="241"/>
      <c r="E157" s="241"/>
      <c r="F157" s="241"/>
      <c r="G157" s="241"/>
      <c r="H157" s="241"/>
      <c r="I157" s="241"/>
      <c r="J157" s="241"/>
      <c r="K157" s="241"/>
      <c r="L157" s="241"/>
      <c r="M157" s="244"/>
      <c r="N157" s="244"/>
      <c r="O157" s="244"/>
    </row>
    <row r="158" spans="1:15" x14ac:dyDescent="0.2">
      <c r="A158" s="241"/>
      <c r="B158" s="241"/>
      <c r="C158" s="241"/>
      <c r="D158" s="241"/>
      <c r="E158" s="241"/>
      <c r="F158" s="241"/>
      <c r="G158" s="241"/>
      <c r="H158" s="241"/>
      <c r="I158" s="241"/>
      <c r="J158" s="241"/>
      <c r="K158" s="241"/>
      <c r="L158" s="241"/>
      <c r="M158" s="244"/>
      <c r="N158" s="244"/>
      <c r="O158" s="244"/>
    </row>
    <row r="159" spans="1:15" x14ac:dyDescent="0.2">
      <c r="A159" s="241"/>
      <c r="B159" s="241"/>
      <c r="C159" s="241"/>
      <c r="D159" s="241"/>
      <c r="E159" s="241"/>
      <c r="F159" s="241"/>
      <c r="G159" s="241"/>
      <c r="H159" s="241"/>
      <c r="I159" s="241"/>
      <c r="J159" s="241"/>
      <c r="K159" s="241"/>
      <c r="L159" s="241"/>
      <c r="M159" s="244"/>
      <c r="N159" s="244"/>
      <c r="O159" s="244"/>
    </row>
    <row r="160" spans="1:15" x14ac:dyDescent="0.2">
      <c r="A160" s="241"/>
      <c r="B160" s="241"/>
      <c r="C160" s="241"/>
      <c r="D160" s="241"/>
      <c r="E160" s="241"/>
      <c r="F160" s="241"/>
      <c r="G160" s="241"/>
      <c r="H160" s="241"/>
      <c r="I160" s="241"/>
      <c r="J160" s="241"/>
      <c r="K160" s="241"/>
      <c r="L160" s="241"/>
      <c r="M160" s="244"/>
      <c r="N160" s="244"/>
      <c r="O160" s="244"/>
    </row>
    <row r="161" spans="1:15" x14ac:dyDescent="0.2">
      <c r="A161" s="241"/>
      <c r="B161" s="241"/>
      <c r="C161" s="241"/>
      <c r="D161" s="241"/>
      <c r="E161" s="241"/>
      <c r="F161" s="241"/>
      <c r="G161" s="241"/>
      <c r="H161" s="241"/>
      <c r="I161" s="241"/>
      <c r="J161" s="241"/>
      <c r="K161" s="241"/>
      <c r="L161" s="241"/>
      <c r="M161" s="244"/>
      <c r="N161" s="244"/>
      <c r="O161" s="244"/>
    </row>
    <row r="162" spans="1:15" x14ac:dyDescent="0.2">
      <c r="A162" s="241"/>
      <c r="B162" s="241"/>
      <c r="C162" s="241"/>
      <c r="D162" s="241"/>
      <c r="E162" s="241"/>
      <c r="F162" s="241"/>
      <c r="G162" s="241"/>
      <c r="H162" s="241"/>
      <c r="I162" s="241"/>
      <c r="J162" s="241"/>
      <c r="K162" s="241"/>
      <c r="L162" s="241"/>
      <c r="M162" s="244"/>
      <c r="N162" s="244"/>
      <c r="O162" s="244"/>
    </row>
    <row r="163" spans="1:15" x14ac:dyDescent="0.2">
      <c r="A163" s="241"/>
      <c r="B163" s="241"/>
      <c r="C163" s="241"/>
      <c r="D163" s="241"/>
      <c r="E163" s="241"/>
      <c r="F163" s="241"/>
      <c r="G163" s="241"/>
      <c r="H163" s="241"/>
      <c r="I163" s="241"/>
      <c r="J163" s="241"/>
      <c r="K163" s="241"/>
      <c r="L163" s="241"/>
      <c r="M163" s="244"/>
      <c r="N163" s="244"/>
      <c r="O163" s="244"/>
    </row>
    <row r="164" spans="1:15" x14ac:dyDescent="0.2">
      <c r="A164" s="241"/>
      <c r="B164" s="241"/>
      <c r="C164" s="241"/>
      <c r="D164" s="241"/>
      <c r="E164" s="241"/>
      <c r="F164" s="241"/>
      <c r="G164" s="241"/>
      <c r="H164" s="241"/>
      <c r="I164" s="241"/>
      <c r="J164" s="241"/>
      <c r="K164" s="241"/>
      <c r="L164" s="241"/>
      <c r="M164" s="244"/>
      <c r="N164" s="244"/>
      <c r="O164" s="244"/>
    </row>
    <row r="165" spans="1:15" x14ac:dyDescent="0.2">
      <c r="A165" s="241"/>
      <c r="B165" s="241"/>
      <c r="C165" s="241"/>
      <c r="D165" s="241"/>
      <c r="E165" s="241"/>
      <c r="F165" s="241"/>
      <c r="G165" s="241"/>
      <c r="H165" s="241"/>
      <c r="I165" s="241"/>
      <c r="J165" s="241"/>
      <c r="K165" s="241"/>
      <c r="L165" s="241"/>
      <c r="M165" s="244"/>
      <c r="N165" s="244"/>
      <c r="O165" s="244"/>
    </row>
    <row r="166" spans="1:15" x14ac:dyDescent="0.2">
      <c r="A166" s="241"/>
      <c r="B166" s="241"/>
      <c r="C166" s="241"/>
      <c r="D166" s="241"/>
      <c r="E166" s="241"/>
      <c r="F166" s="241"/>
      <c r="G166" s="241"/>
      <c r="H166" s="241"/>
      <c r="I166" s="241"/>
      <c r="J166" s="241"/>
      <c r="K166" s="241"/>
      <c r="L166" s="241"/>
      <c r="M166" s="244"/>
      <c r="N166" s="244"/>
      <c r="O166" s="244"/>
    </row>
    <row r="167" spans="1:15" x14ac:dyDescent="0.2">
      <c r="A167" s="241"/>
      <c r="B167" s="241"/>
      <c r="C167" s="241"/>
      <c r="D167" s="241"/>
      <c r="E167" s="241"/>
      <c r="F167" s="241"/>
      <c r="G167" s="241"/>
      <c r="H167" s="241"/>
      <c r="I167" s="241"/>
      <c r="J167" s="241"/>
      <c r="K167" s="241"/>
      <c r="L167" s="241"/>
      <c r="M167" s="244"/>
      <c r="N167" s="244"/>
      <c r="O167" s="244"/>
    </row>
    <row r="168" spans="1:15" x14ac:dyDescent="0.2">
      <c r="A168" s="241"/>
      <c r="B168" s="241"/>
      <c r="C168" s="241"/>
      <c r="D168" s="241"/>
      <c r="E168" s="241"/>
      <c r="F168" s="241"/>
      <c r="G168" s="241"/>
      <c r="H168" s="241"/>
      <c r="I168" s="241"/>
      <c r="J168" s="241"/>
      <c r="K168" s="241"/>
      <c r="L168" s="241"/>
      <c r="M168" s="244"/>
      <c r="N168" s="244"/>
      <c r="O168" s="244"/>
    </row>
    <row r="169" spans="1:15" x14ac:dyDescent="0.2">
      <c r="A169" s="241"/>
      <c r="B169" s="241"/>
      <c r="C169" s="241"/>
      <c r="D169" s="241"/>
      <c r="E169" s="241"/>
      <c r="F169" s="241"/>
      <c r="G169" s="241"/>
      <c r="H169" s="241"/>
      <c r="I169" s="241"/>
      <c r="J169" s="241"/>
      <c r="K169" s="241"/>
      <c r="L169" s="241"/>
      <c r="M169" s="244"/>
      <c r="N169" s="244"/>
      <c r="O169" s="244"/>
    </row>
    <row r="170" spans="1:15" x14ac:dyDescent="0.2">
      <c r="A170" s="241"/>
      <c r="B170" s="241"/>
      <c r="C170" s="241"/>
      <c r="D170" s="241"/>
      <c r="E170" s="241"/>
      <c r="F170" s="241"/>
      <c r="G170" s="241"/>
      <c r="H170" s="241"/>
      <c r="I170" s="241"/>
      <c r="J170" s="241"/>
      <c r="K170" s="241"/>
      <c r="L170" s="241"/>
      <c r="M170" s="244"/>
      <c r="N170" s="244"/>
      <c r="O170" s="244"/>
    </row>
    <row r="171" spans="1:15" x14ac:dyDescent="0.2">
      <c r="A171" s="241"/>
      <c r="B171" s="241"/>
      <c r="C171" s="241"/>
      <c r="D171" s="241"/>
      <c r="E171" s="241"/>
      <c r="F171" s="241"/>
      <c r="G171" s="241"/>
      <c r="H171" s="241"/>
      <c r="I171" s="241"/>
      <c r="J171" s="241"/>
      <c r="K171" s="241"/>
      <c r="L171" s="241"/>
      <c r="M171" s="244"/>
      <c r="N171" s="244"/>
      <c r="O171" s="244"/>
    </row>
    <row r="172" spans="1:15" x14ac:dyDescent="0.2">
      <c r="A172" s="241"/>
      <c r="B172" s="241"/>
      <c r="C172" s="241"/>
      <c r="D172" s="241"/>
      <c r="E172" s="241"/>
      <c r="F172" s="241"/>
      <c r="G172" s="241"/>
      <c r="H172" s="241"/>
      <c r="I172" s="241"/>
      <c r="J172" s="241"/>
      <c r="K172" s="241"/>
      <c r="L172" s="241"/>
      <c r="M172" s="244"/>
      <c r="N172" s="244"/>
      <c r="O172" s="244"/>
    </row>
    <row r="173" spans="1:15" x14ac:dyDescent="0.2">
      <c r="A173" s="241"/>
      <c r="B173" s="241"/>
      <c r="C173" s="241"/>
      <c r="D173" s="241"/>
      <c r="E173" s="241"/>
      <c r="F173" s="241"/>
      <c r="G173" s="241"/>
      <c r="H173" s="241"/>
      <c r="I173" s="241"/>
      <c r="J173" s="241"/>
      <c r="K173" s="241"/>
      <c r="L173" s="241"/>
      <c r="M173" s="244"/>
      <c r="N173" s="244"/>
      <c r="O173" s="244"/>
    </row>
    <row r="174" spans="1:15" x14ac:dyDescent="0.2">
      <c r="A174" s="241"/>
      <c r="B174" s="241"/>
      <c r="C174" s="241"/>
      <c r="D174" s="241"/>
      <c r="E174" s="241"/>
      <c r="F174" s="241"/>
      <c r="G174" s="241"/>
      <c r="H174" s="241"/>
      <c r="I174" s="241"/>
      <c r="J174" s="241"/>
      <c r="K174" s="241"/>
      <c r="L174" s="241"/>
      <c r="M174" s="244"/>
      <c r="N174" s="244"/>
      <c r="O174" s="244"/>
    </row>
    <row r="175" spans="1:15" x14ac:dyDescent="0.2">
      <c r="A175" s="241"/>
      <c r="B175" s="241"/>
      <c r="C175" s="241"/>
      <c r="D175" s="241"/>
      <c r="E175" s="241"/>
      <c r="F175" s="241"/>
      <c r="G175" s="241"/>
      <c r="H175" s="241"/>
      <c r="I175" s="241"/>
      <c r="J175" s="241"/>
      <c r="K175" s="241"/>
      <c r="L175" s="241"/>
      <c r="M175" s="244"/>
      <c r="N175" s="244"/>
      <c r="O175" s="244"/>
    </row>
    <row r="176" spans="1:15" x14ac:dyDescent="0.2">
      <c r="A176" s="241"/>
      <c r="B176" s="241"/>
      <c r="C176" s="241"/>
      <c r="D176" s="241"/>
      <c r="E176" s="241"/>
      <c r="F176" s="241"/>
      <c r="G176" s="241"/>
      <c r="H176" s="241"/>
      <c r="I176" s="241"/>
      <c r="J176" s="241"/>
      <c r="K176" s="241"/>
      <c r="L176" s="241"/>
      <c r="M176" s="244"/>
      <c r="N176" s="244"/>
      <c r="O176" s="244"/>
    </row>
    <row r="177" spans="1:15" x14ac:dyDescent="0.2">
      <c r="A177" s="241"/>
      <c r="B177" s="241"/>
      <c r="C177" s="241"/>
      <c r="D177" s="241"/>
      <c r="E177" s="241"/>
      <c r="F177" s="241"/>
      <c r="G177" s="241"/>
      <c r="H177" s="241"/>
      <c r="I177" s="241"/>
      <c r="J177" s="241"/>
      <c r="K177" s="241"/>
      <c r="L177" s="241"/>
      <c r="M177" s="244"/>
      <c r="N177" s="244"/>
      <c r="O177" s="244"/>
    </row>
    <row r="178" spans="1:15" x14ac:dyDescent="0.2">
      <c r="A178" s="241"/>
      <c r="B178" s="241"/>
      <c r="C178" s="241"/>
      <c r="D178" s="241"/>
      <c r="E178" s="241"/>
      <c r="F178" s="241"/>
      <c r="G178" s="241"/>
      <c r="H178" s="241"/>
      <c r="I178" s="241"/>
      <c r="J178" s="241"/>
      <c r="K178" s="241"/>
      <c r="L178" s="241"/>
      <c r="M178" s="244"/>
      <c r="N178" s="244"/>
      <c r="O178" s="244"/>
    </row>
    <row r="179" spans="1:15" x14ac:dyDescent="0.2">
      <c r="A179" s="241"/>
      <c r="B179" s="241"/>
      <c r="C179" s="241"/>
      <c r="D179" s="241"/>
      <c r="E179" s="241"/>
      <c r="F179" s="241"/>
      <c r="G179" s="241"/>
      <c r="H179" s="241"/>
      <c r="I179" s="241"/>
      <c r="J179" s="241"/>
      <c r="K179" s="241"/>
      <c r="L179" s="241"/>
      <c r="M179" s="244"/>
      <c r="N179" s="244"/>
      <c r="O179" s="244"/>
    </row>
    <row r="180" spans="1:15" x14ac:dyDescent="0.2">
      <c r="A180" s="241"/>
      <c r="B180" s="241"/>
      <c r="C180" s="241"/>
      <c r="D180" s="241"/>
      <c r="E180" s="241"/>
      <c r="F180" s="241"/>
      <c r="G180" s="241"/>
      <c r="H180" s="241"/>
      <c r="I180" s="241"/>
      <c r="J180" s="241"/>
      <c r="K180" s="241"/>
      <c r="L180" s="241"/>
      <c r="M180" s="244"/>
      <c r="N180" s="244"/>
      <c r="O180" s="244"/>
    </row>
    <row r="181" spans="1:15" x14ac:dyDescent="0.2">
      <c r="A181" s="241"/>
      <c r="B181" s="241"/>
      <c r="C181" s="241"/>
      <c r="D181" s="241"/>
      <c r="E181" s="241"/>
      <c r="F181" s="241"/>
      <c r="G181" s="241"/>
      <c r="H181" s="241"/>
      <c r="I181" s="241"/>
      <c r="J181" s="241"/>
      <c r="K181" s="241"/>
      <c r="L181" s="241"/>
      <c r="M181" s="244"/>
      <c r="N181" s="244"/>
      <c r="O181" s="244"/>
    </row>
    <row r="182" spans="1:15" x14ac:dyDescent="0.2">
      <c r="A182" s="241"/>
      <c r="B182" s="241"/>
      <c r="C182" s="241"/>
      <c r="D182" s="241"/>
      <c r="E182" s="241"/>
      <c r="F182" s="241"/>
      <c r="G182" s="241"/>
      <c r="H182" s="241"/>
      <c r="I182" s="241"/>
      <c r="J182" s="241"/>
      <c r="K182" s="241"/>
      <c r="L182" s="241"/>
      <c r="M182" s="244"/>
      <c r="N182" s="244"/>
      <c r="O182" s="244"/>
    </row>
    <row r="183" spans="1:15" x14ac:dyDescent="0.2">
      <c r="A183" s="241"/>
      <c r="B183" s="241"/>
      <c r="C183" s="241"/>
      <c r="D183" s="241"/>
      <c r="E183" s="241"/>
      <c r="F183" s="241"/>
      <c r="G183" s="241"/>
      <c r="H183" s="241"/>
      <c r="I183" s="241"/>
      <c r="J183" s="241"/>
      <c r="K183" s="241"/>
      <c r="L183" s="241"/>
      <c r="M183" s="244"/>
      <c r="N183" s="244"/>
      <c r="O183" s="244"/>
    </row>
    <row r="184" spans="1:15" x14ac:dyDescent="0.2">
      <c r="A184" s="241"/>
      <c r="B184" s="241"/>
      <c r="C184" s="241"/>
      <c r="D184" s="241"/>
      <c r="E184" s="241"/>
      <c r="F184" s="241"/>
      <c r="G184" s="241"/>
      <c r="H184" s="241"/>
      <c r="I184" s="241"/>
      <c r="J184" s="241"/>
      <c r="K184" s="241"/>
      <c r="L184" s="241"/>
      <c r="M184" s="244"/>
      <c r="N184" s="244"/>
      <c r="O184" s="244"/>
    </row>
    <row r="185" spans="1:15" x14ac:dyDescent="0.2">
      <c r="A185" s="241"/>
      <c r="B185" s="241"/>
      <c r="C185" s="241"/>
      <c r="D185" s="241"/>
      <c r="E185" s="241"/>
      <c r="F185" s="241"/>
      <c r="G185" s="241"/>
      <c r="H185" s="241"/>
      <c r="I185" s="241"/>
      <c r="J185" s="241"/>
      <c r="K185" s="241"/>
      <c r="L185" s="241"/>
      <c r="M185" s="244"/>
      <c r="N185" s="244"/>
      <c r="O185" s="244"/>
    </row>
    <row r="186" spans="1:15" x14ac:dyDescent="0.2">
      <c r="A186" s="241"/>
      <c r="B186" s="241"/>
      <c r="C186" s="241"/>
      <c r="D186" s="241"/>
      <c r="E186" s="241"/>
      <c r="F186" s="241"/>
      <c r="G186" s="241"/>
      <c r="H186" s="241"/>
      <c r="I186" s="241"/>
      <c r="J186" s="241"/>
      <c r="K186" s="241"/>
      <c r="L186" s="241"/>
      <c r="M186" s="244"/>
      <c r="N186" s="244"/>
      <c r="O186" s="244"/>
    </row>
    <row r="187" spans="1:15" x14ac:dyDescent="0.2">
      <c r="A187" s="241"/>
      <c r="B187" s="241"/>
      <c r="C187" s="241"/>
      <c r="D187" s="241"/>
      <c r="E187" s="241"/>
      <c r="F187" s="241"/>
      <c r="G187" s="241"/>
      <c r="H187" s="241"/>
      <c r="I187" s="241"/>
      <c r="J187" s="241"/>
      <c r="K187" s="241"/>
      <c r="L187" s="241"/>
      <c r="M187" s="244"/>
      <c r="N187" s="244"/>
      <c r="O187" s="244"/>
    </row>
    <row r="188" spans="1:15" x14ac:dyDescent="0.2">
      <c r="A188" s="241"/>
      <c r="B188" s="241"/>
      <c r="C188" s="241"/>
      <c r="D188" s="241"/>
      <c r="E188" s="241"/>
      <c r="F188" s="241"/>
      <c r="G188" s="241"/>
      <c r="H188" s="241"/>
      <c r="I188" s="241"/>
      <c r="J188" s="241"/>
      <c r="K188" s="241"/>
      <c r="L188" s="241"/>
      <c r="M188" s="244"/>
      <c r="N188" s="244"/>
      <c r="O188" s="244"/>
    </row>
    <row r="189" spans="1:15" x14ac:dyDescent="0.2">
      <c r="A189" s="241"/>
      <c r="B189" s="241"/>
      <c r="C189" s="241"/>
      <c r="D189" s="241"/>
      <c r="E189" s="241"/>
      <c r="F189" s="241"/>
      <c r="G189" s="241"/>
      <c r="H189" s="241"/>
      <c r="I189" s="241"/>
      <c r="J189" s="241"/>
      <c r="K189" s="241"/>
      <c r="L189" s="241"/>
      <c r="M189" s="244"/>
      <c r="N189" s="244"/>
      <c r="O189" s="244"/>
    </row>
    <row r="190" spans="1:15" x14ac:dyDescent="0.2">
      <c r="A190" s="241"/>
      <c r="B190" s="241"/>
      <c r="C190" s="241"/>
      <c r="D190" s="241"/>
      <c r="E190" s="241"/>
      <c r="F190" s="241"/>
      <c r="G190" s="241"/>
      <c r="H190" s="241"/>
      <c r="I190" s="241"/>
      <c r="J190" s="241"/>
      <c r="K190" s="241"/>
      <c r="L190" s="241"/>
      <c r="M190" s="244"/>
      <c r="N190" s="244"/>
      <c r="O190" s="244"/>
    </row>
    <row r="191" spans="1:15" x14ac:dyDescent="0.2">
      <c r="A191" s="241"/>
      <c r="B191" s="241"/>
      <c r="C191" s="241"/>
      <c r="D191" s="241"/>
      <c r="E191" s="241"/>
      <c r="F191" s="241"/>
      <c r="G191" s="241"/>
      <c r="H191" s="241"/>
      <c r="I191" s="241"/>
      <c r="J191" s="241"/>
      <c r="K191" s="241"/>
      <c r="L191" s="241"/>
      <c r="M191" s="244"/>
      <c r="N191" s="244"/>
      <c r="O191" s="244"/>
    </row>
    <row r="192" spans="1:15" x14ac:dyDescent="0.2">
      <c r="A192" s="241"/>
      <c r="B192" s="241"/>
      <c r="C192" s="241"/>
      <c r="D192" s="241"/>
      <c r="E192" s="241"/>
      <c r="F192" s="241"/>
      <c r="G192" s="241"/>
      <c r="H192" s="241"/>
      <c r="I192" s="241"/>
      <c r="J192" s="241"/>
      <c r="K192" s="241"/>
      <c r="L192" s="241"/>
      <c r="M192" s="244"/>
      <c r="N192" s="244"/>
      <c r="O192" s="244"/>
    </row>
    <row r="193" spans="1:15" x14ac:dyDescent="0.2">
      <c r="A193" s="241"/>
      <c r="B193" s="241"/>
      <c r="C193" s="241"/>
      <c r="D193" s="241"/>
      <c r="E193" s="241"/>
      <c r="F193" s="241"/>
      <c r="G193" s="241"/>
      <c r="H193" s="241"/>
      <c r="I193" s="241"/>
      <c r="J193" s="241"/>
      <c r="K193" s="241"/>
      <c r="L193" s="241"/>
      <c r="M193" s="244"/>
      <c r="N193" s="244"/>
      <c r="O193" s="244"/>
    </row>
    <row r="194" spans="1:15" x14ac:dyDescent="0.2">
      <c r="A194" s="241"/>
      <c r="B194" s="241"/>
      <c r="C194" s="241"/>
      <c r="D194" s="241"/>
      <c r="E194" s="241"/>
      <c r="F194" s="241"/>
      <c r="G194" s="241"/>
      <c r="H194" s="241"/>
      <c r="I194" s="241"/>
      <c r="J194" s="241"/>
      <c r="K194" s="241"/>
      <c r="L194" s="241"/>
      <c r="M194" s="244"/>
      <c r="N194" s="244"/>
      <c r="O194" s="244"/>
    </row>
    <row r="195" spans="1:15" x14ac:dyDescent="0.2">
      <c r="A195" s="241"/>
      <c r="B195" s="241"/>
      <c r="C195" s="241"/>
      <c r="D195" s="241"/>
      <c r="E195" s="241"/>
      <c r="F195" s="241"/>
      <c r="G195" s="241"/>
      <c r="H195" s="241"/>
      <c r="I195" s="241"/>
      <c r="J195" s="241"/>
      <c r="K195" s="241"/>
      <c r="L195" s="241"/>
      <c r="M195" s="244"/>
      <c r="N195" s="244"/>
      <c r="O195" s="244"/>
    </row>
    <row r="196" spans="1:15" x14ac:dyDescent="0.2">
      <c r="A196" s="241"/>
      <c r="B196" s="241"/>
      <c r="C196" s="241"/>
      <c r="D196" s="241"/>
      <c r="E196" s="241"/>
      <c r="F196" s="241"/>
      <c r="G196" s="241"/>
      <c r="H196" s="241"/>
      <c r="I196" s="241"/>
      <c r="J196" s="241"/>
      <c r="K196" s="241"/>
      <c r="L196" s="241"/>
      <c r="M196" s="244"/>
      <c r="N196" s="244"/>
      <c r="O196" s="244"/>
    </row>
    <row r="197" spans="1:15" x14ac:dyDescent="0.2">
      <c r="A197" s="241"/>
      <c r="B197" s="241"/>
      <c r="C197" s="241"/>
      <c r="D197" s="241"/>
      <c r="E197" s="241"/>
      <c r="F197" s="241"/>
      <c r="G197" s="241"/>
      <c r="H197" s="241"/>
      <c r="I197" s="241"/>
      <c r="J197" s="241"/>
      <c r="K197" s="241"/>
      <c r="L197" s="241"/>
      <c r="M197" s="244"/>
      <c r="N197" s="244"/>
      <c r="O197" s="244"/>
    </row>
    <row r="198" spans="1:15" x14ac:dyDescent="0.2">
      <c r="A198" s="241"/>
      <c r="B198" s="241"/>
      <c r="C198" s="241"/>
      <c r="D198" s="241"/>
      <c r="E198" s="241"/>
      <c r="F198" s="241"/>
      <c r="G198" s="241"/>
      <c r="H198" s="241"/>
      <c r="I198" s="241"/>
      <c r="J198" s="241"/>
      <c r="K198" s="241"/>
      <c r="L198" s="241"/>
      <c r="M198" s="244"/>
      <c r="N198" s="244"/>
      <c r="O198" s="244"/>
    </row>
    <row r="199" spans="1:15" x14ac:dyDescent="0.2">
      <c r="A199" s="241"/>
      <c r="B199" s="241"/>
      <c r="C199" s="241"/>
      <c r="D199" s="241"/>
      <c r="E199" s="241"/>
      <c r="F199" s="241"/>
      <c r="G199" s="241"/>
      <c r="H199" s="241"/>
      <c r="I199" s="241"/>
      <c r="J199" s="241"/>
      <c r="K199" s="241"/>
      <c r="L199" s="241"/>
      <c r="M199" s="244"/>
      <c r="N199" s="244"/>
      <c r="O199" s="244"/>
    </row>
    <row r="200" spans="1:15" x14ac:dyDescent="0.2">
      <c r="A200" s="241"/>
      <c r="B200" s="241"/>
      <c r="C200" s="241"/>
      <c r="D200" s="241"/>
      <c r="E200" s="241"/>
      <c r="F200" s="241"/>
      <c r="G200" s="241"/>
      <c r="H200" s="241"/>
      <c r="I200" s="241"/>
      <c r="J200" s="241"/>
      <c r="K200" s="241"/>
      <c r="L200" s="241"/>
      <c r="M200" s="244"/>
      <c r="N200" s="244"/>
      <c r="O200" s="244"/>
    </row>
    <row r="201" spans="1:15" x14ac:dyDescent="0.2">
      <c r="A201" s="241"/>
      <c r="B201" s="241"/>
      <c r="C201" s="241"/>
      <c r="D201" s="241"/>
      <c r="E201" s="241"/>
      <c r="F201" s="241"/>
      <c r="G201" s="241"/>
      <c r="H201" s="241"/>
      <c r="I201" s="241"/>
      <c r="J201" s="241"/>
      <c r="K201" s="241"/>
      <c r="L201" s="241"/>
      <c r="M201" s="244"/>
      <c r="N201" s="244"/>
      <c r="O201" s="244"/>
    </row>
    <row r="202" spans="1:15" x14ac:dyDescent="0.2">
      <c r="A202" s="241"/>
      <c r="B202" s="241"/>
      <c r="C202" s="241"/>
      <c r="D202" s="241"/>
      <c r="E202" s="241"/>
      <c r="F202" s="241"/>
      <c r="G202" s="241"/>
      <c r="H202" s="241"/>
      <c r="I202" s="241"/>
      <c r="J202" s="241"/>
      <c r="K202" s="241"/>
      <c r="L202" s="241"/>
      <c r="M202" s="244"/>
      <c r="N202" s="244"/>
      <c r="O202" s="244"/>
    </row>
    <row r="203" spans="1:15" x14ac:dyDescent="0.2">
      <c r="A203" s="241"/>
      <c r="B203" s="241"/>
      <c r="C203" s="241"/>
      <c r="D203" s="241"/>
      <c r="E203" s="241"/>
      <c r="F203" s="241"/>
      <c r="G203" s="241"/>
      <c r="H203" s="241"/>
      <c r="I203" s="241"/>
      <c r="J203" s="241"/>
      <c r="K203" s="241"/>
      <c r="L203" s="241"/>
      <c r="M203" s="244"/>
      <c r="N203" s="244"/>
      <c r="O203" s="244"/>
    </row>
    <row r="204" spans="1:15" x14ac:dyDescent="0.2">
      <c r="A204" s="241"/>
      <c r="B204" s="241"/>
      <c r="C204" s="241"/>
      <c r="D204" s="241"/>
      <c r="E204" s="241"/>
      <c r="F204" s="241"/>
      <c r="G204" s="241"/>
      <c r="H204" s="241"/>
      <c r="I204" s="241"/>
      <c r="J204" s="241"/>
      <c r="K204" s="241"/>
      <c r="L204" s="241"/>
      <c r="M204" s="244"/>
      <c r="N204" s="244"/>
      <c r="O204" s="244"/>
    </row>
    <row r="205" spans="1:15" x14ac:dyDescent="0.2">
      <c r="A205" s="241"/>
      <c r="B205" s="241"/>
      <c r="C205" s="241"/>
      <c r="D205" s="241"/>
      <c r="E205" s="241"/>
      <c r="F205" s="241"/>
      <c r="G205" s="241"/>
      <c r="H205" s="241"/>
      <c r="I205" s="241"/>
      <c r="J205" s="241"/>
      <c r="K205" s="241"/>
      <c r="L205" s="241"/>
      <c r="M205" s="244"/>
      <c r="N205" s="244"/>
      <c r="O205" s="244"/>
    </row>
    <row r="206" spans="1:15" x14ac:dyDescent="0.2">
      <c r="A206" s="241"/>
      <c r="B206" s="241"/>
      <c r="C206" s="241"/>
      <c r="D206" s="241"/>
      <c r="E206" s="241"/>
      <c r="F206" s="241"/>
      <c r="G206" s="241"/>
      <c r="H206" s="241"/>
      <c r="I206" s="241"/>
      <c r="J206" s="241"/>
      <c r="K206" s="241"/>
      <c r="L206" s="241"/>
      <c r="M206" s="244"/>
      <c r="N206" s="244"/>
      <c r="O206" s="244"/>
    </row>
    <row r="207" spans="1:15" x14ac:dyDescent="0.2">
      <c r="A207" s="241"/>
      <c r="B207" s="241"/>
      <c r="C207" s="241"/>
      <c r="D207" s="241"/>
      <c r="E207" s="241"/>
      <c r="F207" s="241"/>
      <c r="G207" s="241"/>
      <c r="H207" s="241"/>
      <c r="I207" s="241"/>
      <c r="J207" s="241"/>
      <c r="K207" s="241"/>
      <c r="L207" s="241"/>
      <c r="M207" s="244"/>
      <c r="N207" s="244"/>
      <c r="O207" s="244"/>
    </row>
    <row r="208" spans="1:15" x14ac:dyDescent="0.2">
      <c r="A208" s="241"/>
      <c r="B208" s="241"/>
      <c r="C208" s="241"/>
      <c r="D208" s="241"/>
      <c r="E208" s="241"/>
      <c r="F208" s="241"/>
      <c r="G208" s="241"/>
      <c r="H208" s="241"/>
      <c r="I208" s="241"/>
      <c r="J208" s="241"/>
      <c r="K208" s="241"/>
      <c r="L208" s="241"/>
      <c r="M208" s="244"/>
      <c r="N208" s="244"/>
      <c r="O208" s="244"/>
    </row>
    <row r="209" spans="1:15" x14ac:dyDescent="0.2">
      <c r="A209" s="241"/>
      <c r="B209" s="241"/>
      <c r="C209" s="241"/>
      <c r="D209" s="241"/>
      <c r="E209" s="241"/>
      <c r="F209" s="241"/>
      <c r="G209" s="241"/>
      <c r="H209" s="241"/>
      <c r="I209" s="241"/>
      <c r="J209" s="241"/>
      <c r="K209" s="241"/>
      <c r="L209" s="241"/>
      <c r="M209" s="244"/>
      <c r="N209" s="244"/>
      <c r="O209" s="244"/>
    </row>
    <row r="210" spans="1:15" x14ac:dyDescent="0.2">
      <c r="A210" s="241"/>
      <c r="B210" s="241"/>
      <c r="C210" s="241"/>
      <c r="D210" s="241"/>
      <c r="E210" s="241"/>
      <c r="F210" s="241"/>
      <c r="G210" s="241"/>
      <c r="H210" s="241"/>
      <c r="I210" s="241"/>
      <c r="J210" s="241"/>
      <c r="K210" s="241"/>
      <c r="L210" s="241"/>
      <c r="M210" s="244"/>
      <c r="N210" s="244"/>
      <c r="O210" s="244"/>
    </row>
    <row r="211" spans="1:15" x14ac:dyDescent="0.2">
      <c r="A211" s="241"/>
      <c r="B211" s="241"/>
      <c r="C211" s="241"/>
      <c r="D211" s="241"/>
      <c r="E211" s="241"/>
      <c r="F211" s="241"/>
      <c r="G211" s="241"/>
      <c r="H211" s="241"/>
      <c r="I211" s="241"/>
      <c r="J211" s="241"/>
      <c r="K211" s="241"/>
      <c r="L211" s="241"/>
      <c r="M211" s="244"/>
      <c r="N211" s="244"/>
      <c r="O211" s="244"/>
    </row>
    <row r="212" spans="1:15" x14ac:dyDescent="0.2">
      <c r="A212" s="241"/>
      <c r="B212" s="241"/>
      <c r="C212" s="241"/>
      <c r="D212" s="241"/>
      <c r="E212" s="241"/>
      <c r="F212" s="241"/>
      <c r="G212" s="241"/>
      <c r="H212" s="241"/>
      <c r="I212" s="241"/>
      <c r="J212" s="241"/>
      <c r="K212" s="241"/>
      <c r="L212" s="241"/>
      <c r="M212" s="244"/>
      <c r="N212" s="244"/>
      <c r="O212" s="244"/>
    </row>
    <row r="213" spans="1:15" x14ac:dyDescent="0.2">
      <c r="A213" s="241"/>
      <c r="B213" s="241"/>
      <c r="C213" s="241"/>
      <c r="D213" s="241"/>
      <c r="E213" s="241"/>
      <c r="F213" s="241"/>
      <c r="G213" s="241"/>
      <c r="H213" s="241"/>
      <c r="I213" s="241"/>
      <c r="J213" s="241"/>
      <c r="K213" s="241"/>
      <c r="L213" s="241"/>
      <c r="M213" s="244"/>
      <c r="N213" s="244"/>
      <c r="O213" s="244"/>
    </row>
    <row r="214" spans="1:15" x14ac:dyDescent="0.2">
      <c r="A214" s="241"/>
      <c r="B214" s="241"/>
      <c r="C214" s="241"/>
      <c r="D214" s="241"/>
      <c r="E214" s="241"/>
      <c r="F214" s="241"/>
      <c r="G214" s="241"/>
      <c r="H214" s="241"/>
      <c r="I214" s="241"/>
      <c r="J214" s="241"/>
      <c r="K214" s="241"/>
      <c r="L214" s="241"/>
      <c r="M214" s="244"/>
      <c r="N214" s="244"/>
      <c r="O214" s="244"/>
    </row>
    <row r="215" spans="1:15" x14ac:dyDescent="0.2">
      <c r="A215" s="241"/>
      <c r="B215" s="241"/>
      <c r="C215" s="241"/>
      <c r="D215" s="241"/>
      <c r="E215" s="241"/>
      <c r="F215" s="241"/>
      <c r="G215" s="241"/>
      <c r="H215" s="241"/>
      <c r="I215" s="241"/>
      <c r="J215" s="241"/>
      <c r="K215" s="241"/>
      <c r="L215" s="241"/>
      <c r="M215" s="244"/>
      <c r="N215" s="244"/>
      <c r="O215" s="244"/>
    </row>
    <row r="216" spans="1:15" x14ac:dyDescent="0.2">
      <c r="A216" s="241"/>
      <c r="B216" s="241"/>
      <c r="C216" s="241"/>
      <c r="D216" s="241"/>
      <c r="E216" s="241"/>
      <c r="F216" s="241"/>
      <c r="G216" s="241"/>
      <c r="H216" s="241"/>
      <c r="I216" s="241"/>
      <c r="J216" s="241"/>
      <c r="K216" s="241"/>
      <c r="L216" s="241"/>
      <c r="M216" s="244"/>
      <c r="N216" s="244"/>
      <c r="O216" s="244"/>
    </row>
    <row r="217" spans="1:15" x14ac:dyDescent="0.2">
      <c r="A217" s="241"/>
      <c r="B217" s="241"/>
      <c r="C217" s="241"/>
      <c r="D217" s="241"/>
      <c r="E217" s="241"/>
      <c r="F217" s="241"/>
      <c r="G217" s="241"/>
      <c r="H217" s="241"/>
      <c r="I217" s="241"/>
      <c r="J217" s="241"/>
      <c r="K217" s="241"/>
      <c r="L217" s="241"/>
      <c r="M217" s="244"/>
      <c r="N217" s="244"/>
      <c r="O217" s="244"/>
    </row>
    <row r="218" spans="1:15" x14ac:dyDescent="0.2">
      <c r="A218" s="241"/>
      <c r="B218" s="241"/>
      <c r="C218" s="241"/>
      <c r="D218" s="241"/>
      <c r="E218" s="241"/>
      <c r="F218" s="241"/>
      <c r="G218" s="241"/>
      <c r="H218" s="241"/>
      <c r="I218" s="241"/>
      <c r="J218" s="241"/>
      <c r="K218" s="241"/>
      <c r="L218" s="241"/>
      <c r="M218" s="244"/>
      <c r="N218" s="244"/>
      <c r="O218" s="244"/>
    </row>
    <row r="219" spans="1:15" x14ac:dyDescent="0.2">
      <c r="A219" s="241"/>
      <c r="B219" s="241"/>
      <c r="C219" s="241"/>
      <c r="D219" s="241"/>
      <c r="E219" s="241"/>
      <c r="F219" s="241"/>
      <c r="G219" s="241"/>
      <c r="H219" s="241"/>
      <c r="I219" s="241"/>
      <c r="J219" s="241"/>
      <c r="K219" s="241"/>
      <c r="L219" s="241"/>
      <c r="M219" s="244"/>
      <c r="N219" s="244"/>
      <c r="O219" s="244"/>
    </row>
    <row r="220" spans="1:15" x14ac:dyDescent="0.2">
      <c r="A220" s="241"/>
      <c r="B220" s="241"/>
      <c r="C220" s="241"/>
      <c r="D220" s="241"/>
      <c r="E220" s="241"/>
      <c r="F220" s="241"/>
      <c r="G220" s="241"/>
      <c r="H220" s="241"/>
      <c r="I220" s="241"/>
      <c r="J220" s="241"/>
      <c r="K220" s="241"/>
      <c r="L220" s="241"/>
      <c r="M220" s="244"/>
      <c r="N220" s="244"/>
      <c r="O220" s="244"/>
    </row>
    <row r="221" spans="1:15" x14ac:dyDescent="0.2">
      <c r="A221" s="241"/>
      <c r="B221" s="241"/>
      <c r="C221" s="241"/>
      <c r="D221" s="241"/>
      <c r="E221" s="241"/>
      <c r="F221" s="241"/>
      <c r="G221" s="241"/>
      <c r="H221" s="241"/>
      <c r="I221" s="241"/>
      <c r="J221" s="241"/>
      <c r="K221" s="241"/>
      <c r="L221" s="241"/>
      <c r="M221" s="244"/>
      <c r="N221" s="244"/>
      <c r="O221" s="244"/>
    </row>
    <row r="222" spans="1:15" x14ac:dyDescent="0.2">
      <c r="A222" s="241"/>
      <c r="B222" s="241"/>
      <c r="C222" s="241"/>
      <c r="D222" s="241"/>
      <c r="E222" s="241"/>
      <c r="F222" s="241"/>
      <c r="G222" s="241"/>
      <c r="H222" s="241"/>
      <c r="I222" s="241"/>
      <c r="J222" s="241"/>
      <c r="K222" s="241"/>
      <c r="L222" s="241"/>
      <c r="M222" s="244"/>
      <c r="N222" s="244"/>
      <c r="O222" s="244"/>
    </row>
    <row r="223" spans="1:15" x14ac:dyDescent="0.2">
      <c r="A223" s="241"/>
      <c r="B223" s="241"/>
      <c r="C223" s="241"/>
      <c r="D223" s="241"/>
      <c r="E223" s="241"/>
      <c r="F223" s="241"/>
      <c r="G223" s="241"/>
      <c r="H223" s="241"/>
      <c r="I223" s="241"/>
      <c r="J223" s="241"/>
      <c r="K223" s="241"/>
      <c r="L223" s="241"/>
      <c r="M223" s="244"/>
      <c r="N223" s="244"/>
      <c r="O223" s="244"/>
    </row>
    <row r="224" spans="1:15" x14ac:dyDescent="0.2">
      <c r="A224" s="241"/>
      <c r="B224" s="241"/>
      <c r="C224" s="241"/>
      <c r="D224" s="241"/>
      <c r="E224" s="241"/>
      <c r="F224" s="241"/>
      <c r="G224" s="241"/>
      <c r="H224" s="241"/>
      <c r="I224" s="241"/>
      <c r="J224" s="241"/>
      <c r="K224" s="241"/>
      <c r="L224" s="241"/>
      <c r="M224" s="244"/>
      <c r="N224" s="244"/>
      <c r="O224" s="244"/>
    </row>
    <row r="225" spans="1:15" x14ac:dyDescent="0.2">
      <c r="A225" s="241"/>
      <c r="B225" s="241"/>
      <c r="C225" s="241"/>
      <c r="D225" s="241"/>
      <c r="E225" s="241"/>
      <c r="F225" s="241"/>
      <c r="G225" s="241"/>
      <c r="H225" s="241"/>
      <c r="I225" s="241"/>
      <c r="J225" s="241"/>
      <c r="K225" s="241"/>
      <c r="L225" s="241"/>
      <c r="M225" s="244"/>
      <c r="N225" s="244"/>
      <c r="O225" s="244"/>
    </row>
    <row r="226" spans="1:15" x14ac:dyDescent="0.2">
      <c r="A226" s="241"/>
      <c r="B226" s="241"/>
      <c r="C226" s="241"/>
      <c r="D226" s="241"/>
      <c r="E226" s="241"/>
      <c r="F226" s="241"/>
      <c r="G226" s="241"/>
      <c r="H226" s="241"/>
      <c r="I226" s="241"/>
      <c r="J226" s="241"/>
      <c r="K226" s="241"/>
      <c r="L226" s="241"/>
      <c r="M226" s="244"/>
      <c r="N226" s="244"/>
      <c r="O226" s="244"/>
    </row>
    <row r="227" spans="1:15" x14ac:dyDescent="0.2">
      <c r="A227" s="241"/>
      <c r="B227" s="241"/>
      <c r="C227" s="241"/>
      <c r="D227" s="241"/>
      <c r="E227" s="241"/>
      <c r="F227" s="241"/>
      <c r="G227" s="241"/>
      <c r="H227" s="241"/>
      <c r="I227" s="241"/>
      <c r="J227" s="241"/>
      <c r="K227" s="241"/>
      <c r="L227" s="241"/>
      <c r="M227" s="244"/>
      <c r="N227" s="244"/>
      <c r="O227" s="244"/>
    </row>
    <row r="228" spans="1:15" x14ac:dyDescent="0.2">
      <c r="A228" s="241"/>
      <c r="B228" s="241"/>
      <c r="C228" s="241"/>
      <c r="D228" s="241"/>
      <c r="E228" s="241"/>
      <c r="F228" s="241"/>
      <c r="G228" s="241"/>
      <c r="H228" s="241"/>
      <c r="I228" s="241"/>
      <c r="J228" s="241"/>
      <c r="K228" s="241"/>
      <c r="L228" s="241"/>
      <c r="M228" s="244"/>
      <c r="N228" s="244"/>
      <c r="O228" s="244"/>
    </row>
    <row r="229" spans="1:15" x14ac:dyDescent="0.2">
      <c r="A229" s="241"/>
      <c r="B229" s="241"/>
      <c r="C229" s="241"/>
      <c r="D229" s="241"/>
      <c r="E229" s="241"/>
      <c r="F229" s="241"/>
      <c r="G229" s="241"/>
      <c r="H229" s="241"/>
      <c r="I229" s="241"/>
      <c r="J229" s="241"/>
      <c r="K229" s="241"/>
      <c r="L229" s="241"/>
      <c r="M229" s="244"/>
      <c r="N229" s="244"/>
      <c r="O229" s="244"/>
    </row>
    <row r="230" spans="1:15" x14ac:dyDescent="0.2">
      <c r="A230" s="241"/>
      <c r="B230" s="241"/>
      <c r="C230" s="241"/>
      <c r="D230" s="241"/>
      <c r="E230" s="241"/>
      <c r="F230" s="241"/>
      <c r="G230" s="241"/>
      <c r="H230" s="241"/>
      <c r="I230" s="241"/>
      <c r="J230" s="241"/>
      <c r="K230" s="241"/>
      <c r="L230" s="241"/>
      <c r="M230" s="244"/>
      <c r="N230" s="244"/>
      <c r="O230" s="244"/>
    </row>
    <row r="231" spans="1:15" x14ac:dyDescent="0.2">
      <c r="A231" s="241"/>
      <c r="B231" s="241"/>
      <c r="C231" s="241"/>
      <c r="D231" s="241"/>
      <c r="E231" s="241"/>
      <c r="F231" s="241"/>
      <c r="G231" s="241"/>
      <c r="H231" s="241"/>
      <c r="I231" s="241"/>
      <c r="J231" s="241"/>
      <c r="K231" s="241"/>
      <c r="L231" s="241"/>
      <c r="M231" s="244"/>
      <c r="N231" s="244"/>
      <c r="O231" s="244"/>
    </row>
    <row r="232" spans="1:15" x14ac:dyDescent="0.2">
      <c r="A232" s="241"/>
      <c r="B232" s="241"/>
      <c r="C232" s="241"/>
      <c r="D232" s="241"/>
      <c r="E232" s="241"/>
      <c r="F232" s="241"/>
      <c r="G232" s="241"/>
      <c r="H232" s="241"/>
      <c r="I232" s="241"/>
      <c r="J232" s="241"/>
      <c r="K232" s="241"/>
      <c r="L232" s="241"/>
      <c r="M232" s="244"/>
      <c r="N232" s="244"/>
      <c r="O232" s="244"/>
    </row>
    <row r="233" spans="1:15" x14ac:dyDescent="0.2">
      <c r="A233" s="241"/>
      <c r="B233" s="241"/>
      <c r="C233" s="241"/>
      <c r="D233" s="241"/>
      <c r="E233" s="241"/>
      <c r="F233" s="241"/>
      <c r="G233" s="241"/>
      <c r="H233" s="241"/>
      <c r="I233" s="241"/>
      <c r="J233" s="241"/>
      <c r="K233" s="241"/>
      <c r="L233" s="241"/>
      <c r="M233" s="244"/>
      <c r="N233" s="244"/>
      <c r="O233" s="244"/>
    </row>
    <row r="234" spans="1:15" x14ac:dyDescent="0.2">
      <c r="A234" s="241"/>
      <c r="B234" s="241"/>
      <c r="C234" s="241"/>
      <c r="D234" s="241"/>
      <c r="E234" s="241"/>
      <c r="F234" s="241"/>
      <c r="G234" s="241"/>
      <c r="H234" s="241"/>
      <c r="I234" s="241"/>
      <c r="J234" s="241"/>
      <c r="K234" s="241"/>
      <c r="L234" s="241"/>
      <c r="M234" s="244"/>
      <c r="N234" s="244"/>
      <c r="O234" s="244"/>
    </row>
    <row r="235" spans="1:15" x14ac:dyDescent="0.2">
      <c r="A235" s="241"/>
      <c r="B235" s="241"/>
      <c r="C235" s="241"/>
      <c r="D235" s="241"/>
      <c r="E235" s="241"/>
      <c r="F235" s="241"/>
      <c r="G235" s="241"/>
      <c r="H235" s="241"/>
      <c r="I235" s="241"/>
      <c r="J235" s="241"/>
      <c r="K235" s="241"/>
      <c r="L235" s="241"/>
      <c r="M235" s="244"/>
      <c r="N235" s="244"/>
      <c r="O235" s="244"/>
    </row>
    <row r="236" spans="1:15" x14ac:dyDescent="0.2">
      <c r="A236" s="241"/>
      <c r="B236" s="241"/>
      <c r="C236" s="241"/>
      <c r="D236" s="241"/>
      <c r="E236" s="241"/>
      <c r="F236" s="241"/>
      <c r="G236" s="241"/>
      <c r="H236" s="241"/>
      <c r="I236" s="241"/>
      <c r="J236" s="241"/>
      <c r="K236" s="241"/>
      <c r="L236" s="241"/>
      <c r="M236" s="244"/>
      <c r="N236" s="244"/>
      <c r="O236" s="244"/>
    </row>
    <row r="237" spans="1:15" x14ac:dyDescent="0.2">
      <c r="A237" s="241"/>
      <c r="B237" s="241"/>
      <c r="C237" s="241"/>
      <c r="D237" s="241"/>
      <c r="E237" s="241"/>
      <c r="F237" s="241"/>
      <c r="G237" s="241"/>
      <c r="H237" s="241"/>
      <c r="I237" s="241"/>
      <c r="J237" s="241"/>
      <c r="K237" s="241"/>
      <c r="L237" s="241"/>
      <c r="M237" s="244"/>
      <c r="N237" s="244"/>
      <c r="O237" s="244"/>
    </row>
    <row r="238" spans="1:15" x14ac:dyDescent="0.2">
      <c r="A238" s="241"/>
      <c r="B238" s="241"/>
      <c r="C238" s="241"/>
      <c r="D238" s="241"/>
      <c r="E238" s="241"/>
      <c r="F238" s="241"/>
      <c r="G238" s="241"/>
      <c r="H238" s="241"/>
      <c r="I238" s="241"/>
      <c r="J238" s="241"/>
      <c r="K238" s="241"/>
      <c r="L238" s="241"/>
      <c r="M238" s="244"/>
      <c r="N238" s="244"/>
      <c r="O238" s="244"/>
    </row>
    <row r="239" spans="1:15" x14ac:dyDescent="0.2">
      <c r="A239" s="241"/>
      <c r="B239" s="241"/>
      <c r="C239" s="241"/>
      <c r="D239" s="241"/>
      <c r="E239" s="241"/>
      <c r="F239" s="241"/>
      <c r="G239" s="241"/>
      <c r="H239" s="241"/>
      <c r="I239" s="241"/>
      <c r="J239" s="241"/>
      <c r="K239" s="241"/>
      <c r="L239" s="241"/>
      <c r="M239" s="244"/>
      <c r="N239" s="244"/>
      <c r="O239" s="244"/>
    </row>
    <row r="240" spans="1:15" x14ac:dyDescent="0.2">
      <c r="A240" s="241"/>
      <c r="B240" s="241"/>
      <c r="C240" s="241"/>
      <c r="D240" s="241"/>
      <c r="E240" s="241"/>
      <c r="F240" s="241"/>
      <c r="G240" s="241"/>
      <c r="H240" s="241"/>
      <c r="I240" s="241"/>
      <c r="J240" s="241"/>
      <c r="K240" s="241"/>
      <c r="L240" s="241"/>
      <c r="M240" s="244"/>
      <c r="N240" s="244"/>
      <c r="O240" s="244"/>
    </row>
    <row r="241" spans="1:15" x14ac:dyDescent="0.2">
      <c r="A241" s="241"/>
      <c r="B241" s="241"/>
      <c r="C241" s="241"/>
      <c r="D241" s="241"/>
      <c r="E241" s="241"/>
      <c r="F241" s="241"/>
      <c r="G241" s="241"/>
      <c r="H241" s="241"/>
      <c r="I241" s="241"/>
      <c r="J241" s="241"/>
      <c r="K241" s="241"/>
      <c r="L241" s="241"/>
      <c r="M241" s="244"/>
      <c r="N241" s="244"/>
      <c r="O241" s="244"/>
    </row>
    <row r="242" spans="1:15" x14ac:dyDescent="0.2">
      <c r="A242" s="241"/>
      <c r="B242" s="241"/>
      <c r="C242" s="241"/>
      <c r="D242" s="241"/>
      <c r="E242" s="241"/>
      <c r="F242" s="241"/>
      <c r="G242" s="241"/>
      <c r="H242" s="241"/>
      <c r="I242" s="241"/>
      <c r="J242" s="241"/>
      <c r="K242" s="241"/>
      <c r="L242" s="241"/>
      <c r="M242" s="244"/>
      <c r="N242" s="244"/>
      <c r="O242" s="244"/>
    </row>
    <row r="243" spans="1:15" x14ac:dyDescent="0.2">
      <c r="A243" s="241"/>
      <c r="B243" s="241"/>
      <c r="C243" s="241"/>
      <c r="D243" s="241"/>
      <c r="E243" s="241"/>
      <c r="F243" s="241"/>
      <c r="G243" s="241"/>
      <c r="H243" s="241"/>
      <c r="I243" s="241"/>
      <c r="J243" s="241"/>
      <c r="K243" s="241"/>
      <c r="L243" s="241"/>
      <c r="M243" s="244"/>
      <c r="N243" s="244"/>
      <c r="O243" s="244"/>
    </row>
    <row r="244" spans="1:15" x14ac:dyDescent="0.2">
      <c r="A244" s="241"/>
      <c r="B244" s="241"/>
      <c r="C244" s="241"/>
      <c r="D244" s="241"/>
      <c r="E244" s="241"/>
      <c r="F244" s="241"/>
      <c r="G244" s="241"/>
      <c r="H244" s="241"/>
      <c r="I244" s="241"/>
      <c r="J244" s="241"/>
      <c r="K244" s="241"/>
      <c r="L244" s="241"/>
      <c r="M244" s="244"/>
      <c r="N244" s="244"/>
      <c r="O244" s="244"/>
    </row>
    <row r="245" spans="1:15" x14ac:dyDescent="0.2">
      <c r="A245" s="241"/>
      <c r="B245" s="241"/>
      <c r="C245" s="241"/>
      <c r="D245" s="241"/>
      <c r="E245" s="241"/>
      <c r="F245" s="241"/>
      <c r="G245" s="241"/>
      <c r="H245" s="241"/>
      <c r="I245" s="241"/>
      <c r="J245" s="241"/>
      <c r="K245" s="241"/>
      <c r="L245" s="241"/>
      <c r="M245" s="244"/>
      <c r="N245" s="244"/>
      <c r="O245" s="244"/>
    </row>
    <row r="246" spans="1:15" x14ac:dyDescent="0.2">
      <c r="A246" s="241"/>
      <c r="B246" s="241"/>
      <c r="C246" s="241"/>
      <c r="D246" s="241"/>
      <c r="E246" s="241"/>
      <c r="F246" s="241"/>
      <c r="G246" s="241"/>
      <c r="H246" s="241"/>
      <c r="I246" s="241"/>
      <c r="J246" s="241"/>
      <c r="K246" s="241"/>
      <c r="L246" s="241"/>
      <c r="M246" s="244"/>
      <c r="N246" s="244"/>
      <c r="O246" s="244"/>
    </row>
    <row r="247" spans="1:15" x14ac:dyDescent="0.2">
      <c r="A247" s="241"/>
      <c r="B247" s="241"/>
      <c r="C247" s="241"/>
      <c r="D247" s="241"/>
      <c r="E247" s="241"/>
      <c r="F247" s="241"/>
      <c r="G247" s="241"/>
      <c r="H247" s="241"/>
      <c r="I247" s="241"/>
      <c r="J247" s="241"/>
      <c r="K247" s="241"/>
      <c r="L247" s="241"/>
      <c r="M247" s="244"/>
      <c r="N247" s="244"/>
      <c r="O247" s="244"/>
    </row>
    <row r="248" spans="1:15" x14ac:dyDescent="0.2">
      <c r="A248" s="241"/>
      <c r="B248" s="241"/>
      <c r="C248" s="241"/>
      <c r="D248" s="241"/>
      <c r="E248" s="241"/>
      <c r="F248" s="241"/>
      <c r="G248" s="241"/>
      <c r="H248" s="241"/>
      <c r="I248" s="241"/>
      <c r="J248" s="241"/>
      <c r="K248" s="241"/>
      <c r="L248" s="241"/>
      <c r="M248" s="244"/>
      <c r="N248" s="244"/>
      <c r="O248" s="244"/>
    </row>
    <row r="249" spans="1:15" x14ac:dyDescent="0.2">
      <c r="A249" s="241"/>
      <c r="B249" s="241"/>
      <c r="C249" s="241"/>
      <c r="D249" s="241"/>
      <c r="E249" s="241"/>
      <c r="F249" s="241"/>
      <c r="G249" s="241"/>
      <c r="H249" s="241"/>
      <c r="I249" s="241"/>
      <c r="J249" s="241"/>
      <c r="K249" s="241"/>
      <c r="L249" s="241"/>
      <c r="M249" s="244"/>
      <c r="N249" s="244"/>
      <c r="O249" s="244"/>
    </row>
    <row r="250" spans="1:15" x14ac:dyDescent="0.2">
      <c r="A250" s="241"/>
      <c r="B250" s="241"/>
      <c r="C250" s="241"/>
      <c r="D250" s="241"/>
      <c r="E250" s="241"/>
      <c r="F250" s="241"/>
      <c r="G250" s="241"/>
      <c r="H250" s="241"/>
      <c r="I250" s="241"/>
      <c r="J250" s="241"/>
      <c r="K250" s="241"/>
      <c r="L250" s="241"/>
      <c r="M250" s="244"/>
      <c r="N250" s="244"/>
      <c r="O250" s="244"/>
    </row>
    <row r="251" spans="1:15" x14ac:dyDescent="0.2">
      <c r="A251" s="241"/>
      <c r="B251" s="241"/>
      <c r="C251" s="241"/>
      <c r="D251" s="241"/>
      <c r="E251" s="241"/>
      <c r="F251" s="241"/>
      <c r="G251" s="241"/>
      <c r="H251" s="241"/>
      <c r="I251" s="241"/>
      <c r="J251" s="241"/>
      <c r="K251" s="241"/>
      <c r="L251" s="241"/>
      <c r="M251" s="244"/>
      <c r="N251" s="244"/>
      <c r="O251" s="244"/>
    </row>
    <row r="252" spans="1:15" x14ac:dyDescent="0.2">
      <c r="A252" s="241"/>
      <c r="B252" s="241"/>
      <c r="C252" s="241"/>
      <c r="D252" s="241"/>
      <c r="E252" s="241"/>
      <c r="F252" s="241"/>
      <c r="G252" s="241"/>
      <c r="H252" s="241"/>
      <c r="I252" s="241"/>
      <c r="J252" s="241"/>
      <c r="K252" s="241"/>
      <c r="L252" s="241"/>
      <c r="M252" s="244"/>
      <c r="N252" s="244"/>
      <c r="O252" s="244"/>
    </row>
    <row r="253" spans="1:15" x14ac:dyDescent="0.2">
      <c r="A253" s="241"/>
      <c r="B253" s="241"/>
      <c r="C253" s="241"/>
      <c r="D253" s="241"/>
      <c r="E253" s="241"/>
      <c r="F253" s="241"/>
      <c r="G253" s="241"/>
      <c r="H253" s="241"/>
      <c r="I253" s="241"/>
      <c r="J253" s="241"/>
      <c r="K253" s="241"/>
      <c r="L253" s="241"/>
      <c r="M253" s="244"/>
      <c r="N253" s="244"/>
      <c r="O253" s="244"/>
    </row>
    <row r="254" spans="1:15" x14ac:dyDescent="0.2">
      <c r="A254" s="241"/>
      <c r="B254" s="241"/>
      <c r="C254" s="241"/>
      <c r="D254" s="241"/>
      <c r="E254" s="241"/>
      <c r="F254" s="241"/>
      <c r="G254" s="241"/>
      <c r="H254" s="241"/>
      <c r="I254" s="241"/>
      <c r="J254" s="241"/>
      <c r="K254" s="241"/>
      <c r="L254" s="241"/>
      <c r="M254" s="244"/>
      <c r="N254" s="244"/>
      <c r="O254" s="244"/>
    </row>
    <row r="255" spans="1:15" x14ac:dyDescent="0.2">
      <c r="A255" s="241"/>
      <c r="B255" s="241"/>
      <c r="C255" s="241"/>
      <c r="D255" s="241"/>
      <c r="E255" s="241"/>
      <c r="F255" s="241"/>
      <c r="G255" s="241"/>
      <c r="H255" s="241"/>
      <c r="I255" s="241"/>
      <c r="J255" s="241"/>
      <c r="K255" s="241"/>
      <c r="L255" s="241"/>
      <c r="M255" s="244"/>
      <c r="N255" s="244"/>
      <c r="O255" s="244"/>
    </row>
    <row r="256" spans="1:15" x14ac:dyDescent="0.2">
      <c r="A256" s="241"/>
      <c r="B256" s="241"/>
      <c r="C256" s="241"/>
      <c r="D256" s="241"/>
      <c r="E256" s="241"/>
      <c r="F256" s="241"/>
      <c r="G256" s="241"/>
      <c r="H256" s="241"/>
      <c r="I256" s="241"/>
      <c r="J256" s="241"/>
      <c r="K256" s="241"/>
      <c r="L256" s="241"/>
      <c r="M256" s="244"/>
      <c r="N256" s="244"/>
      <c r="O256" s="244"/>
    </row>
    <row r="257" spans="1:15" x14ac:dyDescent="0.2">
      <c r="A257" s="241"/>
      <c r="B257" s="241"/>
      <c r="C257" s="241"/>
      <c r="D257" s="241"/>
      <c r="E257" s="241"/>
      <c r="F257" s="241"/>
      <c r="G257" s="241"/>
      <c r="H257" s="241"/>
      <c r="I257" s="241"/>
      <c r="J257" s="241"/>
      <c r="K257" s="241"/>
      <c r="L257" s="241"/>
      <c r="M257" s="244"/>
      <c r="N257" s="244"/>
      <c r="O257" s="244"/>
    </row>
    <row r="258" spans="1:15" x14ac:dyDescent="0.2">
      <c r="A258" s="241"/>
      <c r="B258" s="241"/>
      <c r="C258" s="241"/>
      <c r="D258" s="241"/>
      <c r="E258" s="241"/>
      <c r="F258" s="241"/>
      <c r="G258" s="241"/>
      <c r="H258" s="241"/>
      <c r="I258" s="241"/>
      <c r="J258" s="241"/>
      <c r="K258" s="241"/>
      <c r="L258" s="241"/>
      <c r="M258" s="244"/>
      <c r="N258" s="244"/>
      <c r="O258" s="244"/>
    </row>
    <row r="259" spans="1:15" x14ac:dyDescent="0.2">
      <c r="A259" s="241"/>
      <c r="B259" s="241"/>
      <c r="C259" s="241"/>
      <c r="D259" s="241"/>
      <c r="E259" s="241"/>
      <c r="F259" s="241"/>
      <c r="G259" s="241"/>
      <c r="H259" s="241"/>
      <c r="I259" s="241"/>
      <c r="J259" s="241"/>
      <c r="K259" s="241"/>
      <c r="L259" s="241"/>
      <c r="M259" s="244"/>
      <c r="N259" s="244"/>
      <c r="O259" s="244"/>
    </row>
    <row r="260" spans="1:15" x14ac:dyDescent="0.2">
      <c r="A260" s="241"/>
      <c r="B260" s="241"/>
      <c r="C260" s="241"/>
      <c r="D260" s="241"/>
      <c r="E260" s="241"/>
      <c r="F260" s="241"/>
      <c r="G260" s="241"/>
      <c r="H260" s="241"/>
      <c r="I260" s="241"/>
      <c r="J260" s="241"/>
      <c r="K260" s="241"/>
      <c r="L260" s="241"/>
      <c r="M260" s="244"/>
      <c r="N260" s="244"/>
      <c r="O260" s="244"/>
    </row>
    <row r="261" spans="1:15" x14ac:dyDescent="0.2">
      <c r="A261" s="241"/>
      <c r="B261" s="241"/>
      <c r="C261" s="241"/>
      <c r="D261" s="241"/>
      <c r="E261" s="241"/>
      <c r="F261" s="241"/>
      <c r="G261" s="241"/>
      <c r="H261" s="241"/>
      <c r="I261" s="241"/>
      <c r="J261" s="241"/>
      <c r="K261" s="241"/>
      <c r="L261" s="241"/>
      <c r="M261" s="244"/>
      <c r="N261" s="244"/>
      <c r="O261" s="244"/>
    </row>
    <row r="262" spans="1:15" x14ac:dyDescent="0.2">
      <c r="A262" s="241"/>
      <c r="B262" s="241"/>
      <c r="C262" s="241"/>
      <c r="D262" s="241"/>
      <c r="E262" s="241"/>
      <c r="F262" s="241"/>
      <c r="G262" s="241"/>
      <c r="H262" s="241"/>
      <c r="I262" s="241"/>
      <c r="J262" s="241"/>
      <c r="K262" s="241"/>
      <c r="L262" s="241"/>
      <c r="M262" s="244"/>
      <c r="N262" s="244"/>
      <c r="O262" s="244"/>
    </row>
    <row r="263" spans="1:15" x14ac:dyDescent="0.2">
      <c r="A263" s="241"/>
      <c r="B263" s="241"/>
      <c r="C263" s="241"/>
      <c r="D263" s="241"/>
      <c r="E263" s="241"/>
      <c r="F263" s="241"/>
      <c r="G263" s="241"/>
      <c r="H263" s="241"/>
      <c r="I263" s="241"/>
      <c r="J263" s="241"/>
      <c r="K263" s="241"/>
      <c r="L263" s="241"/>
      <c r="M263" s="244"/>
      <c r="N263" s="244"/>
      <c r="O263" s="244"/>
    </row>
    <row r="264" spans="1:15" x14ac:dyDescent="0.2">
      <c r="A264" s="241"/>
      <c r="B264" s="241"/>
      <c r="C264" s="241"/>
      <c r="D264" s="241"/>
      <c r="E264" s="241"/>
      <c r="F264" s="241"/>
      <c r="G264" s="241"/>
      <c r="H264" s="241"/>
      <c r="I264" s="241"/>
      <c r="J264" s="241"/>
      <c r="K264" s="241"/>
      <c r="L264" s="241"/>
      <c r="M264" s="244"/>
      <c r="N264" s="244"/>
      <c r="O264" s="244"/>
    </row>
    <row r="265" spans="1:15" x14ac:dyDescent="0.2">
      <c r="A265" s="241"/>
      <c r="B265" s="241"/>
      <c r="C265" s="241"/>
      <c r="D265" s="241"/>
      <c r="E265" s="241"/>
      <c r="F265" s="241"/>
      <c r="G265" s="241"/>
      <c r="H265" s="241"/>
      <c r="I265" s="241"/>
      <c r="J265" s="241"/>
      <c r="K265" s="241"/>
      <c r="L265" s="241"/>
      <c r="M265" s="244"/>
      <c r="N265" s="244"/>
      <c r="O265" s="244"/>
    </row>
    <row r="266" spans="1:15" x14ac:dyDescent="0.2">
      <c r="A266" s="241"/>
      <c r="B266" s="241"/>
      <c r="C266" s="241"/>
      <c r="D266" s="241"/>
      <c r="E266" s="241"/>
      <c r="F266" s="241"/>
      <c r="G266" s="241"/>
      <c r="H266" s="241"/>
      <c r="I266" s="241"/>
      <c r="J266" s="241"/>
      <c r="K266" s="241"/>
      <c r="L266" s="241"/>
      <c r="M266" s="244"/>
      <c r="N266" s="244"/>
      <c r="O266" s="244"/>
    </row>
    <row r="267" spans="1:15" x14ac:dyDescent="0.2">
      <c r="A267" s="241"/>
      <c r="B267" s="241"/>
      <c r="C267" s="241"/>
      <c r="D267" s="241"/>
      <c r="E267" s="241"/>
      <c r="F267" s="241"/>
      <c r="G267" s="241"/>
      <c r="H267" s="241"/>
      <c r="I267" s="241"/>
      <c r="J267" s="241"/>
      <c r="K267" s="241"/>
      <c r="L267" s="241"/>
      <c r="M267" s="244"/>
      <c r="N267" s="244"/>
      <c r="O267" s="244"/>
    </row>
    <row r="268" spans="1:15" x14ac:dyDescent="0.2">
      <c r="A268" s="241"/>
      <c r="B268" s="241"/>
      <c r="C268" s="241"/>
      <c r="D268" s="241"/>
      <c r="E268" s="241"/>
      <c r="F268" s="241"/>
      <c r="G268" s="241"/>
      <c r="H268" s="241"/>
      <c r="I268" s="241"/>
      <c r="J268" s="241"/>
      <c r="K268" s="241"/>
      <c r="L268" s="241"/>
      <c r="M268" s="244"/>
      <c r="N268" s="244"/>
      <c r="O268" s="244"/>
    </row>
    <row r="269" spans="1:15" x14ac:dyDescent="0.2">
      <c r="A269" s="241"/>
      <c r="B269" s="241"/>
      <c r="C269" s="241"/>
      <c r="D269" s="241"/>
      <c r="E269" s="241"/>
      <c r="F269" s="241"/>
      <c r="G269" s="241"/>
      <c r="H269" s="241"/>
      <c r="I269" s="241"/>
      <c r="J269" s="241"/>
      <c r="K269" s="241"/>
      <c r="L269" s="241"/>
      <c r="M269" s="244"/>
      <c r="N269" s="244"/>
      <c r="O269" s="244"/>
    </row>
    <row r="270" spans="1:15" x14ac:dyDescent="0.2">
      <c r="A270" s="241"/>
      <c r="B270" s="241"/>
      <c r="C270" s="241"/>
      <c r="D270" s="241"/>
      <c r="E270" s="241"/>
      <c r="F270" s="241"/>
      <c r="G270" s="241"/>
      <c r="H270" s="241"/>
      <c r="I270" s="241"/>
      <c r="J270" s="241"/>
      <c r="K270" s="241"/>
      <c r="L270" s="241"/>
      <c r="M270" s="244"/>
      <c r="N270" s="244"/>
      <c r="O270" s="244"/>
    </row>
    <row r="271" spans="1:15" x14ac:dyDescent="0.2">
      <c r="A271" s="241"/>
      <c r="B271" s="241"/>
      <c r="C271" s="241"/>
      <c r="D271" s="241"/>
      <c r="E271" s="241"/>
      <c r="F271" s="241"/>
      <c r="G271" s="241"/>
      <c r="H271" s="241"/>
      <c r="I271" s="241"/>
      <c r="J271" s="241"/>
      <c r="K271" s="241"/>
      <c r="L271" s="241"/>
      <c r="M271" s="244"/>
      <c r="N271" s="244"/>
      <c r="O271" s="244"/>
    </row>
    <row r="272" spans="1:15" x14ac:dyDescent="0.2">
      <c r="A272" s="241"/>
      <c r="B272" s="241"/>
      <c r="C272" s="241"/>
      <c r="D272" s="241"/>
      <c r="E272" s="241"/>
      <c r="F272" s="241"/>
      <c r="G272" s="241"/>
      <c r="H272" s="241"/>
      <c r="I272" s="241"/>
      <c r="J272" s="241"/>
      <c r="K272" s="241"/>
      <c r="L272" s="241"/>
      <c r="M272" s="244"/>
      <c r="N272" s="244"/>
      <c r="O272" s="244"/>
    </row>
    <row r="273" spans="1:15" x14ac:dyDescent="0.2">
      <c r="A273" s="241"/>
      <c r="B273" s="241"/>
      <c r="C273" s="241"/>
      <c r="D273" s="241"/>
      <c r="E273" s="241"/>
      <c r="F273" s="241"/>
      <c r="G273" s="241"/>
      <c r="H273" s="241"/>
      <c r="I273" s="241"/>
      <c r="J273" s="241"/>
      <c r="K273" s="241"/>
      <c r="L273" s="241"/>
      <c r="M273" s="244"/>
      <c r="N273" s="244"/>
      <c r="O273" s="244"/>
    </row>
    <row r="274" spans="1:15" x14ac:dyDescent="0.2">
      <c r="A274" s="241"/>
      <c r="B274" s="241"/>
      <c r="C274" s="241"/>
      <c r="D274" s="241"/>
      <c r="E274" s="241"/>
      <c r="F274" s="241"/>
      <c r="G274" s="241"/>
      <c r="H274" s="241"/>
      <c r="I274" s="241"/>
      <c r="J274" s="241"/>
      <c r="K274" s="241"/>
      <c r="L274" s="241"/>
      <c r="M274" s="244"/>
      <c r="N274" s="244"/>
      <c r="O274" s="244"/>
    </row>
    <row r="275" spans="1:15" x14ac:dyDescent="0.2">
      <c r="A275" s="241"/>
      <c r="B275" s="241"/>
      <c r="C275" s="241"/>
      <c r="D275" s="241"/>
      <c r="E275" s="241"/>
      <c r="F275" s="241"/>
      <c r="G275" s="241"/>
      <c r="H275" s="241"/>
      <c r="I275" s="241"/>
      <c r="J275" s="241"/>
      <c r="K275" s="241"/>
      <c r="L275" s="241"/>
      <c r="M275" s="244"/>
      <c r="N275" s="244"/>
      <c r="O275" s="244"/>
    </row>
    <row r="276" spans="1:15" x14ac:dyDescent="0.2">
      <c r="A276" s="241"/>
      <c r="B276" s="241"/>
      <c r="C276" s="241"/>
      <c r="D276" s="241"/>
      <c r="E276" s="241"/>
      <c r="F276" s="241"/>
      <c r="G276" s="241"/>
      <c r="H276" s="241"/>
      <c r="I276" s="241"/>
      <c r="J276" s="241"/>
      <c r="K276" s="241"/>
      <c r="L276" s="241"/>
      <c r="M276" s="244"/>
      <c r="N276" s="244"/>
      <c r="O276" s="244"/>
    </row>
    <row r="277" spans="1:15" x14ac:dyDescent="0.2">
      <c r="A277" s="241"/>
      <c r="B277" s="241"/>
      <c r="C277" s="241"/>
      <c r="D277" s="241"/>
      <c r="E277" s="241"/>
      <c r="F277" s="241"/>
      <c r="G277" s="241"/>
      <c r="H277" s="241"/>
      <c r="I277" s="241"/>
      <c r="J277" s="241"/>
      <c r="K277" s="241"/>
      <c r="L277" s="241"/>
      <c r="M277" s="244"/>
      <c r="N277" s="244"/>
      <c r="O277" s="244"/>
    </row>
    <row r="278" spans="1:15" x14ac:dyDescent="0.2">
      <c r="A278" s="241"/>
      <c r="B278" s="241"/>
      <c r="C278" s="241"/>
      <c r="D278" s="241"/>
      <c r="E278" s="241"/>
      <c r="F278" s="241"/>
      <c r="G278" s="241"/>
      <c r="H278" s="241"/>
      <c r="I278" s="241"/>
      <c r="J278" s="241"/>
      <c r="K278" s="241"/>
      <c r="L278" s="241"/>
      <c r="M278" s="244"/>
      <c r="N278" s="244"/>
      <c r="O278" s="244"/>
    </row>
    <row r="279" spans="1:15" x14ac:dyDescent="0.2">
      <c r="A279" s="241"/>
      <c r="B279" s="241"/>
      <c r="C279" s="241"/>
      <c r="D279" s="241"/>
      <c r="E279" s="241"/>
      <c r="F279" s="241"/>
      <c r="G279" s="241"/>
      <c r="H279" s="241"/>
      <c r="I279" s="241"/>
      <c r="J279" s="241"/>
      <c r="K279" s="241"/>
      <c r="L279" s="241"/>
      <c r="M279" s="244"/>
      <c r="N279" s="244"/>
      <c r="O279" s="244"/>
    </row>
    <row r="280" spans="1:15" x14ac:dyDescent="0.2">
      <c r="A280" s="241"/>
      <c r="B280" s="241"/>
      <c r="C280" s="241"/>
      <c r="D280" s="241"/>
      <c r="E280" s="241"/>
      <c r="F280" s="241"/>
      <c r="G280" s="241"/>
      <c r="H280" s="241"/>
      <c r="I280" s="241"/>
      <c r="J280" s="241"/>
      <c r="K280" s="241"/>
      <c r="L280" s="241"/>
      <c r="M280" s="244"/>
      <c r="N280" s="244"/>
      <c r="O280" s="244"/>
    </row>
    <row r="281" spans="1:15" x14ac:dyDescent="0.2">
      <c r="A281" s="241"/>
      <c r="B281" s="241"/>
      <c r="C281" s="241"/>
      <c r="D281" s="241"/>
      <c r="E281" s="241"/>
      <c r="F281" s="241"/>
      <c r="G281" s="241"/>
      <c r="H281" s="241"/>
      <c r="I281" s="241"/>
      <c r="J281" s="241"/>
      <c r="K281" s="241"/>
      <c r="L281" s="241"/>
      <c r="M281" s="244"/>
      <c r="N281" s="244"/>
      <c r="O281" s="244"/>
    </row>
    <row r="282" spans="1:15" x14ac:dyDescent="0.2">
      <c r="A282" s="241"/>
      <c r="B282" s="241"/>
      <c r="C282" s="241"/>
      <c r="D282" s="241"/>
      <c r="E282" s="241"/>
      <c r="F282" s="241"/>
      <c r="G282" s="241"/>
      <c r="H282" s="241"/>
      <c r="I282" s="241"/>
      <c r="J282" s="241"/>
      <c r="K282" s="241"/>
      <c r="L282" s="241"/>
      <c r="M282" s="244"/>
      <c r="N282" s="244"/>
      <c r="O282" s="244"/>
    </row>
    <row r="283" spans="1:15" x14ac:dyDescent="0.2">
      <c r="A283" s="241"/>
      <c r="B283" s="241"/>
      <c r="C283" s="241"/>
      <c r="D283" s="241"/>
      <c r="E283" s="241"/>
      <c r="F283" s="241"/>
      <c r="G283" s="241"/>
      <c r="H283" s="241"/>
      <c r="I283" s="241"/>
      <c r="J283" s="241"/>
      <c r="K283" s="241"/>
      <c r="L283" s="241"/>
      <c r="M283" s="244"/>
      <c r="N283" s="244"/>
      <c r="O283" s="244"/>
    </row>
    <row r="284" spans="1:15" x14ac:dyDescent="0.2">
      <c r="A284" s="241"/>
      <c r="B284" s="241"/>
      <c r="C284" s="241"/>
      <c r="D284" s="241"/>
      <c r="E284" s="241"/>
      <c r="F284" s="241"/>
      <c r="G284" s="241"/>
      <c r="H284" s="241"/>
      <c r="I284" s="241"/>
      <c r="J284" s="241"/>
      <c r="K284" s="241"/>
      <c r="L284" s="241"/>
      <c r="M284" s="244"/>
      <c r="N284" s="244"/>
      <c r="O284" s="244"/>
    </row>
    <row r="285" spans="1:15" x14ac:dyDescent="0.2">
      <c r="A285" s="244"/>
      <c r="B285" s="244"/>
      <c r="C285" s="244"/>
      <c r="D285" s="244"/>
      <c r="E285" s="244"/>
      <c r="F285" s="244"/>
      <c r="G285" s="244"/>
      <c r="H285" s="244"/>
      <c r="I285" s="244"/>
      <c r="J285" s="244"/>
      <c r="K285" s="244"/>
      <c r="L285" s="244"/>
      <c r="M285" s="244"/>
      <c r="N285" s="244"/>
      <c r="O285" s="244"/>
    </row>
    <row r="286" spans="1:15" x14ac:dyDescent="0.2">
      <c r="A286" s="244"/>
      <c r="B286" s="244"/>
      <c r="C286" s="244"/>
      <c r="D286" s="244"/>
      <c r="E286" s="244"/>
      <c r="F286" s="244"/>
      <c r="G286" s="244"/>
      <c r="H286" s="244"/>
      <c r="I286" s="244"/>
      <c r="J286" s="244"/>
      <c r="K286" s="244"/>
      <c r="L286" s="244"/>
      <c r="M286" s="244"/>
      <c r="N286" s="244"/>
      <c r="O286" s="244"/>
    </row>
    <row r="287" spans="1:15" x14ac:dyDescent="0.2">
      <c r="A287" s="244"/>
      <c r="B287" s="244"/>
      <c r="C287" s="244"/>
      <c r="D287" s="244"/>
      <c r="E287" s="244"/>
      <c r="F287" s="244"/>
      <c r="G287" s="244"/>
      <c r="H287" s="244"/>
      <c r="I287" s="244"/>
      <c r="J287" s="244"/>
      <c r="K287" s="244"/>
      <c r="L287" s="244"/>
      <c r="M287" s="244"/>
      <c r="N287" s="244"/>
      <c r="O287" s="244"/>
    </row>
    <row r="288" spans="1:15" x14ac:dyDescent="0.2">
      <c r="A288" s="244"/>
      <c r="B288" s="244"/>
      <c r="C288" s="244"/>
      <c r="D288" s="244"/>
      <c r="E288" s="244"/>
      <c r="F288" s="244"/>
      <c r="G288" s="244"/>
      <c r="H288" s="244"/>
      <c r="I288" s="244"/>
      <c r="J288" s="244"/>
      <c r="K288" s="244"/>
      <c r="L288" s="244"/>
      <c r="M288" s="244"/>
      <c r="N288" s="244"/>
      <c r="O288" s="244"/>
    </row>
    <row r="289" spans="1:15" x14ac:dyDescent="0.2">
      <c r="A289" s="244"/>
      <c r="B289" s="244"/>
      <c r="C289" s="244"/>
      <c r="D289" s="244"/>
      <c r="E289" s="244"/>
      <c r="F289" s="244"/>
      <c r="G289" s="244"/>
      <c r="H289" s="244"/>
      <c r="I289" s="244"/>
      <c r="J289" s="244"/>
      <c r="K289" s="244"/>
      <c r="L289" s="244"/>
      <c r="M289" s="244"/>
      <c r="N289" s="244"/>
      <c r="O289" s="244"/>
    </row>
    <row r="290" spans="1:15" x14ac:dyDescent="0.2">
      <c r="A290" s="244"/>
      <c r="B290" s="244"/>
      <c r="C290" s="244"/>
      <c r="D290" s="244"/>
      <c r="E290" s="244"/>
      <c r="F290" s="244"/>
      <c r="G290" s="244"/>
      <c r="H290" s="244"/>
      <c r="I290" s="244"/>
      <c r="J290" s="244"/>
      <c r="K290" s="244"/>
      <c r="L290" s="244"/>
      <c r="M290" s="244"/>
      <c r="N290" s="244"/>
      <c r="O290" s="244"/>
    </row>
    <row r="291" spans="1:15" x14ac:dyDescent="0.2">
      <c r="A291" s="244"/>
      <c r="B291" s="244"/>
      <c r="C291" s="244"/>
      <c r="D291" s="244"/>
      <c r="E291" s="244"/>
      <c r="F291" s="244"/>
      <c r="G291" s="244"/>
      <c r="H291" s="244"/>
      <c r="I291" s="244"/>
      <c r="J291" s="244"/>
      <c r="K291" s="244"/>
      <c r="L291" s="244"/>
      <c r="M291" s="244"/>
      <c r="N291" s="244"/>
      <c r="O291" s="244"/>
    </row>
    <row r="292" spans="1:15" x14ac:dyDescent="0.2">
      <c r="A292" s="244"/>
      <c r="B292" s="244"/>
      <c r="C292" s="244"/>
      <c r="D292" s="244"/>
      <c r="E292" s="244"/>
      <c r="F292" s="244"/>
      <c r="G292" s="244"/>
      <c r="H292" s="244"/>
      <c r="I292" s="244"/>
      <c r="J292" s="244"/>
      <c r="K292" s="244"/>
      <c r="L292" s="244"/>
      <c r="M292" s="244"/>
      <c r="N292" s="244"/>
      <c r="O292" s="244"/>
    </row>
    <row r="293" spans="1:15" x14ac:dyDescent="0.2">
      <c r="A293" s="244"/>
      <c r="B293" s="244"/>
      <c r="C293" s="244"/>
      <c r="D293" s="244"/>
      <c r="E293" s="244"/>
      <c r="F293" s="244"/>
      <c r="G293" s="244"/>
      <c r="H293" s="244"/>
      <c r="I293" s="244"/>
      <c r="J293" s="244"/>
      <c r="K293" s="244"/>
      <c r="L293" s="244"/>
      <c r="M293" s="244"/>
      <c r="N293" s="244"/>
      <c r="O293" s="244"/>
    </row>
    <row r="294" spans="1:15" x14ac:dyDescent="0.2">
      <c r="A294" s="244"/>
      <c r="B294" s="244"/>
      <c r="C294" s="244"/>
      <c r="D294" s="244"/>
      <c r="E294" s="244"/>
      <c r="F294" s="244"/>
      <c r="G294" s="244"/>
      <c r="H294" s="244"/>
      <c r="I294" s="244"/>
      <c r="J294" s="244"/>
      <c r="K294" s="244"/>
      <c r="L294" s="244"/>
      <c r="M294" s="244"/>
      <c r="N294" s="244"/>
      <c r="O294" s="244"/>
    </row>
    <row r="295" spans="1:15" x14ac:dyDescent="0.2">
      <c r="A295" s="244"/>
      <c r="B295" s="244"/>
      <c r="C295" s="244"/>
      <c r="D295" s="244"/>
      <c r="E295" s="244"/>
      <c r="F295" s="244"/>
      <c r="G295" s="244"/>
      <c r="H295" s="244"/>
      <c r="I295" s="244"/>
      <c r="J295" s="244"/>
      <c r="K295" s="244"/>
      <c r="L295" s="244"/>
      <c r="M295" s="244"/>
      <c r="N295" s="244"/>
      <c r="O295" s="244"/>
    </row>
    <row r="296" spans="1:15" x14ac:dyDescent="0.2">
      <c r="A296" s="244"/>
      <c r="B296" s="244"/>
      <c r="C296" s="244"/>
      <c r="D296" s="244"/>
      <c r="E296" s="244"/>
      <c r="F296" s="244"/>
      <c r="G296" s="244"/>
      <c r="H296" s="244"/>
      <c r="I296" s="244"/>
      <c r="J296" s="244"/>
      <c r="K296" s="244"/>
      <c r="L296" s="244"/>
      <c r="M296" s="244"/>
      <c r="N296" s="244"/>
      <c r="O296" s="244"/>
    </row>
    <row r="297" spans="1:15" x14ac:dyDescent="0.2">
      <c r="A297" s="244"/>
      <c r="B297" s="244"/>
      <c r="C297" s="244"/>
      <c r="D297" s="244"/>
      <c r="E297" s="244"/>
      <c r="F297" s="244"/>
      <c r="G297" s="244"/>
      <c r="H297" s="244"/>
      <c r="I297" s="244"/>
      <c r="J297" s="244"/>
      <c r="K297" s="244"/>
      <c r="L297" s="244"/>
      <c r="M297" s="244"/>
      <c r="N297" s="244"/>
      <c r="O297" s="244"/>
    </row>
    <row r="298" spans="1:15" x14ac:dyDescent="0.2">
      <c r="A298" s="244"/>
      <c r="B298" s="244"/>
      <c r="C298" s="244"/>
      <c r="D298" s="244"/>
      <c r="E298" s="244"/>
      <c r="F298" s="244"/>
      <c r="G298" s="244"/>
      <c r="H298" s="244"/>
      <c r="I298" s="244"/>
      <c r="J298" s="244"/>
      <c r="K298" s="244"/>
      <c r="L298" s="244"/>
      <c r="M298" s="244"/>
      <c r="N298" s="244"/>
      <c r="O298" s="244"/>
    </row>
    <row r="299" spans="1:15" x14ac:dyDescent="0.2">
      <c r="A299" s="244"/>
      <c r="B299" s="244"/>
      <c r="C299" s="244"/>
      <c r="D299" s="244"/>
      <c r="E299" s="244"/>
      <c r="F299" s="244"/>
      <c r="G299" s="244"/>
      <c r="H299" s="244"/>
      <c r="I299" s="244"/>
      <c r="J299" s="244"/>
      <c r="K299" s="244"/>
      <c r="L299" s="244"/>
      <c r="M299" s="244"/>
      <c r="N299" s="244"/>
      <c r="O299" s="244"/>
    </row>
  </sheetData>
  <mergeCells count="10">
    <mergeCell ref="O56:U58"/>
    <mergeCell ref="W56:AO58"/>
    <mergeCell ref="AT9:CK10"/>
    <mergeCell ref="O19:AA21"/>
    <mergeCell ref="AD19:AP22"/>
    <mergeCell ref="A56:M58"/>
    <mergeCell ref="A1:AR2"/>
    <mergeCell ref="E10:F10"/>
    <mergeCell ref="H10:J10"/>
    <mergeCell ref="A19:M2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CFF3-7D8E-9F48-B290-CD26AFAB7058}">
  <sheetPr>
    <tabColor theme="8"/>
  </sheetPr>
  <dimension ref="A1:L73"/>
  <sheetViews>
    <sheetView showGridLines="0" zoomScale="125" zoomScaleNormal="62" workbookViewId="0">
      <selection activeCell="C9" sqref="C9"/>
    </sheetView>
  </sheetViews>
  <sheetFormatPr baseColWidth="10" defaultRowHeight="15" x14ac:dyDescent="0.2"/>
  <cols>
    <col min="1" max="1" width="91.1640625" bestFit="1" customWidth="1"/>
  </cols>
  <sheetData>
    <row r="1" spans="1:12" ht="24" x14ac:dyDescent="0.2">
      <c r="A1" s="123" t="s">
        <v>41</v>
      </c>
      <c r="B1" s="124" t="s">
        <v>78</v>
      </c>
      <c r="C1" s="124" t="s">
        <v>183</v>
      </c>
      <c r="D1" s="124" t="s">
        <v>182</v>
      </c>
      <c r="E1" s="124" t="s">
        <v>181</v>
      </c>
      <c r="F1" s="124" t="s">
        <v>80</v>
      </c>
      <c r="G1" s="124" t="s">
        <v>79</v>
      </c>
      <c r="H1" s="124" t="s">
        <v>475</v>
      </c>
      <c r="I1" s="124" t="s">
        <v>474</v>
      </c>
      <c r="J1" s="124" t="s">
        <v>473</v>
      </c>
      <c r="K1" s="124" t="s">
        <v>472</v>
      </c>
      <c r="L1" s="124" t="s">
        <v>471</v>
      </c>
    </row>
    <row r="2" spans="1:12" x14ac:dyDescent="0.2">
      <c r="A2" t="s">
        <v>81</v>
      </c>
      <c r="B2">
        <v>34</v>
      </c>
      <c r="C2" s="125">
        <v>246972.17</v>
      </c>
      <c r="D2" s="125">
        <v>275235.23</v>
      </c>
      <c r="E2" s="125">
        <v>342874.59</v>
      </c>
      <c r="F2" s="125">
        <v>431212</v>
      </c>
      <c r="G2" s="125">
        <v>436821</v>
      </c>
    </row>
    <row r="3" spans="1:12" x14ac:dyDescent="0.2">
      <c r="A3" t="s">
        <v>82</v>
      </c>
      <c r="B3">
        <v>34</v>
      </c>
      <c r="C3" s="125">
        <v>2822.58</v>
      </c>
      <c r="D3" s="125">
        <v>3218.39</v>
      </c>
      <c r="E3" s="125">
        <v>3092.38</v>
      </c>
      <c r="F3" s="125">
        <v>2804</v>
      </c>
      <c r="G3" s="125">
        <v>2874</v>
      </c>
    </row>
    <row r="4" spans="1:12" x14ac:dyDescent="0.2">
      <c r="A4" s="60" t="s">
        <v>83</v>
      </c>
      <c r="B4" s="59">
        <v>34</v>
      </c>
      <c r="C4" s="126">
        <f>SUM(C2:C3)</f>
        <v>249794.75</v>
      </c>
      <c r="D4" s="126">
        <f>SUM(D2:D3)</f>
        <v>278453.62</v>
      </c>
      <c r="E4" s="126">
        <f>SUM(E2:E3)</f>
        <v>345966.97000000003</v>
      </c>
      <c r="F4" s="126">
        <f t="shared" ref="F4" si="0">SUM(F2:F3)</f>
        <v>434016</v>
      </c>
      <c r="G4" s="126">
        <f>SUM(G2:G3)</f>
        <v>439695</v>
      </c>
    </row>
    <row r="5" spans="1:12" x14ac:dyDescent="0.2">
      <c r="A5" t="s">
        <v>84</v>
      </c>
      <c r="B5">
        <v>35</v>
      </c>
      <c r="C5" s="125">
        <v>2643.19</v>
      </c>
      <c r="D5" s="125">
        <v>3053.63</v>
      </c>
      <c r="E5" s="125">
        <v>4633.18</v>
      </c>
      <c r="F5" s="125">
        <v>5692</v>
      </c>
      <c r="G5" s="125">
        <v>6244</v>
      </c>
    </row>
    <row r="6" spans="1:12" x14ac:dyDescent="0.2">
      <c r="A6" s="76" t="s">
        <v>184</v>
      </c>
      <c r="B6" s="127"/>
      <c r="C6" s="128">
        <f>SUM(C4:C5)</f>
        <v>252437.94</v>
      </c>
      <c r="D6" s="128">
        <f>SUM(D4:D5)</f>
        <v>281507.25</v>
      </c>
      <c r="E6" s="128">
        <f>SUM(E4:E5)</f>
        <v>350600.15</v>
      </c>
      <c r="F6" s="128">
        <f t="shared" ref="F6" si="1">SUM(F4:F5)</f>
        <v>439708</v>
      </c>
      <c r="G6" s="128">
        <f>SUM(G4:G5)</f>
        <v>445939</v>
      </c>
    </row>
    <row r="7" spans="1:12" x14ac:dyDescent="0.2">
      <c r="A7" s="60" t="s">
        <v>85</v>
      </c>
      <c r="C7" s="125"/>
      <c r="D7" s="125"/>
      <c r="E7" s="125"/>
      <c r="F7" s="125"/>
      <c r="G7" s="125"/>
    </row>
    <row r="8" spans="1:12" x14ac:dyDescent="0.2">
      <c r="A8" t="s">
        <v>185</v>
      </c>
      <c r="C8" s="125">
        <v>141392.43</v>
      </c>
      <c r="D8" s="125">
        <v>159598.06</v>
      </c>
      <c r="E8" s="125">
        <v>208218.05</v>
      </c>
      <c r="F8" s="125">
        <v>249278</v>
      </c>
      <c r="G8" s="125">
        <v>241148</v>
      </c>
    </row>
    <row r="9" spans="1:12" x14ac:dyDescent="0.2">
      <c r="A9" t="s">
        <v>186</v>
      </c>
      <c r="C9" s="125">
        <v>-35.159999999999997</v>
      </c>
      <c r="D9" s="125">
        <v>1322.5</v>
      </c>
      <c r="E9" s="125">
        <v>726.26</v>
      </c>
      <c r="F9" s="125" t="s">
        <v>96</v>
      </c>
      <c r="G9" s="125" t="s">
        <v>96</v>
      </c>
    </row>
    <row r="10" spans="1:12" x14ac:dyDescent="0.2">
      <c r="A10" t="s">
        <v>86</v>
      </c>
      <c r="C10" s="125">
        <v>12250.09</v>
      </c>
      <c r="D10" s="125">
        <v>18374.77</v>
      </c>
      <c r="E10" s="125">
        <v>22306.95</v>
      </c>
      <c r="F10" s="125">
        <v>25043</v>
      </c>
      <c r="G10" s="125">
        <v>27802</v>
      </c>
    </row>
    <row r="11" spans="1:12" x14ac:dyDescent="0.2">
      <c r="A11" t="s">
        <v>187</v>
      </c>
      <c r="C11" s="125">
        <v>4684.16</v>
      </c>
      <c r="D11" s="125">
        <v>1590.49</v>
      </c>
      <c r="E11" s="125">
        <v>-4781.62</v>
      </c>
      <c r="F11" s="125">
        <v>-1566</v>
      </c>
      <c r="G11" s="125">
        <v>2836</v>
      </c>
    </row>
    <row r="12" spans="1:12" x14ac:dyDescent="0.2">
      <c r="A12" t="s">
        <v>87</v>
      </c>
      <c r="B12">
        <v>36</v>
      </c>
      <c r="C12" s="125">
        <v>27648.48</v>
      </c>
      <c r="D12" s="125">
        <v>30808.52</v>
      </c>
      <c r="E12" s="125">
        <v>33654.699999999997</v>
      </c>
      <c r="F12" s="125">
        <v>41990</v>
      </c>
      <c r="G12" s="125">
        <v>47767</v>
      </c>
    </row>
    <row r="13" spans="1:12" x14ac:dyDescent="0.2">
      <c r="A13" t="s">
        <v>88</v>
      </c>
      <c r="B13">
        <v>37</v>
      </c>
      <c r="C13" s="125">
        <v>8097.17</v>
      </c>
      <c r="D13" s="125">
        <v>9311.86</v>
      </c>
      <c r="E13" s="125">
        <v>10225.48</v>
      </c>
      <c r="F13" s="125">
        <v>7594</v>
      </c>
      <c r="G13" s="125">
        <v>5083</v>
      </c>
    </row>
    <row r="14" spans="1:12" x14ac:dyDescent="0.2">
      <c r="A14" t="s">
        <v>89</v>
      </c>
      <c r="C14" s="125" t="s">
        <v>96</v>
      </c>
      <c r="D14" s="125">
        <v>14.45</v>
      </c>
      <c r="E14" s="125">
        <v>13.75</v>
      </c>
      <c r="F14" s="125">
        <v>48</v>
      </c>
      <c r="G14" s="125">
        <v>-84</v>
      </c>
    </row>
    <row r="15" spans="1:12" x14ac:dyDescent="0.2">
      <c r="A15" t="s">
        <v>188</v>
      </c>
      <c r="C15" s="125">
        <v>-1732.15</v>
      </c>
      <c r="D15" s="125">
        <v>78.680000000000007</v>
      </c>
      <c r="E15" s="125">
        <v>-103.88</v>
      </c>
      <c r="F15" s="125">
        <v>15</v>
      </c>
      <c r="G15" s="125">
        <v>-922</v>
      </c>
    </row>
    <row r="16" spans="1:12" x14ac:dyDescent="0.2">
      <c r="A16" t="s">
        <v>90</v>
      </c>
      <c r="C16" s="125">
        <v>23546.71</v>
      </c>
      <c r="D16" s="125">
        <v>24835.69</v>
      </c>
      <c r="E16" s="125">
        <v>24860.36</v>
      </c>
      <c r="F16" s="125">
        <v>27239</v>
      </c>
      <c r="G16" s="125">
        <v>23256</v>
      </c>
    </row>
    <row r="17" spans="1:7" x14ac:dyDescent="0.2">
      <c r="A17" t="s">
        <v>91</v>
      </c>
      <c r="B17" t="s">
        <v>92</v>
      </c>
      <c r="C17" s="125">
        <v>5226.63</v>
      </c>
      <c r="D17" s="125">
        <v>9209.5</v>
      </c>
      <c r="E17" s="125">
        <v>10661.96</v>
      </c>
      <c r="F17" s="125">
        <v>10959</v>
      </c>
      <c r="G17" s="125">
        <v>10716</v>
      </c>
    </row>
    <row r="18" spans="1:7" x14ac:dyDescent="0.2">
      <c r="A18" t="s">
        <v>93</v>
      </c>
      <c r="B18">
        <v>39</v>
      </c>
      <c r="C18" s="125">
        <v>40921.97</v>
      </c>
      <c r="D18" s="125">
        <v>47133.85</v>
      </c>
      <c r="E18" s="125">
        <v>61785.96</v>
      </c>
      <c r="F18" s="125">
        <v>77198</v>
      </c>
      <c r="G18" s="125">
        <v>85399</v>
      </c>
    </row>
    <row r="19" spans="1:7" x14ac:dyDescent="0.2">
      <c r="A19" t="s">
        <v>94</v>
      </c>
      <c r="B19" t="s">
        <v>95</v>
      </c>
      <c r="C19" s="125">
        <v>-12849.13</v>
      </c>
      <c r="D19" s="125">
        <v>-14397.29</v>
      </c>
      <c r="E19" s="125">
        <v>-18434.84</v>
      </c>
      <c r="F19" s="125">
        <v>-26758</v>
      </c>
      <c r="G19" s="125">
        <v>-31105</v>
      </c>
    </row>
    <row r="20" spans="1:7" x14ac:dyDescent="0.2">
      <c r="A20" s="60" t="s">
        <v>189</v>
      </c>
      <c r="C20" s="126">
        <f>SUM(C8:C19)</f>
        <v>249151.2</v>
      </c>
      <c r="D20" s="126">
        <f>SUM(D8:D19)</f>
        <v>287881.07999999996</v>
      </c>
      <c r="E20" s="126">
        <f>SUM(E8:E19)</f>
        <v>349133.13</v>
      </c>
      <c r="F20" s="126">
        <f t="shared" ref="F20" si="2">SUM(F8:F19)</f>
        <v>411040</v>
      </c>
      <c r="G20" s="126">
        <f>SUM(G8:G19)</f>
        <v>411896</v>
      </c>
    </row>
    <row r="21" spans="1:7" x14ac:dyDescent="0.2">
      <c r="A21" s="76" t="s">
        <v>190</v>
      </c>
      <c r="B21" s="127"/>
      <c r="C21" s="128">
        <f>C6-C20</f>
        <v>3286.7399999999907</v>
      </c>
      <c r="D21" s="128">
        <f>D6-D20</f>
        <v>-6373.8299999999581</v>
      </c>
      <c r="E21" s="128">
        <f>E6-E20</f>
        <v>1467.0200000000186</v>
      </c>
      <c r="F21" s="128">
        <f t="shared" ref="F21" si="3">F6-F20</f>
        <v>28668</v>
      </c>
      <c r="G21" s="128">
        <f>G6-G20</f>
        <v>34043</v>
      </c>
    </row>
    <row r="22" spans="1:7" x14ac:dyDescent="0.2">
      <c r="C22" s="125" t="s">
        <v>96</v>
      </c>
      <c r="D22" s="125" t="s">
        <v>96</v>
      </c>
      <c r="E22" s="125"/>
      <c r="F22" s="125"/>
      <c r="G22" s="125"/>
    </row>
    <row r="23" spans="1:7" x14ac:dyDescent="0.2">
      <c r="C23" s="125"/>
      <c r="D23" s="125"/>
      <c r="E23" s="125"/>
      <c r="F23" s="125"/>
      <c r="G23" s="125"/>
    </row>
    <row r="24" spans="1:7" x14ac:dyDescent="0.2">
      <c r="A24" t="s">
        <v>191</v>
      </c>
      <c r="C24" s="125">
        <v>84.81</v>
      </c>
      <c r="D24" s="125" t="s">
        <v>96</v>
      </c>
      <c r="E24" s="125">
        <v>-1495.07</v>
      </c>
      <c r="F24" s="125" t="s">
        <v>96</v>
      </c>
      <c r="G24" s="125" t="s">
        <v>96</v>
      </c>
    </row>
    <row r="25" spans="1:7" x14ac:dyDescent="0.2">
      <c r="A25" t="s">
        <v>192</v>
      </c>
      <c r="C25" s="125">
        <v>459.9</v>
      </c>
      <c r="D25" s="125">
        <v>9.83</v>
      </c>
      <c r="E25" s="125">
        <v>1.45</v>
      </c>
      <c r="F25" s="125" t="s">
        <v>96</v>
      </c>
      <c r="G25" s="125" t="s">
        <v>96</v>
      </c>
    </row>
    <row r="26" spans="1:7" x14ac:dyDescent="0.2">
      <c r="A26" t="s">
        <v>193</v>
      </c>
      <c r="C26" s="125">
        <v>14994.3</v>
      </c>
      <c r="D26" s="125" t="s">
        <v>96</v>
      </c>
      <c r="E26" s="125" t="s">
        <v>96</v>
      </c>
      <c r="F26" s="125" t="s">
        <v>96</v>
      </c>
      <c r="G26" s="125" t="s">
        <v>96</v>
      </c>
    </row>
    <row r="27" spans="1:7" x14ac:dyDescent="0.2">
      <c r="A27" t="s">
        <v>194</v>
      </c>
      <c r="C27" s="125">
        <v>114</v>
      </c>
      <c r="D27" s="125" t="s">
        <v>96</v>
      </c>
      <c r="E27" s="125">
        <v>229.96</v>
      </c>
      <c r="F27" s="125" t="s">
        <v>96</v>
      </c>
      <c r="G27" s="125" t="s">
        <v>96</v>
      </c>
    </row>
    <row r="28" spans="1:7" x14ac:dyDescent="0.2">
      <c r="A28" t="s">
        <v>195</v>
      </c>
      <c r="C28" s="125">
        <v>-663</v>
      </c>
      <c r="D28" s="125" t="s">
        <v>96</v>
      </c>
      <c r="E28" s="125">
        <v>-61.03</v>
      </c>
      <c r="F28" s="125" t="s">
        <v>96</v>
      </c>
      <c r="G28" s="125" t="s">
        <v>96</v>
      </c>
    </row>
    <row r="29" spans="1:7" x14ac:dyDescent="0.2">
      <c r="A29" t="s">
        <v>196</v>
      </c>
      <c r="B29" t="s">
        <v>197</v>
      </c>
      <c r="C29" s="125">
        <v>-1182.4100000000001</v>
      </c>
      <c r="D29" s="125" t="s">
        <v>96</v>
      </c>
      <c r="E29" s="125" t="s">
        <v>96</v>
      </c>
      <c r="F29" s="125" t="s">
        <v>96</v>
      </c>
      <c r="G29" s="125" t="s">
        <v>96</v>
      </c>
    </row>
    <row r="30" spans="1:7" x14ac:dyDescent="0.2">
      <c r="A30" t="s">
        <v>198</v>
      </c>
      <c r="C30" s="125">
        <v>-46.58</v>
      </c>
      <c r="D30" s="125">
        <v>-21.47</v>
      </c>
      <c r="E30" s="125" t="s">
        <v>96</v>
      </c>
      <c r="F30" s="125" t="s">
        <v>96</v>
      </c>
      <c r="G30" s="125" t="s">
        <v>96</v>
      </c>
    </row>
    <row r="31" spans="1:7" x14ac:dyDescent="0.2">
      <c r="A31" t="s">
        <v>199</v>
      </c>
      <c r="B31" t="s">
        <v>200</v>
      </c>
      <c r="C31" s="125" t="s">
        <v>96</v>
      </c>
      <c r="D31" s="125">
        <v>-86.26</v>
      </c>
      <c r="E31" s="125">
        <v>-214.39</v>
      </c>
      <c r="F31" s="125" t="s">
        <v>96</v>
      </c>
      <c r="G31" s="125" t="s">
        <v>96</v>
      </c>
    </row>
    <row r="32" spans="1:7" x14ac:dyDescent="0.2">
      <c r="A32" t="s">
        <v>201</v>
      </c>
      <c r="C32" s="125" t="s">
        <v>96</v>
      </c>
      <c r="D32" s="125">
        <v>301.33999999999997</v>
      </c>
      <c r="E32" s="125">
        <v>9</v>
      </c>
      <c r="F32" s="125" t="s">
        <v>96</v>
      </c>
      <c r="G32" s="125" t="s">
        <v>96</v>
      </c>
    </row>
    <row r="33" spans="1:9" x14ac:dyDescent="0.2">
      <c r="A33" t="s">
        <v>202</v>
      </c>
      <c r="B33" t="s">
        <v>203</v>
      </c>
      <c r="C33" s="125" t="s">
        <v>96</v>
      </c>
      <c r="D33" s="125">
        <v>428.66</v>
      </c>
      <c r="E33" s="125" t="s">
        <v>96</v>
      </c>
      <c r="F33" s="125" t="s">
        <v>96</v>
      </c>
      <c r="G33" s="125" t="s">
        <v>96</v>
      </c>
    </row>
    <row r="34" spans="1:9" x14ac:dyDescent="0.2">
      <c r="A34" t="s">
        <v>204</v>
      </c>
      <c r="B34" t="s">
        <v>205</v>
      </c>
      <c r="C34" s="125" t="s">
        <v>96</v>
      </c>
      <c r="D34" s="125">
        <v>-2.52</v>
      </c>
      <c r="E34" s="125">
        <v>-60.45</v>
      </c>
      <c r="F34" s="125" t="s">
        <v>96</v>
      </c>
      <c r="G34" s="125" t="s">
        <v>96</v>
      </c>
    </row>
    <row r="35" spans="1:9" x14ac:dyDescent="0.2">
      <c r="A35" t="s">
        <v>206</v>
      </c>
      <c r="C35" s="125">
        <v>353.2</v>
      </c>
      <c r="D35" s="125" t="s">
        <v>96</v>
      </c>
      <c r="E35" s="125" t="s">
        <v>96</v>
      </c>
      <c r="F35" s="125" t="s">
        <v>96</v>
      </c>
      <c r="G35" s="125" t="s">
        <v>96</v>
      </c>
    </row>
    <row r="36" spans="1:9" x14ac:dyDescent="0.2">
      <c r="A36" t="s">
        <v>207</v>
      </c>
      <c r="C36" s="125">
        <v>25.12</v>
      </c>
      <c r="D36" s="125" t="s">
        <v>96</v>
      </c>
      <c r="E36" s="125" t="s">
        <v>96</v>
      </c>
      <c r="F36" s="125" t="s">
        <v>96</v>
      </c>
      <c r="G36" s="125" t="s">
        <v>96</v>
      </c>
    </row>
    <row r="37" spans="1:9" x14ac:dyDescent="0.2">
      <c r="A37" s="60" t="s">
        <v>208</v>
      </c>
      <c r="B37" s="59">
        <v>40</v>
      </c>
      <c r="C37" s="126">
        <v>13761.02</v>
      </c>
      <c r="D37" s="126">
        <f>SUM(D24:D36)</f>
        <v>629.58000000000004</v>
      </c>
      <c r="E37" s="126">
        <f>SUM(E24:E36)</f>
        <v>-1590.53</v>
      </c>
      <c r="F37" s="126">
        <v>939</v>
      </c>
      <c r="G37" s="126">
        <v>550</v>
      </c>
    </row>
    <row r="38" spans="1:9" x14ac:dyDescent="0.2">
      <c r="A38" s="76" t="s">
        <v>209</v>
      </c>
      <c r="B38" s="127"/>
      <c r="C38" s="128">
        <v>-10474.280000000001</v>
      </c>
      <c r="D38" s="128">
        <v>-7003.41</v>
      </c>
      <c r="E38" s="128">
        <v>3057.55</v>
      </c>
      <c r="F38" s="128">
        <f t="shared" ref="F38" si="4">F37+F21</f>
        <v>29607</v>
      </c>
      <c r="G38" s="128">
        <f>G37+G21</f>
        <v>34593</v>
      </c>
      <c r="I38" s="125"/>
    </row>
    <row r="39" spans="1:9" x14ac:dyDescent="0.2">
      <c r="F39" s="125" t="s">
        <v>96</v>
      </c>
      <c r="G39" s="125"/>
    </row>
    <row r="40" spans="1:9" x14ac:dyDescent="0.2">
      <c r="A40" t="s">
        <v>210</v>
      </c>
      <c r="C40" s="125">
        <v>1710.18</v>
      </c>
      <c r="D40" s="125">
        <v>2669.98</v>
      </c>
      <c r="E40" s="125">
        <v>3258.35</v>
      </c>
      <c r="F40" s="125">
        <v>4937</v>
      </c>
      <c r="G40" s="125">
        <v>5023</v>
      </c>
    </row>
    <row r="41" spans="1:9" x14ac:dyDescent="0.2">
      <c r="A41" t="s">
        <v>211</v>
      </c>
      <c r="C41" s="125">
        <v>831.68</v>
      </c>
      <c r="D41" s="125">
        <v>1561.31</v>
      </c>
      <c r="E41" s="125">
        <v>-2554.29</v>
      </c>
      <c r="F41" s="125">
        <v>-8961</v>
      </c>
      <c r="G41" s="125">
        <v>5479</v>
      </c>
    </row>
    <row r="42" spans="1:9" x14ac:dyDescent="0.2">
      <c r="A42" s="60" t="s">
        <v>212</v>
      </c>
      <c r="B42" s="59">
        <v>22</v>
      </c>
      <c r="C42" s="126">
        <v>2541.86</v>
      </c>
      <c r="D42" s="126">
        <v>4231.29</v>
      </c>
      <c r="E42" s="126">
        <v>704.06</v>
      </c>
      <c r="F42" s="126">
        <v>-4024</v>
      </c>
      <c r="G42" s="126">
        <v>10502</v>
      </c>
    </row>
    <row r="43" spans="1:9" x14ac:dyDescent="0.2">
      <c r="A43" t="s">
        <v>213</v>
      </c>
      <c r="C43" s="125">
        <v>-13016.14</v>
      </c>
      <c r="D43" s="125">
        <v>-11234.7</v>
      </c>
      <c r="E43" s="125">
        <v>2353.4899999999998</v>
      </c>
      <c r="F43" s="125">
        <v>32453</v>
      </c>
      <c r="G43" s="125">
        <v>23278</v>
      </c>
    </row>
    <row r="44" spans="1:9" x14ac:dyDescent="0.2">
      <c r="A44" t="s">
        <v>214</v>
      </c>
      <c r="B44">
        <v>9</v>
      </c>
      <c r="C44" s="125">
        <v>-378.96</v>
      </c>
      <c r="D44" s="125">
        <v>-74.06</v>
      </c>
      <c r="E44" s="125">
        <v>336.38</v>
      </c>
      <c r="F44" s="125" t="s">
        <v>96</v>
      </c>
      <c r="G44" s="125" t="s">
        <v>96</v>
      </c>
    </row>
    <row r="45" spans="1:9" x14ac:dyDescent="0.2">
      <c r="A45" t="s">
        <v>215</v>
      </c>
      <c r="B45">
        <v>51</v>
      </c>
      <c r="C45" s="125" t="s">
        <v>96</v>
      </c>
      <c r="D45" s="125" t="s">
        <v>96</v>
      </c>
      <c r="E45" s="125" t="s">
        <v>96</v>
      </c>
      <c r="F45" s="125">
        <v>-474</v>
      </c>
      <c r="G45" s="125">
        <v>4975</v>
      </c>
    </row>
    <row r="46" spans="1:9" x14ac:dyDescent="0.2">
      <c r="A46" t="s">
        <v>216</v>
      </c>
      <c r="B46">
        <v>51</v>
      </c>
      <c r="C46" s="125" t="s">
        <v>96</v>
      </c>
      <c r="D46" s="125" t="s">
        <v>96</v>
      </c>
      <c r="E46" s="125" t="s">
        <v>96</v>
      </c>
      <c r="F46" s="125">
        <v>172</v>
      </c>
      <c r="G46" s="125">
        <v>104</v>
      </c>
    </row>
    <row r="47" spans="1:9" x14ac:dyDescent="0.2">
      <c r="A47" t="s">
        <v>127</v>
      </c>
      <c r="C47" s="125" t="s">
        <v>96</v>
      </c>
      <c r="D47" s="125" t="s">
        <v>96</v>
      </c>
      <c r="E47" s="125" t="s">
        <v>96</v>
      </c>
      <c r="F47" s="125">
        <v>-646</v>
      </c>
      <c r="G47" s="125">
        <v>4871</v>
      </c>
    </row>
    <row r="48" spans="1:9" x14ac:dyDescent="0.2">
      <c r="A48" t="s">
        <v>217</v>
      </c>
      <c r="C48" s="125">
        <v>-13395.1</v>
      </c>
      <c r="D48" s="125">
        <v>-11308.76</v>
      </c>
      <c r="E48" s="125">
        <v>2689.87</v>
      </c>
      <c r="F48" s="125">
        <v>31807</v>
      </c>
      <c r="G48" s="125">
        <v>28149</v>
      </c>
    </row>
    <row r="49" spans="1:7" x14ac:dyDescent="0.2">
      <c r="A49" t="s">
        <v>218</v>
      </c>
      <c r="C49" s="125">
        <v>-13451.39</v>
      </c>
      <c r="D49" s="125">
        <v>-11441.47</v>
      </c>
      <c r="E49" s="125">
        <v>2414.29</v>
      </c>
      <c r="F49" s="125">
        <v>31399</v>
      </c>
      <c r="G49" s="125">
        <v>27830</v>
      </c>
    </row>
    <row r="50" spans="1:7" x14ac:dyDescent="0.2">
      <c r="A50" t="s">
        <v>219</v>
      </c>
      <c r="C50" s="125">
        <v>56.29</v>
      </c>
      <c r="D50" s="125">
        <v>132.71</v>
      </c>
      <c r="E50" s="125">
        <v>275.58</v>
      </c>
      <c r="F50" s="125">
        <v>408</v>
      </c>
      <c r="G50" s="125">
        <v>319</v>
      </c>
    </row>
    <row r="51" spans="1:7" x14ac:dyDescent="0.2">
      <c r="A51" t="s">
        <v>220</v>
      </c>
      <c r="C51" s="125">
        <v>-7285.87</v>
      </c>
      <c r="D51" s="125">
        <v>7083.47</v>
      </c>
      <c r="E51" s="125">
        <v>-198</v>
      </c>
      <c r="F51" s="125">
        <v>-4286</v>
      </c>
      <c r="G51" s="125">
        <v>-125</v>
      </c>
    </row>
    <row r="52" spans="1:7" x14ac:dyDescent="0.2">
      <c r="A52" t="s">
        <v>221</v>
      </c>
      <c r="C52" s="125">
        <v>415.86</v>
      </c>
      <c r="D52" s="125">
        <v>392.46</v>
      </c>
      <c r="E52" s="125">
        <v>-137.65</v>
      </c>
      <c r="F52" s="125">
        <v>427</v>
      </c>
      <c r="G52" s="125">
        <v>123</v>
      </c>
    </row>
    <row r="53" spans="1:7" x14ac:dyDescent="0.2">
      <c r="A53" t="s">
        <v>222</v>
      </c>
      <c r="C53" s="125">
        <v>3.02</v>
      </c>
      <c r="D53" s="125">
        <v>4.7699999999999996</v>
      </c>
      <c r="E53" s="125">
        <v>6.29</v>
      </c>
      <c r="F53" s="125" t="s">
        <v>96</v>
      </c>
      <c r="G53" s="125" t="s">
        <v>96</v>
      </c>
    </row>
    <row r="54" spans="1:7" x14ac:dyDescent="0.2">
      <c r="A54" t="s">
        <v>223</v>
      </c>
      <c r="C54" s="125">
        <v>1369.11</v>
      </c>
      <c r="D54" s="125">
        <v>-963.79</v>
      </c>
      <c r="E54" s="125">
        <v>73.53</v>
      </c>
      <c r="F54" s="125">
        <v>1031</v>
      </c>
      <c r="G54" s="125">
        <v>-22</v>
      </c>
    </row>
    <row r="55" spans="1:7" x14ac:dyDescent="0.2">
      <c r="A55" t="s">
        <v>224</v>
      </c>
      <c r="C55" s="125">
        <v>3720.98</v>
      </c>
      <c r="D55" s="125">
        <v>-325.94</v>
      </c>
      <c r="E55" s="125">
        <v>737.36</v>
      </c>
      <c r="F55" s="125">
        <v>793</v>
      </c>
      <c r="G55" s="125">
        <v>3625</v>
      </c>
    </row>
    <row r="56" spans="1:7" x14ac:dyDescent="0.2">
      <c r="A56" t="s">
        <v>225</v>
      </c>
      <c r="C56" s="125">
        <v>5439.35</v>
      </c>
      <c r="D56" s="125">
        <v>-9093.01</v>
      </c>
      <c r="E56" s="125">
        <v>-1298.76</v>
      </c>
      <c r="F56" s="125">
        <v>9482</v>
      </c>
      <c r="G56" s="125">
        <v>3805</v>
      </c>
    </row>
    <row r="57" spans="1:7" x14ac:dyDescent="0.2">
      <c r="A57" t="s">
        <v>226</v>
      </c>
      <c r="C57" s="125">
        <v>206.9</v>
      </c>
      <c r="D57" s="125">
        <v>198.16</v>
      </c>
      <c r="E57" s="125">
        <v>77.66</v>
      </c>
      <c r="F57" s="125">
        <v>-90</v>
      </c>
      <c r="G57" s="125" t="s">
        <v>96</v>
      </c>
    </row>
    <row r="58" spans="1:7" x14ac:dyDescent="0.2">
      <c r="A58" t="s">
        <v>227</v>
      </c>
      <c r="C58" s="125">
        <v>150.01</v>
      </c>
      <c r="D58" s="125">
        <v>217.89</v>
      </c>
      <c r="E58" s="125">
        <v>5.3</v>
      </c>
      <c r="F58" s="125">
        <v>-136</v>
      </c>
      <c r="G58" s="125">
        <v>21</v>
      </c>
    </row>
    <row r="59" spans="1:7" x14ac:dyDescent="0.2">
      <c r="A59" t="s">
        <v>228</v>
      </c>
      <c r="C59" s="125">
        <v>-1100.02</v>
      </c>
      <c r="D59" s="125">
        <v>2030.8</v>
      </c>
      <c r="E59" s="125">
        <v>-1181.06</v>
      </c>
      <c r="F59" s="125">
        <v>-898</v>
      </c>
      <c r="G59" s="125">
        <v>-965</v>
      </c>
    </row>
    <row r="60" spans="1:7" x14ac:dyDescent="0.2">
      <c r="A60" t="s">
        <v>229</v>
      </c>
      <c r="C60" s="125">
        <v>2919.34</v>
      </c>
      <c r="D60" s="125">
        <v>-455.19</v>
      </c>
      <c r="E60" s="125">
        <v>-1915.33</v>
      </c>
      <c r="F60" s="125">
        <v>6323</v>
      </c>
      <c r="G60" s="125">
        <v>6462</v>
      </c>
    </row>
    <row r="61" spans="1:7" x14ac:dyDescent="0.2">
      <c r="A61" t="s">
        <v>218</v>
      </c>
      <c r="C61" s="125">
        <v>2900.19</v>
      </c>
      <c r="D61" s="125">
        <v>-455.81</v>
      </c>
      <c r="E61" s="125">
        <v>-1935.09</v>
      </c>
      <c r="F61" s="125">
        <v>6365</v>
      </c>
      <c r="G61" s="125">
        <v>6425</v>
      </c>
    </row>
    <row r="62" spans="1:7" x14ac:dyDescent="0.2">
      <c r="A62" t="s">
        <v>219</v>
      </c>
      <c r="C62" s="125">
        <v>19.149999999999999</v>
      </c>
      <c r="D62" s="125">
        <v>0.62</v>
      </c>
      <c r="E62" s="125">
        <v>19.760000000000002</v>
      </c>
      <c r="F62" s="125">
        <v>-42</v>
      </c>
      <c r="G62" s="125">
        <v>37</v>
      </c>
    </row>
    <row r="63" spans="1:7" x14ac:dyDescent="0.2">
      <c r="A63" t="s">
        <v>230</v>
      </c>
      <c r="C63" s="125">
        <v>-10475.76</v>
      </c>
      <c r="D63" s="125">
        <v>-11763.95</v>
      </c>
      <c r="E63" s="125">
        <v>774.54</v>
      </c>
      <c r="F63" s="125">
        <v>38130</v>
      </c>
      <c r="G63" s="125">
        <v>34611</v>
      </c>
    </row>
    <row r="64" spans="1:7" x14ac:dyDescent="0.2">
      <c r="A64" t="s">
        <v>218</v>
      </c>
      <c r="C64" s="125">
        <v>-10551.2</v>
      </c>
      <c r="D64" s="125">
        <v>-11897.28</v>
      </c>
      <c r="E64" s="125">
        <v>479.2</v>
      </c>
      <c r="F64" s="125">
        <v>37764</v>
      </c>
      <c r="G64" s="125">
        <v>34255</v>
      </c>
    </row>
    <row r="65" spans="1:7" x14ac:dyDescent="0.2">
      <c r="A65" t="s">
        <v>219</v>
      </c>
      <c r="C65" s="125">
        <v>75.44</v>
      </c>
      <c r="D65" s="125">
        <v>133.33000000000001</v>
      </c>
      <c r="E65" s="125">
        <v>295.33999999999997</v>
      </c>
      <c r="F65" s="125">
        <v>366</v>
      </c>
      <c r="G65" s="125">
        <v>356</v>
      </c>
    </row>
    <row r="66" spans="1:7" x14ac:dyDescent="0.2">
      <c r="A66" t="s">
        <v>231</v>
      </c>
      <c r="B66" t="s">
        <v>232</v>
      </c>
      <c r="C66" s="125" t="s">
        <v>96</v>
      </c>
      <c r="D66" s="125" t="s">
        <v>96</v>
      </c>
      <c r="E66" s="125" t="s">
        <v>96</v>
      </c>
      <c r="F66" s="125">
        <v>83.64</v>
      </c>
      <c r="G66" s="125">
        <v>65.010000000000005</v>
      </c>
    </row>
    <row r="67" spans="1:7" x14ac:dyDescent="0.2">
      <c r="A67" t="s">
        <v>233</v>
      </c>
      <c r="B67" t="s">
        <v>232</v>
      </c>
      <c r="C67" s="125" t="s">
        <v>96</v>
      </c>
      <c r="D67" s="125" t="s">
        <v>96</v>
      </c>
      <c r="E67" s="125" t="s">
        <v>96</v>
      </c>
      <c r="F67" s="125">
        <v>83.56</v>
      </c>
      <c r="G67" s="125">
        <v>64.97</v>
      </c>
    </row>
    <row r="68" spans="1:7" x14ac:dyDescent="0.2">
      <c r="A68" t="s">
        <v>234</v>
      </c>
      <c r="B68" t="s">
        <v>232</v>
      </c>
      <c r="C68" s="125" t="s">
        <v>96</v>
      </c>
      <c r="D68" s="125" t="s">
        <v>96</v>
      </c>
      <c r="E68" s="125" t="s">
        <v>96</v>
      </c>
      <c r="F68" s="125">
        <v>-1.69</v>
      </c>
      <c r="G68" s="125">
        <v>13.79</v>
      </c>
    </row>
    <row r="69" spans="1:7" x14ac:dyDescent="0.2">
      <c r="A69" t="s">
        <v>235</v>
      </c>
      <c r="B69" t="s">
        <v>232</v>
      </c>
      <c r="C69" s="125" t="s">
        <v>96</v>
      </c>
      <c r="D69" s="125" t="s">
        <v>96</v>
      </c>
      <c r="E69" s="125" t="s">
        <v>96</v>
      </c>
      <c r="F69" s="125">
        <v>-1.68</v>
      </c>
      <c r="G69" s="125">
        <v>13.78</v>
      </c>
    </row>
    <row r="70" spans="1:7" x14ac:dyDescent="0.2">
      <c r="A70" t="s">
        <v>236</v>
      </c>
      <c r="B70" t="s">
        <v>232</v>
      </c>
      <c r="C70" s="125">
        <v>-36.99</v>
      </c>
      <c r="D70" s="125">
        <v>-29.88</v>
      </c>
      <c r="E70" s="125">
        <v>6.29</v>
      </c>
      <c r="F70" s="125">
        <v>81.95</v>
      </c>
      <c r="G70" s="125">
        <v>78.8</v>
      </c>
    </row>
    <row r="71" spans="1:7" x14ac:dyDescent="0.2">
      <c r="A71" t="s">
        <v>237</v>
      </c>
      <c r="B71" t="s">
        <v>232</v>
      </c>
      <c r="C71" s="125">
        <v>-36.99</v>
      </c>
      <c r="D71" s="125">
        <v>-29.88</v>
      </c>
      <c r="E71" s="125">
        <v>6.29</v>
      </c>
      <c r="F71" s="125">
        <v>81.88</v>
      </c>
      <c r="G71" s="125">
        <v>78.75</v>
      </c>
    </row>
    <row r="72" spans="1:7" x14ac:dyDescent="0.2">
      <c r="A72" t="s">
        <v>238</v>
      </c>
      <c r="B72" t="s">
        <v>232</v>
      </c>
      <c r="C72" s="125">
        <v>-36.99</v>
      </c>
      <c r="D72" s="125">
        <v>-29.88</v>
      </c>
      <c r="E72" s="125">
        <v>6.39</v>
      </c>
      <c r="F72" s="125">
        <v>82.05</v>
      </c>
      <c r="G72" s="125" t="s">
        <v>97</v>
      </c>
    </row>
    <row r="73" spans="1:7" x14ac:dyDescent="0.2">
      <c r="A73" t="s">
        <v>239</v>
      </c>
      <c r="B73" t="s">
        <v>232</v>
      </c>
      <c r="C73" s="125">
        <v>-36.99</v>
      </c>
      <c r="D73" s="125">
        <v>-29.88</v>
      </c>
      <c r="E73" s="125">
        <v>6.39</v>
      </c>
      <c r="F73" s="125">
        <v>81.98</v>
      </c>
      <c r="G73" s="125"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DC749-35A3-4E1A-A1FE-1D35D11750CE}">
  <sheetPr>
    <tabColor theme="8"/>
    <pageSetUpPr fitToPage="1"/>
  </sheetPr>
  <dimension ref="A1:AL40"/>
  <sheetViews>
    <sheetView showGridLines="0" topLeftCell="H1" zoomScale="91" zoomScaleNormal="88" workbookViewId="0">
      <selection activeCell="AB31" sqref="AB31"/>
    </sheetView>
  </sheetViews>
  <sheetFormatPr baseColWidth="10" defaultColWidth="8.83203125" defaultRowHeight="15" x14ac:dyDescent="0.2"/>
  <cols>
    <col min="1" max="1" width="30" style="2" customWidth="1"/>
    <col min="2" max="2" width="47.1640625" style="2" customWidth="1"/>
    <col min="3" max="4" width="8.83203125" style="2"/>
    <col min="5" max="5" width="9.33203125" style="2" customWidth="1"/>
    <col min="6" max="6" width="12.6640625" style="2" bestFit="1" customWidth="1"/>
    <col min="7" max="7" width="11.33203125" style="2" bestFit="1" customWidth="1"/>
    <col min="8" max="9" width="7.83203125" style="2" bestFit="1" customWidth="1"/>
    <col min="10" max="10" width="7.83203125" style="2" customWidth="1"/>
    <col min="11" max="11" width="10.1640625" style="237" customWidth="1"/>
    <col min="12" max="12" width="29" style="38" bestFit="1" customWidth="1"/>
    <col min="13" max="15" width="9.6640625" style="38" bestFit="1" customWidth="1"/>
    <col min="16" max="16" width="10.1640625" style="38" bestFit="1" customWidth="1"/>
    <col min="17" max="17" width="11.1640625" style="38" bestFit="1" customWidth="1"/>
    <col min="18" max="22" width="11.6640625" style="38" bestFit="1" customWidth="1"/>
    <col min="23" max="23" width="7.83203125" style="2" bestFit="1" customWidth="1"/>
    <col min="24" max="24" width="13.6640625" style="2" customWidth="1"/>
    <col min="25" max="27" width="8.83203125" style="2"/>
    <col min="28" max="29" width="9" style="2" bestFit="1" customWidth="1"/>
    <col min="30" max="16384" width="8.83203125" style="2"/>
  </cols>
  <sheetData>
    <row r="1" spans="1:38" ht="63" customHeight="1" x14ac:dyDescent="0.2">
      <c r="A1" s="157" t="s">
        <v>46</v>
      </c>
      <c r="B1" s="157"/>
      <c r="C1" s="157"/>
      <c r="D1" s="157"/>
      <c r="E1" s="157"/>
      <c r="F1" s="157"/>
      <c r="G1" s="157"/>
      <c r="H1" s="157"/>
      <c r="I1" s="157"/>
      <c r="J1" s="157"/>
      <c r="L1" s="153" t="s">
        <v>487</v>
      </c>
      <c r="M1" s="153"/>
      <c r="N1" s="153"/>
      <c r="O1" s="153"/>
      <c r="P1" s="153"/>
      <c r="Q1" s="153"/>
      <c r="R1" s="153"/>
      <c r="S1" s="153"/>
      <c r="T1" s="153"/>
      <c r="U1" s="153"/>
      <c r="V1" s="153"/>
    </row>
    <row r="2" spans="1:38" ht="15" customHeight="1" x14ac:dyDescent="0.2">
      <c r="A2" s="159" t="s">
        <v>49</v>
      </c>
      <c r="B2" s="159"/>
      <c r="C2" s="159"/>
      <c r="D2" s="159"/>
      <c r="E2" s="159"/>
      <c r="F2" s="159"/>
      <c r="G2" s="159"/>
      <c r="H2" s="159"/>
      <c r="I2" s="159"/>
      <c r="J2" s="159"/>
      <c r="AA2" s="149" t="s">
        <v>467</v>
      </c>
      <c r="AB2" s="76" t="s">
        <v>462</v>
      </c>
      <c r="AC2" s="76" t="s">
        <v>463</v>
      </c>
      <c r="AD2" s="76" t="s">
        <v>464</v>
      </c>
      <c r="AE2" s="76" t="s">
        <v>465</v>
      </c>
      <c r="AF2" s="76" t="s">
        <v>466</v>
      </c>
    </row>
    <row r="3" spans="1:38" ht="15" customHeight="1" x14ac:dyDescent="0.2">
      <c r="A3" s="158" t="s">
        <v>41</v>
      </c>
      <c r="B3" s="158"/>
      <c r="C3" s="158"/>
      <c r="D3" s="158"/>
      <c r="E3" s="158"/>
      <c r="F3" s="112">
        <v>1</v>
      </c>
      <c r="G3" s="112">
        <f>F3+1</f>
        <v>2</v>
      </c>
      <c r="H3" s="112">
        <f t="shared" ref="H3:J3" si="0">G3+1</f>
        <v>3</v>
      </c>
      <c r="I3" s="112">
        <f t="shared" si="0"/>
        <v>4</v>
      </c>
      <c r="J3" s="112">
        <f t="shared" si="0"/>
        <v>5</v>
      </c>
      <c r="L3" s="112" t="s">
        <v>41</v>
      </c>
      <c r="M3" s="114" t="s">
        <v>183</v>
      </c>
      <c r="N3" s="114" t="s">
        <v>182</v>
      </c>
      <c r="O3" s="114" t="s">
        <v>181</v>
      </c>
      <c r="P3" s="114" t="s">
        <v>80</v>
      </c>
      <c r="Q3" s="114" t="s">
        <v>79</v>
      </c>
      <c r="R3" s="76" t="s">
        <v>462</v>
      </c>
      <c r="S3" s="76" t="s">
        <v>463</v>
      </c>
      <c r="T3" s="76" t="s">
        <v>464</v>
      </c>
      <c r="U3" s="76" t="s">
        <v>465</v>
      </c>
      <c r="V3" s="76" t="s">
        <v>466</v>
      </c>
      <c r="AA3" s="149"/>
      <c r="AB3" s="133">
        <v>7.0000000000000007E-2</v>
      </c>
      <c r="AC3" s="133">
        <v>7.0000000000000007E-2</v>
      </c>
      <c r="AD3" s="133">
        <v>0.08</v>
      </c>
      <c r="AE3" s="133">
        <v>7.0000000000000007E-2</v>
      </c>
      <c r="AF3" s="133">
        <v>0.06</v>
      </c>
    </row>
    <row r="4" spans="1:38" ht="15" customHeight="1" x14ac:dyDescent="0.2">
      <c r="A4" s="158"/>
      <c r="B4" s="158"/>
      <c r="C4" s="158"/>
      <c r="D4" s="158"/>
      <c r="E4" s="158"/>
      <c r="F4" s="114" t="s">
        <v>183</v>
      </c>
      <c r="G4" s="114" t="s">
        <v>182</v>
      </c>
      <c r="H4" s="114" t="s">
        <v>181</v>
      </c>
      <c r="I4" s="114" t="s">
        <v>80</v>
      </c>
      <c r="J4" s="114" t="s">
        <v>79</v>
      </c>
      <c r="L4" s="35" t="s">
        <v>467</v>
      </c>
      <c r="M4" s="88">
        <f>'Consolidated Income Statement'!C4</f>
        <v>249794.75</v>
      </c>
      <c r="N4" s="88">
        <f>'Consolidated Income Statement'!D4</f>
        <v>278453.62</v>
      </c>
      <c r="O4" s="88">
        <f>'Consolidated Income Statement'!E4</f>
        <v>345966.97000000003</v>
      </c>
      <c r="P4" s="88">
        <f>'Consolidated Income Statement'!F4</f>
        <v>434016</v>
      </c>
      <c r="Q4" s="88">
        <f>'Consolidated Income Statement'!G4</f>
        <v>439695</v>
      </c>
      <c r="R4" s="135">
        <f>Q4*(1+AB$3)</f>
        <v>470473.65</v>
      </c>
      <c r="S4" s="135">
        <f>R4*(1+AC$3)</f>
        <v>503406.80550000007</v>
      </c>
      <c r="T4" s="135">
        <f>S4*(1+AD$3)</f>
        <v>543679.3499400001</v>
      </c>
      <c r="U4" s="135">
        <f>T4*(1+AE$3)</f>
        <v>581736.90443580016</v>
      </c>
      <c r="V4" s="135">
        <f>U4*(1+AF$3)</f>
        <v>616641.1187019482</v>
      </c>
      <c r="AB4" s="132"/>
      <c r="AC4" s="131"/>
    </row>
    <row r="5" spans="1:38" ht="19" customHeight="1" x14ac:dyDescent="0.2">
      <c r="A5" s="156" t="s">
        <v>22</v>
      </c>
      <c r="B5" s="156"/>
      <c r="C5" s="156"/>
      <c r="D5" s="156"/>
      <c r="E5" s="156"/>
      <c r="F5" s="4">
        <f>'Consolidated Income Statement'!C21</f>
        <v>3286.7399999999907</v>
      </c>
      <c r="G5" s="4">
        <f>'Consolidated Income Statement'!D21</f>
        <v>-6373.8299999999581</v>
      </c>
      <c r="H5" s="4">
        <f>'Consolidated Income Statement'!E21</f>
        <v>1467.0200000000186</v>
      </c>
      <c r="I5" s="4">
        <f>'Consolidated Income Statement'!F21</f>
        <v>28668</v>
      </c>
      <c r="J5" s="4">
        <f>'Consolidated Income Statement'!G21</f>
        <v>34043</v>
      </c>
      <c r="L5" s="35" t="s">
        <v>468</v>
      </c>
      <c r="N5" s="138">
        <f>(N4-M4)/M4</f>
        <v>0.11472967306158355</v>
      </c>
      <c r="O5" s="138">
        <f t="shared" ref="O5:P5" si="1">(O4-N4)/N4</f>
        <v>0.24245815155859721</v>
      </c>
      <c r="P5" s="138">
        <f t="shared" si="1"/>
        <v>0.25450126062612266</v>
      </c>
      <c r="Q5" s="138">
        <f>(Q4-P4)/P4</f>
        <v>1.3084771068347711E-2</v>
      </c>
      <c r="R5" s="138">
        <f t="shared" ref="R5:V5" si="2">(R4-Q4)/Q4</f>
        <v>7.0000000000000048E-2</v>
      </c>
      <c r="S5" s="138">
        <f>(S4-R4)/R4</f>
        <v>7.0000000000000104E-2</v>
      </c>
      <c r="T5" s="138">
        <f t="shared" si="2"/>
        <v>8.0000000000000043E-2</v>
      </c>
      <c r="U5" s="138">
        <f t="shared" si="2"/>
        <v>7.000000000000009E-2</v>
      </c>
      <c r="V5" s="138">
        <f t="shared" si="2"/>
        <v>6.0000000000000067E-2</v>
      </c>
      <c r="AA5" s="149" t="s">
        <v>22</v>
      </c>
      <c r="AB5" s="76" t="s">
        <v>462</v>
      </c>
      <c r="AC5" s="76" t="s">
        <v>463</v>
      </c>
      <c r="AD5" s="76" t="s">
        <v>464</v>
      </c>
      <c r="AE5" s="76" t="s">
        <v>465</v>
      </c>
      <c r="AF5" s="76" t="s">
        <v>466</v>
      </c>
    </row>
    <row r="6" spans="1:38" ht="15" customHeight="1" x14ac:dyDescent="0.2">
      <c r="A6" s="156" t="s">
        <v>23</v>
      </c>
      <c r="B6" s="156"/>
      <c r="C6" s="156"/>
      <c r="D6" s="156"/>
      <c r="E6" s="156"/>
      <c r="F6" s="4">
        <f>F5*'Discount rates'!$G$7</f>
        <v>997.8129529095454</v>
      </c>
      <c r="G6" s="4">
        <f>G5*'Discount rates'!$G$7</f>
        <v>-1935.0146752232984</v>
      </c>
      <c r="H6" s="4">
        <f>H5*'Discount rates'!$G$7</f>
        <v>445.36883300090182</v>
      </c>
      <c r="I6" s="4">
        <f>I5*'Discount rates'!$G$7</f>
        <v>8703.2444714248559</v>
      </c>
      <c r="J6" s="4">
        <f>J5*'Discount rates'!$G$7</f>
        <v>10335.026912959269</v>
      </c>
      <c r="L6" s="60" t="s">
        <v>22</v>
      </c>
      <c r="M6" s="139">
        <f>F5</f>
        <v>3286.7399999999907</v>
      </c>
      <c r="N6" s="139">
        <f>G5</f>
        <v>-6373.8299999999581</v>
      </c>
      <c r="O6" s="139">
        <f>H5</f>
        <v>1467.0200000000186</v>
      </c>
      <c r="P6" s="139">
        <f>I5</f>
        <v>28668</v>
      </c>
      <c r="Q6" s="139">
        <f>J5</f>
        <v>34043</v>
      </c>
      <c r="R6" s="135">
        <f>Q6*(1+AB$6)</f>
        <v>36426.01</v>
      </c>
      <c r="S6" s="135">
        <f>R6*(1+AC$6)</f>
        <v>38975.830700000006</v>
      </c>
      <c r="T6" s="135">
        <f>S6*(1+AD$6)</f>
        <v>42093.897156000006</v>
      </c>
      <c r="U6" s="135">
        <f>T6*(1+AE$6)</f>
        <v>45040.469956920009</v>
      </c>
      <c r="V6" s="135">
        <f>U6*(1+AF$6)</f>
        <v>48193.30285390441</v>
      </c>
      <c r="AA6" s="149"/>
      <c r="AB6" s="133">
        <v>7.0000000000000007E-2</v>
      </c>
      <c r="AC6" s="133">
        <v>7.0000000000000007E-2</v>
      </c>
      <c r="AD6" s="133">
        <v>0.08</v>
      </c>
      <c r="AE6" s="133">
        <v>7.0000000000000007E-2</v>
      </c>
      <c r="AF6" s="133">
        <v>7.0000000000000007E-2</v>
      </c>
    </row>
    <row r="7" spans="1:38" s="1" customFormat="1" ht="15" customHeight="1" x14ac:dyDescent="0.2">
      <c r="A7" s="155" t="s">
        <v>24</v>
      </c>
      <c r="B7" s="155"/>
      <c r="C7" s="155"/>
      <c r="D7" s="155"/>
      <c r="E7" s="155"/>
      <c r="F7" s="4">
        <f>F5-F6</f>
        <v>2288.9270470904453</v>
      </c>
      <c r="G7" s="4">
        <f t="shared" ref="G7:J7" si="3">G5-G6</f>
        <v>-4438.8153247766595</v>
      </c>
      <c r="H7" s="4">
        <f t="shared" si="3"/>
        <v>1021.6511669991169</v>
      </c>
      <c r="I7" s="4">
        <f t="shared" si="3"/>
        <v>19964.755528575144</v>
      </c>
      <c r="J7" s="4">
        <f t="shared" si="3"/>
        <v>23707.973087040729</v>
      </c>
      <c r="K7" s="237"/>
      <c r="L7" s="35" t="s">
        <v>470</v>
      </c>
      <c r="M7" s="140">
        <f>M6/M4</f>
        <v>1.3157762523031372E-2</v>
      </c>
      <c r="N7" s="140">
        <f t="shared" ref="N7:Q7" si="4">N6/N4</f>
        <v>-2.2890095664764416E-2</v>
      </c>
      <c r="O7" s="140">
        <f t="shared" si="4"/>
        <v>4.2403469903500284E-3</v>
      </c>
      <c r="P7" s="140">
        <f t="shared" si="4"/>
        <v>6.6052864410528642E-2</v>
      </c>
      <c r="Q7" s="140">
        <f t="shared" si="4"/>
        <v>7.7424123540181258E-2</v>
      </c>
      <c r="R7" s="86">
        <f>AB6</f>
        <v>7.0000000000000007E-2</v>
      </c>
      <c r="S7" s="86">
        <f>AC6</f>
        <v>7.0000000000000007E-2</v>
      </c>
      <c r="T7" s="86">
        <f>AD6</f>
        <v>0.08</v>
      </c>
      <c r="U7" s="86">
        <f>AE6</f>
        <v>7.0000000000000007E-2</v>
      </c>
      <c r="V7" s="86">
        <f>AF6</f>
        <v>7.0000000000000007E-2</v>
      </c>
      <c r="W7"/>
      <c r="AL7" s="2"/>
    </row>
    <row r="8" spans="1:38" ht="15" customHeight="1" x14ac:dyDescent="0.2">
      <c r="A8" s="156" t="s">
        <v>25</v>
      </c>
      <c r="B8" s="156"/>
      <c r="C8" s="156"/>
      <c r="D8" s="156"/>
      <c r="E8" s="156"/>
      <c r="F8" s="4">
        <f>'Consolidated Income Statement'!C16</f>
        <v>23546.71</v>
      </c>
      <c r="G8" s="4">
        <f>'Consolidated Income Statement'!D16</f>
        <v>24835.69</v>
      </c>
      <c r="H8" s="4">
        <f>'Consolidated Income Statement'!E16</f>
        <v>24860.36</v>
      </c>
      <c r="I8" s="4">
        <f>'Consolidated Income Statement'!F16</f>
        <v>27239</v>
      </c>
      <c r="J8" s="4">
        <f>'Consolidated Income Statement'!G16</f>
        <v>23256</v>
      </c>
      <c r="L8" s="35" t="s">
        <v>483</v>
      </c>
      <c r="M8" s="141">
        <v>997.8129529095454</v>
      </c>
      <c r="N8" s="141">
        <v>-1935.0146752232984</v>
      </c>
      <c r="O8" s="141">
        <v>445.36883300090182</v>
      </c>
      <c r="P8" s="141">
        <v>8703.2444714248559</v>
      </c>
      <c r="Q8" s="141">
        <v>10335.026912959269</v>
      </c>
      <c r="R8" s="137">
        <f>0.3*R6</f>
        <v>10927.803</v>
      </c>
      <c r="S8" s="137">
        <f t="shared" ref="S8:V8" si="5">0.3*S6</f>
        <v>11692.749210000002</v>
      </c>
      <c r="T8" s="137">
        <f t="shared" si="5"/>
        <v>12628.169146800001</v>
      </c>
      <c r="U8" s="137">
        <f t="shared" si="5"/>
        <v>13512.140987076002</v>
      </c>
      <c r="V8" s="137">
        <f t="shared" si="5"/>
        <v>14457.990856171322</v>
      </c>
      <c r="W8"/>
      <c r="AA8" s="149" t="s">
        <v>492</v>
      </c>
      <c r="AB8" s="129" t="s">
        <v>462</v>
      </c>
      <c r="AC8" s="129" t="s">
        <v>463</v>
      </c>
      <c r="AD8" s="129" t="s">
        <v>464</v>
      </c>
      <c r="AE8" s="129" t="s">
        <v>465</v>
      </c>
      <c r="AF8" s="129" t="s">
        <v>466</v>
      </c>
    </row>
    <row r="9" spans="1:38" ht="15" customHeight="1" x14ac:dyDescent="0.2">
      <c r="A9" s="156" t="s">
        <v>26</v>
      </c>
      <c r="B9" s="156"/>
      <c r="C9" s="156"/>
      <c r="D9" s="156"/>
      <c r="E9" s="156"/>
      <c r="F9" s="4">
        <f>'Working Capital Schedule'!C37</f>
        <v>0</v>
      </c>
      <c r="G9" s="4">
        <f>'Working Capital Schedule'!D37</f>
        <v>5297.6300000000192</v>
      </c>
      <c r="H9" s="4">
        <f>'Working Capital Schedule'!E37</f>
        <v>604.24999999999272</v>
      </c>
      <c r="I9" s="4">
        <f>'Working Capital Schedule'!F37</f>
        <v>5669.5600000000049</v>
      </c>
      <c r="J9" s="4">
        <f>'Working Capital Schedule'!G37</f>
        <v>-6983</v>
      </c>
      <c r="L9" s="60" t="s">
        <v>24</v>
      </c>
      <c r="M9" s="136">
        <f>M6-M8</f>
        <v>2288.9270470904453</v>
      </c>
      <c r="N9" s="136">
        <f t="shared" ref="N9:V9" si="6">N6-N8</f>
        <v>-4438.8153247766595</v>
      </c>
      <c r="O9" s="136">
        <f t="shared" si="6"/>
        <v>1021.6511669991169</v>
      </c>
      <c r="P9" s="136">
        <f t="shared" si="6"/>
        <v>19964.755528575144</v>
      </c>
      <c r="Q9" s="136">
        <f t="shared" si="6"/>
        <v>23707.973087040729</v>
      </c>
      <c r="R9" s="87">
        <f>R6-R8</f>
        <v>25498.207000000002</v>
      </c>
      <c r="S9" s="87">
        <f t="shared" si="6"/>
        <v>27283.081490000004</v>
      </c>
      <c r="T9" s="87">
        <f t="shared" si="6"/>
        <v>29465.728009200007</v>
      </c>
      <c r="U9" s="87">
        <f t="shared" si="6"/>
        <v>31528.328969844006</v>
      </c>
      <c r="V9" s="87">
        <f t="shared" si="6"/>
        <v>33735.311997733086</v>
      </c>
      <c r="W9"/>
      <c r="X9" s="152" t="s">
        <v>488</v>
      </c>
      <c r="Y9" s="1" t="s">
        <v>489</v>
      </c>
      <c r="AA9" s="149"/>
      <c r="AB9" s="134">
        <v>0.3</v>
      </c>
      <c r="AC9" s="134">
        <v>0.3</v>
      </c>
      <c r="AD9" s="134">
        <v>0.3</v>
      </c>
      <c r="AE9" s="134">
        <v>0.3</v>
      </c>
      <c r="AF9" s="134">
        <v>0.3</v>
      </c>
    </row>
    <row r="10" spans="1:38" x14ac:dyDescent="0.2">
      <c r="A10" s="156" t="s">
        <v>476</v>
      </c>
      <c r="B10" s="156"/>
      <c r="C10" s="156"/>
      <c r="D10" s="156"/>
      <c r="E10" s="156"/>
      <c r="F10" s="4">
        <f>CAPEX!B33</f>
        <v>18147.21</v>
      </c>
      <c r="G10" s="4">
        <f>CAPEX!C33</f>
        <v>21841.919999999998</v>
      </c>
      <c r="H10" s="4">
        <f>CAPEX!D33</f>
        <v>15067.19</v>
      </c>
      <c r="I10" s="4">
        <f>CAPEX!E33</f>
        <v>22960</v>
      </c>
      <c r="J10" s="4">
        <f>CAPEX!F33</f>
        <v>23822</v>
      </c>
      <c r="L10" s="35" t="s">
        <v>484</v>
      </c>
      <c r="M10" s="141">
        <v>23546.71</v>
      </c>
      <c r="N10" s="141">
        <v>24835.69</v>
      </c>
      <c r="O10" s="141">
        <v>24860.36</v>
      </c>
      <c r="P10" s="141">
        <v>27239</v>
      </c>
      <c r="Q10" s="141">
        <v>23256</v>
      </c>
      <c r="R10" s="135">
        <f>R4*AB12</f>
        <v>28228.419000000002</v>
      </c>
      <c r="S10" s="135">
        <f>S4*AC12</f>
        <v>35238.476385000009</v>
      </c>
      <c r="T10" s="135">
        <f>T4*AD12</f>
        <v>38057.55449580001</v>
      </c>
      <c r="U10" s="135">
        <f>U4*AE12</f>
        <v>34904.21426614801</v>
      </c>
      <c r="V10" s="135">
        <f>V4*AF12</f>
        <v>30832.055935097411</v>
      </c>
      <c r="W10"/>
      <c r="X10" s="152"/>
      <c r="Y10" s="1" t="s">
        <v>490</v>
      </c>
    </row>
    <row r="11" spans="1:38" s="1" customFormat="1" ht="15" customHeight="1" x14ac:dyDescent="0.2">
      <c r="A11" s="155" t="s">
        <v>27</v>
      </c>
      <c r="B11" s="155"/>
      <c r="C11" s="155"/>
      <c r="D11" s="155"/>
      <c r="E11" s="155"/>
      <c r="F11" s="4">
        <f>F7+F8-F9-F10</f>
        <v>7688.4270470904448</v>
      </c>
      <c r="G11" s="4">
        <f>G7+G8-G9-G10</f>
        <v>-6742.6753247766792</v>
      </c>
      <c r="H11" s="4">
        <f t="shared" ref="H11:J11" si="7">H7+H8-H9-H10</f>
        <v>10210.571166999123</v>
      </c>
      <c r="I11" s="4">
        <f t="shared" si="7"/>
        <v>18574.195528575139</v>
      </c>
      <c r="J11" s="4">
        <f t="shared" si="7"/>
        <v>30124.973087040729</v>
      </c>
      <c r="K11" s="237"/>
      <c r="L11" s="35" t="s">
        <v>485</v>
      </c>
      <c r="M11" s="141">
        <v>0</v>
      </c>
      <c r="N11" s="141">
        <v>5297.6300000000192</v>
      </c>
      <c r="O11" s="141">
        <v>604.24999999999272</v>
      </c>
      <c r="P11" s="141">
        <v>5669.5600000000049</v>
      </c>
      <c r="Q11" s="54">
        <v>-6983</v>
      </c>
      <c r="R11" s="135">
        <f>R4*AB15</f>
        <v>4704.7365</v>
      </c>
      <c r="S11" s="135">
        <f>S4*AC15</f>
        <v>5034.0680550000006</v>
      </c>
      <c r="T11" s="135">
        <f>T4*AD15</f>
        <v>5436.7934994000016</v>
      </c>
      <c r="U11" s="135">
        <f>U4*AE15</f>
        <v>5817.3690443580017</v>
      </c>
      <c r="V11" s="135">
        <f>V4*AF15</f>
        <v>6166.411187019482</v>
      </c>
      <c r="W11"/>
      <c r="X11" s="152"/>
      <c r="Y11" s="1" t="s">
        <v>491</v>
      </c>
      <c r="AA11" s="149" t="s">
        <v>469</v>
      </c>
      <c r="AB11" s="76" t="s">
        <v>462</v>
      </c>
      <c r="AC11" s="76" t="s">
        <v>463</v>
      </c>
      <c r="AD11" s="76" t="s">
        <v>464</v>
      </c>
      <c r="AE11" s="76" t="s">
        <v>465</v>
      </c>
      <c r="AF11" s="76" t="s">
        <v>466</v>
      </c>
      <c r="AL11" s="2"/>
    </row>
    <row r="12" spans="1:38" ht="16" customHeight="1" x14ac:dyDescent="0.2">
      <c r="A12" s="156" t="s">
        <v>21</v>
      </c>
      <c r="B12" s="156"/>
      <c r="C12" s="156"/>
      <c r="D12" s="156"/>
      <c r="E12" s="156"/>
      <c r="F12" s="144">
        <f ca="1">'Discount rates'!J37</f>
        <v>0.12442102838121513</v>
      </c>
      <c r="G12" s="4"/>
      <c r="H12" s="4"/>
      <c r="I12" s="4"/>
      <c r="J12" s="4"/>
      <c r="L12" s="35" t="s">
        <v>486</v>
      </c>
      <c r="M12" s="143">
        <f>F10</f>
        <v>18147.21</v>
      </c>
      <c r="N12" s="143">
        <f>G10</f>
        <v>21841.919999999998</v>
      </c>
      <c r="O12" s="143">
        <f>H10</f>
        <v>15067.19</v>
      </c>
      <c r="P12" s="143">
        <f>I10</f>
        <v>22960</v>
      </c>
      <c r="Q12" s="143">
        <f>J10</f>
        <v>23822</v>
      </c>
      <c r="R12" s="87">
        <f>R4*AB18</f>
        <v>23523.682500000003</v>
      </c>
      <c r="S12" s="87">
        <f>S4*AC18</f>
        <v>25170.340275000006</v>
      </c>
      <c r="T12" s="87">
        <f>T4*AD18</f>
        <v>32620.760996400004</v>
      </c>
      <c r="U12" s="87">
        <f>U4*AE18</f>
        <v>34904.21426614801</v>
      </c>
      <c r="V12" s="87">
        <f>V4*AF18</f>
        <v>36998.46712211689</v>
      </c>
      <c r="W12"/>
      <c r="AA12" s="149"/>
      <c r="AB12" s="133">
        <v>0.06</v>
      </c>
      <c r="AC12" s="133">
        <v>7.0000000000000007E-2</v>
      </c>
      <c r="AD12" s="133">
        <v>7.0000000000000007E-2</v>
      </c>
      <c r="AE12" s="133">
        <v>0.06</v>
      </c>
      <c r="AF12" s="133">
        <v>0.05</v>
      </c>
    </row>
    <row r="13" spans="1:38" x14ac:dyDescent="0.2">
      <c r="F13" s="130"/>
      <c r="H13" s="4"/>
      <c r="I13" s="4"/>
      <c r="J13" s="4"/>
      <c r="L13" s="112" t="s">
        <v>27</v>
      </c>
      <c r="M13" s="114">
        <f>M9+M10-M11-M12</f>
        <v>7688.4270470904448</v>
      </c>
      <c r="N13" s="114">
        <f t="shared" ref="N13:P13" si="8">N9+N10-N11-N12</f>
        <v>-6742.6753247766792</v>
      </c>
      <c r="O13" s="114">
        <f t="shared" si="8"/>
        <v>10210.571166999123</v>
      </c>
      <c r="P13" s="114">
        <f t="shared" si="8"/>
        <v>18574.195528575139</v>
      </c>
      <c r="Q13" s="114">
        <f>Q9+Q10-Q11-Q12</f>
        <v>30124.973087040729</v>
      </c>
      <c r="R13" s="114">
        <f>R9+R10-R11-R12</f>
        <v>25498.207000000002</v>
      </c>
      <c r="S13" s="114">
        <f t="shared" ref="S13:V13" si="9">S9+S10-S11-S12</f>
        <v>32317.149545000004</v>
      </c>
      <c r="T13" s="114">
        <f t="shared" si="9"/>
        <v>29465.728009200004</v>
      </c>
      <c r="U13" s="114">
        <f t="shared" si="9"/>
        <v>25710.959925486015</v>
      </c>
      <c r="V13" s="114">
        <f t="shared" si="9"/>
        <v>21402.489623694128</v>
      </c>
    </row>
    <row r="14" spans="1:38" ht="15" customHeight="1" x14ac:dyDescent="0.2">
      <c r="A14" s="155" t="s">
        <v>38</v>
      </c>
      <c r="B14" s="155"/>
      <c r="C14" s="155"/>
      <c r="D14" s="155"/>
      <c r="E14" s="155"/>
      <c r="F14" s="115">
        <f ca="1">SUMPRODUCT(R13:V13,R15:V15)</f>
        <v>96956.071193662181</v>
      </c>
      <c r="G14" s="5"/>
      <c r="H14" s="4"/>
      <c r="I14" s="4"/>
      <c r="J14" s="4"/>
      <c r="L14" s="38" t="s">
        <v>495</v>
      </c>
      <c r="R14" s="38">
        <v>1</v>
      </c>
      <c r="S14" s="38">
        <v>2</v>
      </c>
      <c r="T14" s="38">
        <v>3</v>
      </c>
      <c r="U14" s="38">
        <v>4</v>
      </c>
      <c r="V14" s="38">
        <v>5</v>
      </c>
      <c r="AA14" s="149" t="s">
        <v>493</v>
      </c>
      <c r="AB14" s="76" t="s">
        <v>462</v>
      </c>
      <c r="AC14" s="76" t="s">
        <v>463</v>
      </c>
      <c r="AD14" s="76" t="s">
        <v>464</v>
      </c>
      <c r="AE14" s="76" t="s">
        <v>465</v>
      </c>
      <c r="AF14" s="76" t="s">
        <v>466</v>
      </c>
    </row>
    <row r="15" spans="1:38" ht="19" x14ac:dyDescent="0.25">
      <c r="A15" s="161" t="s">
        <v>499</v>
      </c>
      <c r="B15" s="161"/>
      <c r="C15" s="161"/>
      <c r="D15" s="161"/>
      <c r="E15" s="161"/>
      <c r="F15" s="161"/>
      <c r="G15" s="3"/>
      <c r="H15" s="4"/>
      <c r="I15" s="4"/>
      <c r="J15" s="4"/>
      <c r="L15" s="38" t="s">
        <v>496</v>
      </c>
      <c r="R15" s="54">
        <f ca="1">1/((1+$F$12)^R14)</f>
        <v>0.88934658349431694</v>
      </c>
      <c r="S15" s="54">
        <f t="shared" ref="S15:V15" ca="1" si="10">1/((1+$F$12)^S14)</f>
        <v>0.79093734557301409</v>
      </c>
      <c r="T15" s="54">
        <f t="shared" ca="1" si="10"/>
        <v>0.70341742604342394</v>
      </c>
      <c r="U15" s="54">
        <f t="shared" ca="1" si="10"/>
        <v>0.62558188462208542</v>
      </c>
      <c r="V15" s="54">
        <f t="shared" ca="1" si="10"/>
        <v>0.55635911178458763</v>
      </c>
      <c r="AA15" s="149"/>
      <c r="AB15" s="133">
        <v>0.01</v>
      </c>
      <c r="AC15" s="133">
        <v>0.01</v>
      </c>
      <c r="AD15" s="133">
        <v>0.01</v>
      </c>
      <c r="AE15" s="133">
        <v>0.01</v>
      </c>
      <c r="AF15" s="133">
        <v>0.01</v>
      </c>
    </row>
    <row r="16" spans="1:38" s="1" customFormat="1" x14ac:dyDescent="0.2">
      <c r="A16" s="155" t="s">
        <v>30</v>
      </c>
      <c r="B16" s="155"/>
      <c r="C16" s="155"/>
      <c r="D16" s="155"/>
      <c r="E16" s="155"/>
      <c r="F16" s="145">
        <v>4</v>
      </c>
      <c r="G16" s="1" t="s">
        <v>498</v>
      </c>
      <c r="H16" s="5"/>
      <c r="J16" s="117"/>
      <c r="K16" s="237"/>
      <c r="L16" s="150" t="s">
        <v>497</v>
      </c>
      <c r="M16" s="35"/>
      <c r="N16" s="35"/>
      <c r="O16" s="35"/>
      <c r="P16" s="35"/>
      <c r="Q16" s="35"/>
      <c r="R16" s="136">
        <f ca="1">R13*R15</f>
        <v>22676.743280680879</v>
      </c>
      <c r="S16" s="136">
        <f t="shared" ref="S16:V16" ca="1" si="11">S13*S15</f>
        <v>25560.840477608443</v>
      </c>
      <c r="T16" s="136">
        <f t="shared" ca="1" si="11"/>
        <v>20726.70655272709</v>
      </c>
      <c r="U16" s="136">
        <f t="shared" ca="1" si="11"/>
        <v>16084.310765628454</v>
      </c>
      <c r="V16" s="136">
        <f t="shared" ca="1" si="11"/>
        <v>11907.470117017318</v>
      </c>
      <c r="AL16" s="2"/>
    </row>
    <row r="17" spans="1:38" ht="15" customHeight="1" x14ac:dyDescent="0.2">
      <c r="A17" s="156" t="s">
        <v>31</v>
      </c>
      <c r="B17" s="156"/>
      <c r="C17" s="156"/>
      <c r="D17" s="156"/>
      <c r="E17" s="156"/>
      <c r="F17" s="116">
        <f>V6+V10</f>
        <v>79025.358789001824</v>
      </c>
      <c r="G17" s="118"/>
      <c r="H17" s="3"/>
      <c r="J17" s="119"/>
      <c r="L17" s="150"/>
      <c r="M17" s="35"/>
      <c r="N17" s="35"/>
      <c r="O17" s="35"/>
      <c r="P17" s="35"/>
      <c r="Q17" s="35"/>
      <c r="R17" s="151">
        <f ca="1">SUM(R16:V16)</f>
        <v>96956.071193662181</v>
      </c>
      <c r="S17" s="151"/>
      <c r="T17" s="151"/>
      <c r="U17" s="151"/>
      <c r="V17" s="151"/>
      <c r="AA17" s="149" t="s">
        <v>494</v>
      </c>
      <c r="AB17" s="76" t="s">
        <v>462</v>
      </c>
      <c r="AC17" s="76" t="s">
        <v>463</v>
      </c>
      <c r="AD17" s="76" t="s">
        <v>464</v>
      </c>
      <c r="AE17" s="76" t="s">
        <v>465</v>
      </c>
      <c r="AF17" s="76" t="s">
        <v>466</v>
      </c>
    </row>
    <row r="18" spans="1:38" s="1" customFormat="1" ht="16" customHeight="1" x14ac:dyDescent="0.2">
      <c r="A18" s="156" t="s">
        <v>33</v>
      </c>
      <c r="B18" s="156"/>
      <c r="C18" s="156"/>
      <c r="D18" s="156"/>
      <c r="E18" s="156"/>
      <c r="F18" s="116">
        <f>F16*F17</f>
        <v>316101.4351560073</v>
      </c>
      <c r="G18" s="120"/>
      <c r="H18" s="5"/>
      <c r="I18" s="5"/>
      <c r="J18" s="117"/>
      <c r="K18" s="237"/>
      <c r="L18" s="35"/>
      <c r="M18" s="60"/>
      <c r="N18" s="60"/>
      <c r="O18" s="60"/>
      <c r="P18" s="60"/>
      <c r="Q18" s="60"/>
      <c r="R18" s="54"/>
      <c r="S18" s="54"/>
      <c r="T18" s="54"/>
      <c r="U18" s="54"/>
      <c r="V18" s="54"/>
      <c r="AA18" s="149"/>
      <c r="AB18" s="133">
        <v>0.05</v>
      </c>
      <c r="AC18" s="133">
        <v>0.05</v>
      </c>
      <c r="AD18" s="133">
        <v>0.06</v>
      </c>
      <c r="AE18" s="133">
        <v>0.06</v>
      </c>
      <c r="AF18" s="133">
        <v>0.06</v>
      </c>
      <c r="AL18" s="2"/>
    </row>
    <row r="19" spans="1:38" x14ac:dyDescent="0.2">
      <c r="A19" s="155" t="s">
        <v>32</v>
      </c>
      <c r="B19" s="155"/>
      <c r="C19" s="155"/>
      <c r="D19" s="155"/>
      <c r="E19" s="155"/>
      <c r="F19" s="115">
        <f ca="1">F18*V15</f>
        <v>175865.91369722964</v>
      </c>
      <c r="G19" s="5"/>
      <c r="H19" s="3"/>
      <c r="I19" s="3"/>
      <c r="J19" s="119"/>
      <c r="R19" s="54"/>
    </row>
    <row r="20" spans="1:38" s="239" customFormat="1" x14ac:dyDescent="0.2">
      <c r="A20" s="156"/>
      <c r="B20" s="156"/>
      <c r="C20" s="156"/>
      <c r="D20" s="156"/>
      <c r="E20" s="156"/>
      <c r="F20" s="116"/>
      <c r="G20" s="2"/>
      <c r="H20" s="2"/>
      <c r="I20" s="2"/>
      <c r="J20" s="2"/>
      <c r="K20" s="237"/>
      <c r="L20" s="236"/>
      <c r="M20" s="236"/>
      <c r="N20" s="236"/>
      <c r="O20" s="236"/>
      <c r="P20" s="236"/>
      <c r="Q20" s="236"/>
      <c r="R20" s="240"/>
      <c r="S20" s="236"/>
      <c r="T20" s="236"/>
      <c r="U20" s="236"/>
      <c r="V20" s="236"/>
      <c r="W20" s="235"/>
      <c r="X20" s="235"/>
      <c r="Y20" s="235"/>
      <c r="Z20" s="235"/>
      <c r="AA20" s="235"/>
      <c r="AB20" s="235"/>
      <c r="AC20" s="235"/>
      <c r="AD20" s="235"/>
      <c r="AE20" s="235"/>
      <c r="AF20" s="235"/>
      <c r="AG20" s="235"/>
      <c r="AH20" s="235"/>
      <c r="AI20" s="235"/>
      <c r="AJ20" s="235"/>
      <c r="AK20" s="235"/>
    </row>
    <row r="21" spans="1:38" s="1" customFormat="1" ht="19" x14ac:dyDescent="0.25">
      <c r="A21" s="161" t="s">
        <v>39</v>
      </c>
      <c r="B21" s="161"/>
      <c r="C21" s="161"/>
      <c r="D21" s="161"/>
      <c r="E21" s="161"/>
      <c r="F21" s="115">
        <f ca="1">F14+F19</f>
        <v>272821.98489089182</v>
      </c>
      <c r="G21" s="121"/>
      <c r="K21" s="237"/>
      <c r="L21" s="54"/>
      <c r="M21" s="54"/>
      <c r="N21" s="54"/>
      <c r="O21" s="54"/>
      <c r="P21" s="54"/>
      <c r="Q21" s="54"/>
      <c r="R21" s="54"/>
      <c r="S21" s="54"/>
      <c r="T21" s="54"/>
      <c r="U21" s="54"/>
      <c r="V21" s="54"/>
    </row>
    <row r="22" spans="1:38" x14ac:dyDescent="0.2">
      <c r="A22" s="156" t="s">
        <v>40</v>
      </c>
      <c r="B22" s="156"/>
      <c r="C22" s="156"/>
      <c r="D22" s="156"/>
      <c r="E22" s="156"/>
      <c r="F22" s="116">
        <f>SUM('Consolidated Balance Sheet'!C23:C24)</f>
        <v>40834</v>
      </c>
    </row>
    <row r="23" spans="1:38" x14ac:dyDescent="0.2">
      <c r="A23" s="155" t="s">
        <v>28</v>
      </c>
      <c r="B23" s="155"/>
      <c r="C23" s="155"/>
      <c r="D23" s="155"/>
      <c r="E23" s="155"/>
      <c r="F23" s="115">
        <f ca="1">SUM(F21:F22)</f>
        <v>313655.98489089182</v>
      </c>
      <c r="G23" s="121"/>
    </row>
    <row r="24" spans="1:38" x14ac:dyDescent="0.2">
      <c r="A24" s="156" t="s">
        <v>29</v>
      </c>
      <c r="B24" s="156"/>
      <c r="C24" s="156"/>
      <c r="D24" s="156"/>
      <c r="E24" s="156"/>
      <c r="F24" s="116">
        <f>-'Discount rates'!G29</f>
        <v>-90599</v>
      </c>
    </row>
    <row r="25" spans="1:38" x14ac:dyDescent="0.2">
      <c r="A25" s="155" t="s">
        <v>34</v>
      </c>
      <c r="B25" s="155"/>
      <c r="C25" s="155"/>
      <c r="D25" s="155"/>
      <c r="E25" s="155"/>
      <c r="F25" s="115">
        <f ca="1">SUM(F23:F24)</f>
        <v>223056.98489089182</v>
      </c>
      <c r="G25" s="121"/>
    </row>
    <row r="26" spans="1:38" x14ac:dyDescent="0.2">
      <c r="A26" s="156" t="s">
        <v>57</v>
      </c>
      <c r="B26" s="156"/>
      <c r="C26" s="156"/>
      <c r="D26" s="156"/>
      <c r="E26" s="156"/>
      <c r="F26" s="116">
        <f>'Discount rates'!G25</f>
        <v>368.5</v>
      </c>
      <c r="G26" s="120"/>
    </row>
    <row r="27" spans="1:38" x14ac:dyDescent="0.2">
      <c r="A27" s="155" t="s">
        <v>58</v>
      </c>
      <c r="B27" s="155"/>
      <c r="C27" s="155"/>
      <c r="D27" s="155"/>
      <c r="E27" s="155"/>
      <c r="F27" s="115">
        <f ca="1">F25/F26</f>
        <v>605.31067812996423</v>
      </c>
      <c r="G27" s="160" t="s">
        <v>500</v>
      </c>
      <c r="H27" s="160"/>
    </row>
    <row r="28" spans="1:38" x14ac:dyDescent="0.2">
      <c r="A28" s="155" t="s">
        <v>59</v>
      </c>
      <c r="B28" s="155"/>
      <c r="C28" s="155"/>
      <c r="D28" s="155"/>
      <c r="E28" s="155"/>
      <c r="F28" s="115">
        <f ca="1">INTRO!J22</f>
        <v>458.35</v>
      </c>
      <c r="G28" s="160"/>
      <c r="H28" s="160"/>
    </row>
    <row r="30" spans="1:38" x14ac:dyDescent="0.2">
      <c r="A30" s="154" t="s">
        <v>42</v>
      </c>
      <c r="B30" s="154"/>
      <c r="C30" s="154"/>
      <c r="D30" s="154"/>
      <c r="E30" s="154"/>
      <c r="F30" s="154"/>
    </row>
    <row r="31" spans="1:38" ht="27.5" customHeight="1" x14ac:dyDescent="0.2">
      <c r="A31" s="122" t="s">
        <v>43</v>
      </c>
      <c r="B31" s="122"/>
      <c r="C31" s="122"/>
      <c r="D31" s="122"/>
      <c r="E31" s="122"/>
      <c r="F31" s="122"/>
      <c r="G31" s="122"/>
      <c r="H31" s="122"/>
    </row>
    <row r="32" spans="1:38" ht="22.75" customHeight="1" x14ac:dyDescent="0.2">
      <c r="A32" s="122" t="s">
        <v>47</v>
      </c>
      <c r="B32" s="122"/>
      <c r="C32" s="122"/>
      <c r="D32" s="122"/>
      <c r="E32" s="122"/>
      <c r="F32" s="122"/>
      <c r="G32" s="122"/>
      <c r="H32" s="122"/>
    </row>
    <row r="40" spans="11:22" s="239" customFormat="1" x14ac:dyDescent="0.2">
      <c r="K40" s="237"/>
      <c r="L40" s="238"/>
      <c r="M40" s="238"/>
      <c r="N40" s="238"/>
      <c r="O40" s="238"/>
      <c r="P40" s="238"/>
      <c r="Q40" s="238"/>
      <c r="R40" s="238"/>
      <c r="S40" s="238"/>
      <c r="T40" s="238"/>
      <c r="U40" s="238"/>
      <c r="V40" s="238"/>
    </row>
  </sheetData>
  <mergeCells count="38">
    <mergeCell ref="A30:F30"/>
    <mergeCell ref="A26:E26"/>
    <mergeCell ref="A27:E27"/>
    <mergeCell ref="A28:E28"/>
    <mergeCell ref="A1:J1"/>
    <mergeCell ref="A3:E4"/>
    <mergeCell ref="A5:E5"/>
    <mergeCell ref="A6:E6"/>
    <mergeCell ref="A7:E7"/>
    <mergeCell ref="A2:J2"/>
    <mergeCell ref="G27:H28"/>
    <mergeCell ref="A8:E8"/>
    <mergeCell ref="A9:E9"/>
    <mergeCell ref="A10:E10"/>
    <mergeCell ref="A11:E11"/>
    <mergeCell ref="A12:E12"/>
    <mergeCell ref="A15:F15"/>
    <mergeCell ref="AA2:AA3"/>
    <mergeCell ref="AA5:AA6"/>
    <mergeCell ref="AA8:AA9"/>
    <mergeCell ref="L1:V1"/>
    <mergeCell ref="A14:E14"/>
    <mergeCell ref="A16:E16"/>
    <mergeCell ref="A17:E17"/>
    <mergeCell ref="A18:E18"/>
    <mergeCell ref="A19:E19"/>
    <mergeCell ref="A20:E20"/>
    <mergeCell ref="A21:E21"/>
    <mergeCell ref="A22:E22"/>
    <mergeCell ref="A23:E23"/>
    <mergeCell ref="A24:E24"/>
    <mergeCell ref="A25:E25"/>
    <mergeCell ref="AA11:AA12"/>
    <mergeCell ref="AA14:AA15"/>
    <mergeCell ref="AA17:AA18"/>
    <mergeCell ref="L16:L17"/>
    <mergeCell ref="R17:V17"/>
    <mergeCell ref="X9:X11"/>
  </mergeCells>
  <dataValidations disablePrompts="1" count="6">
    <dataValidation type="list" allowBlank="1" showInputMessage="1" showErrorMessage="1" sqref="AB3:AE3 AB12:AE12" xr:uid="{E9B14A2E-9F06-7843-8E30-E88CA38A40AF}">
      <formula1>"6%,7%,8%"</formula1>
    </dataValidation>
    <dataValidation type="list" allowBlank="1" showInputMessage="1" showErrorMessage="1" sqref="AF3 AF12" xr:uid="{CB54FB59-F876-1640-8217-87830021222F}">
      <formula1>"5%,6%,7%,8%"</formula1>
    </dataValidation>
    <dataValidation type="list" allowBlank="1" showInputMessage="1" showErrorMessage="1" sqref="AB6:AF6" xr:uid="{9D8AB621-310B-174C-8344-619F62FF1CB0}">
      <formula1>"7%,8%,9%"</formula1>
    </dataValidation>
    <dataValidation type="list" allowBlank="1" showInputMessage="1" showErrorMessage="1" sqref="AB18:AF18" xr:uid="{86E0A094-41F7-2648-96C0-55B4B4312E73}">
      <formula1>"5%,6%"</formula1>
    </dataValidation>
    <dataValidation type="list" allowBlank="1" showInputMessage="1" showErrorMessage="1" sqref="AB15:AF15" xr:uid="{A3517FEB-1A21-1049-A975-B563C54AE5AE}">
      <formula1>"2%,1%,0%"</formula1>
    </dataValidation>
    <dataValidation type="list" allowBlank="1" showInputMessage="1" showErrorMessage="1" sqref="F16" xr:uid="{BCC34680-868D-8E49-9BA9-EEF25D255ED3}">
      <formula1>"4"</formula1>
    </dataValidation>
  </dataValidations>
  <pageMargins left="0.7" right="0.7" top="0.75" bottom="0.75" header="0.3" footer="0.3"/>
  <pageSetup scale="7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E475-82D3-2F4C-91C9-CAB197050084}">
  <sheetPr>
    <tabColor theme="8"/>
  </sheetPr>
  <dimension ref="A1:F33"/>
  <sheetViews>
    <sheetView showGridLines="0" workbookViewId="0">
      <selection activeCell="B33" sqref="B33"/>
    </sheetView>
  </sheetViews>
  <sheetFormatPr baseColWidth="10" defaultRowHeight="15" x14ac:dyDescent="0.2"/>
  <cols>
    <col min="1" max="1" width="58.1640625" bestFit="1" customWidth="1"/>
  </cols>
  <sheetData>
    <row r="1" spans="1:6" ht="24" x14ac:dyDescent="0.2">
      <c r="A1" s="111" t="s">
        <v>41</v>
      </c>
      <c r="B1" s="112" t="s">
        <v>183</v>
      </c>
      <c r="C1" s="112" t="s">
        <v>182</v>
      </c>
      <c r="D1" s="112" t="s">
        <v>181</v>
      </c>
      <c r="E1" s="112" t="s">
        <v>80</v>
      </c>
      <c r="F1" s="112" t="s">
        <v>79</v>
      </c>
    </row>
    <row r="2" spans="1:6" x14ac:dyDescent="0.2">
      <c r="A2" t="s">
        <v>386</v>
      </c>
      <c r="B2" s="51">
        <v>162571.95000000001</v>
      </c>
      <c r="C2" s="51">
        <v>179171.53</v>
      </c>
      <c r="D2" s="51">
        <v>188791.96</v>
      </c>
      <c r="E2" s="50">
        <v>195678</v>
      </c>
      <c r="F2" s="50">
        <v>194992</v>
      </c>
    </row>
    <row r="3" spans="1:6" x14ac:dyDescent="0.2">
      <c r="A3" t="s">
        <v>387</v>
      </c>
      <c r="B3" s="51">
        <v>8553.9500000000007</v>
      </c>
      <c r="C3" s="51">
        <v>13487.21</v>
      </c>
      <c r="D3" s="51">
        <v>6448.31</v>
      </c>
      <c r="E3" s="50">
        <v>8836</v>
      </c>
      <c r="F3" s="50">
        <v>8786</v>
      </c>
    </row>
    <row r="4" spans="1:6" x14ac:dyDescent="0.2">
      <c r="A4" t="s">
        <v>388</v>
      </c>
      <c r="B4">
        <v>0.69</v>
      </c>
      <c r="C4">
        <v>0.69</v>
      </c>
      <c r="D4">
        <v>627.71</v>
      </c>
      <c r="E4" t="s">
        <v>96</v>
      </c>
      <c r="F4">
        <v>307</v>
      </c>
    </row>
    <row r="5" spans="1:6" x14ac:dyDescent="0.2">
      <c r="A5" t="s">
        <v>389</v>
      </c>
      <c r="B5" t="s">
        <v>96</v>
      </c>
      <c r="C5">
        <v>-168.34</v>
      </c>
      <c r="D5">
        <v>-634.35</v>
      </c>
      <c r="E5">
        <v>-764</v>
      </c>
      <c r="F5">
        <v>-91</v>
      </c>
    </row>
    <row r="6" spans="1:6" x14ac:dyDescent="0.2">
      <c r="A6" t="s">
        <v>390</v>
      </c>
      <c r="B6">
        <v>-982.41</v>
      </c>
      <c r="C6" s="51">
        <v>-1546.69</v>
      </c>
      <c r="D6" s="51">
        <v>-3204.12</v>
      </c>
      <c r="E6" s="50">
        <v>-13126</v>
      </c>
      <c r="F6" s="50">
        <v>-8607</v>
      </c>
    </row>
    <row r="7" spans="1:6" x14ac:dyDescent="0.2">
      <c r="A7" t="s">
        <v>391</v>
      </c>
      <c r="B7" s="51">
        <v>9027.35</v>
      </c>
      <c r="C7" s="51">
        <v>-2151.75</v>
      </c>
      <c r="D7" s="51">
        <v>3648.82</v>
      </c>
      <c r="E7" s="50">
        <v>4407</v>
      </c>
      <c r="F7" s="50">
        <v>7145</v>
      </c>
    </row>
    <row r="8" spans="1:6" x14ac:dyDescent="0.2">
      <c r="A8" t="s">
        <v>392</v>
      </c>
      <c r="B8" s="51">
        <v>179171.53</v>
      </c>
      <c r="C8" s="51">
        <v>188791.96</v>
      </c>
      <c r="D8" s="51">
        <v>195678.33</v>
      </c>
      <c r="E8" s="50">
        <v>194992</v>
      </c>
      <c r="F8" s="50">
        <v>202108</v>
      </c>
    </row>
    <row r="9" spans="1:6" x14ac:dyDescent="0.2">
      <c r="A9" t="s">
        <v>393</v>
      </c>
      <c r="B9" s="51">
        <v>84689.12</v>
      </c>
      <c r="C9" s="51">
        <v>99531.48</v>
      </c>
      <c r="D9" s="51">
        <v>107891.83</v>
      </c>
      <c r="E9" s="50">
        <v>121866</v>
      </c>
      <c r="F9" s="50">
        <v>121866</v>
      </c>
    </row>
    <row r="10" spans="1:6" x14ac:dyDescent="0.2">
      <c r="A10" t="s">
        <v>394</v>
      </c>
      <c r="B10" s="51">
        <v>10872.96</v>
      </c>
      <c r="C10" s="51">
        <v>11068.12</v>
      </c>
      <c r="D10" s="51">
        <v>11798.87</v>
      </c>
      <c r="E10" s="50">
        <v>13048</v>
      </c>
      <c r="F10" s="50">
        <v>11203</v>
      </c>
    </row>
    <row r="11" spans="1:6" x14ac:dyDescent="0.2">
      <c r="A11" t="s">
        <v>395</v>
      </c>
      <c r="B11">
        <v>-530.75</v>
      </c>
      <c r="C11" t="s">
        <v>96</v>
      </c>
      <c r="D11" t="s">
        <v>96</v>
      </c>
      <c r="E11" t="s">
        <v>96</v>
      </c>
      <c r="F11" t="s">
        <v>96</v>
      </c>
    </row>
    <row r="12" spans="1:6" x14ac:dyDescent="0.2">
      <c r="A12" t="s">
        <v>396</v>
      </c>
      <c r="B12" t="s">
        <v>96</v>
      </c>
      <c r="C12">
        <v>-90.38</v>
      </c>
      <c r="D12">
        <v>-57.56</v>
      </c>
      <c r="E12">
        <v>-319</v>
      </c>
      <c r="F12">
        <v>-6</v>
      </c>
    </row>
    <row r="13" spans="1:6" x14ac:dyDescent="0.2">
      <c r="A13" t="s">
        <v>397</v>
      </c>
      <c r="B13">
        <v>-601.87</v>
      </c>
      <c r="C13" s="51">
        <v>-1381.03</v>
      </c>
      <c r="D13" s="51">
        <v>-2864.77</v>
      </c>
      <c r="E13" s="50">
        <v>-12838</v>
      </c>
      <c r="F13" s="50">
        <v>-8154</v>
      </c>
    </row>
    <row r="14" spans="1:6" x14ac:dyDescent="0.2">
      <c r="A14" t="s">
        <v>398</v>
      </c>
      <c r="B14">
        <v>63.86</v>
      </c>
      <c r="C14">
        <v>-35.270000000000003</v>
      </c>
      <c r="D14">
        <v>-58.77</v>
      </c>
      <c r="E14">
        <v>81</v>
      </c>
      <c r="F14" t="s">
        <v>96</v>
      </c>
    </row>
    <row r="15" spans="1:6" x14ac:dyDescent="0.2">
      <c r="A15" t="s">
        <v>399</v>
      </c>
      <c r="B15" s="51">
        <v>5038.0200000000004</v>
      </c>
      <c r="C15" s="51">
        <v>-1201.0899999999999</v>
      </c>
      <c r="D15" s="51">
        <v>2327.3000000000002</v>
      </c>
      <c r="E15" s="50">
        <v>2852</v>
      </c>
      <c r="F15" s="50">
        <v>4771</v>
      </c>
    </row>
    <row r="16" spans="1:6" x14ac:dyDescent="0.2">
      <c r="A16" t="s">
        <v>400</v>
      </c>
      <c r="B16" s="51">
        <v>99531.48</v>
      </c>
      <c r="C16" s="51">
        <v>107891.83</v>
      </c>
      <c r="D16" s="51">
        <v>119036.9</v>
      </c>
      <c r="E16" s="50">
        <v>121866</v>
      </c>
      <c r="F16" s="50">
        <v>129572</v>
      </c>
    </row>
    <row r="17" spans="1:6" x14ac:dyDescent="0.2">
      <c r="A17" s="60" t="s">
        <v>401</v>
      </c>
      <c r="B17" s="79">
        <v>79640.05</v>
      </c>
      <c r="C17" s="79">
        <v>80900.13</v>
      </c>
      <c r="D17" s="79">
        <v>76641.429999999993</v>
      </c>
      <c r="E17" s="77">
        <v>73125</v>
      </c>
      <c r="F17" s="77">
        <v>72536</v>
      </c>
    </row>
    <row r="18" spans="1:6" x14ac:dyDescent="0.2">
      <c r="A18" t="s">
        <v>402</v>
      </c>
      <c r="B18" s="51">
        <v>8599.56</v>
      </c>
      <c r="C18" s="51">
        <v>8377.14</v>
      </c>
      <c r="D18" s="51">
        <v>3529.04</v>
      </c>
      <c r="E18" s="50">
        <v>5220</v>
      </c>
      <c r="F18" s="50">
        <v>10937</v>
      </c>
    </row>
    <row r="19" spans="1:6" x14ac:dyDescent="0.2">
      <c r="A19" t="s">
        <v>403</v>
      </c>
      <c r="B19" s="51">
        <v>9592.57</v>
      </c>
      <c r="C19" s="51">
        <v>8354.02</v>
      </c>
      <c r="D19" s="51">
        <v>7364.73</v>
      </c>
      <c r="E19" s="50">
        <v>14124</v>
      </c>
      <c r="F19" s="50">
        <v>14729</v>
      </c>
    </row>
    <row r="20" spans="1:6" x14ac:dyDescent="0.2">
      <c r="A20" s="59" t="s">
        <v>404</v>
      </c>
      <c r="B20" t="s">
        <v>96</v>
      </c>
      <c r="C20" t="s">
        <v>96</v>
      </c>
      <c r="D20">
        <v>313.22000000000003</v>
      </c>
      <c r="E20" t="s">
        <v>96</v>
      </c>
      <c r="F20" t="s">
        <v>96</v>
      </c>
    </row>
    <row r="21" spans="1:6" x14ac:dyDescent="0.2">
      <c r="A21" t="s">
        <v>405</v>
      </c>
      <c r="B21" s="51">
        <v>-8114.42</v>
      </c>
      <c r="C21" s="51">
        <v>-13145.37</v>
      </c>
      <c r="D21" s="51">
        <v>-6119.09</v>
      </c>
      <c r="E21" s="50">
        <v>-8582</v>
      </c>
      <c r="F21" s="50">
        <v>-8639</v>
      </c>
    </row>
    <row r="22" spans="1:6" x14ac:dyDescent="0.2">
      <c r="A22" t="s">
        <v>406</v>
      </c>
      <c r="B22" s="51">
        <v>-2229.48</v>
      </c>
      <c r="C22">
        <v>-72.28</v>
      </c>
      <c r="D22">
        <v>-0.11</v>
      </c>
      <c r="E22">
        <v>-1</v>
      </c>
      <c r="F22" t="s">
        <v>96</v>
      </c>
    </row>
    <row r="23" spans="1:6" x14ac:dyDescent="0.2">
      <c r="A23" t="s">
        <v>407</v>
      </c>
      <c r="B23">
        <v>528.91</v>
      </c>
      <c r="C23">
        <v>15.53</v>
      </c>
      <c r="D23">
        <v>132.08000000000001</v>
      </c>
      <c r="E23">
        <v>176</v>
      </c>
      <c r="F23">
        <v>640</v>
      </c>
    </row>
    <row r="24" spans="1:6" x14ac:dyDescent="0.2">
      <c r="A24" t="s">
        <v>408</v>
      </c>
      <c r="B24" s="51">
        <v>8377.14</v>
      </c>
      <c r="C24" s="51">
        <v>3529.04</v>
      </c>
      <c r="D24" s="51">
        <v>5219.87</v>
      </c>
      <c r="E24" s="50">
        <v>10937</v>
      </c>
      <c r="F24" s="50">
        <v>17624</v>
      </c>
    </row>
    <row r="27" spans="1:6" ht="20" x14ac:dyDescent="0.25">
      <c r="A27" s="162" t="s">
        <v>477</v>
      </c>
      <c r="B27" s="162"/>
      <c r="C27" s="162"/>
      <c r="D27" s="162"/>
      <c r="E27" s="162"/>
      <c r="F27" s="162"/>
    </row>
    <row r="28" spans="1:6" x14ac:dyDescent="0.2">
      <c r="A28" s="60" t="s">
        <v>41</v>
      </c>
      <c r="B28" s="60" t="s">
        <v>183</v>
      </c>
      <c r="C28" s="60" t="s">
        <v>182</v>
      </c>
      <c r="D28" s="60" t="s">
        <v>181</v>
      </c>
      <c r="E28" s="60" t="s">
        <v>80</v>
      </c>
      <c r="F28" s="60" t="s">
        <v>79</v>
      </c>
    </row>
    <row r="29" spans="1:6" x14ac:dyDescent="0.2">
      <c r="A29" t="s">
        <v>478</v>
      </c>
      <c r="B29" s="51">
        <f>B3</f>
        <v>8553.9500000000007</v>
      </c>
      <c r="C29" s="51">
        <f t="shared" ref="C29:F29" si="0">C3</f>
        <v>13487.21</v>
      </c>
      <c r="D29" s="51">
        <f t="shared" si="0"/>
        <v>6448.31</v>
      </c>
      <c r="E29" s="51">
        <f t="shared" si="0"/>
        <v>8836</v>
      </c>
      <c r="F29" s="51">
        <f t="shared" si="0"/>
        <v>8786</v>
      </c>
    </row>
    <row r="30" spans="1:6" x14ac:dyDescent="0.2">
      <c r="A30" t="s">
        <v>479</v>
      </c>
      <c r="B30" s="51">
        <f>B19</f>
        <v>9592.57</v>
      </c>
      <c r="C30" s="51">
        <f t="shared" ref="C30:F30" si="1">C19</f>
        <v>8354.02</v>
      </c>
      <c r="D30" s="51">
        <f t="shared" si="1"/>
        <v>7364.73</v>
      </c>
      <c r="E30" s="51">
        <f t="shared" si="1"/>
        <v>14124</v>
      </c>
      <c r="F30" s="51">
        <f t="shared" si="1"/>
        <v>14729</v>
      </c>
    </row>
    <row r="31" spans="1:6" x14ac:dyDescent="0.2">
      <c r="A31" t="s">
        <v>480</v>
      </c>
      <c r="B31">
        <f>B4</f>
        <v>0.69</v>
      </c>
      <c r="C31">
        <f t="shared" ref="C31:F31" si="2">C4</f>
        <v>0.69</v>
      </c>
      <c r="D31">
        <f t="shared" si="2"/>
        <v>627.71</v>
      </c>
      <c r="E31">
        <v>0</v>
      </c>
      <c r="F31">
        <f t="shared" si="2"/>
        <v>307</v>
      </c>
    </row>
    <row r="32" spans="1:6" x14ac:dyDescent="0.2">
      <c r="A32" t="s">
        <v>481</v>
      </c>
      <c r="B32">
        <v>0</v>
      </c>
      <c r="C32">
        <v>0</v>
      </c>
      <c r="D32">
        <f t="shared" ref="D32" si="3">D20</f>
        <v>313.22000000000003</v>
      </c>
      <c r="E32">
        <v>0</v>
      </c>
      <c r="F32">
        <v>0</v>
      </c>
    </row>
    <row r="33" spans="1:6" x14ac:dyDescent="0.2">
      <c r="A33" s="59" t="s">
        <v>482</v>
      </c>
      <c r="B33" s="113">
        <f>SUM(B29:B32)</f>
        <v>18147.21</v>
      </c>
      <c r="C33" s="113">
        <f>SUM(C29:C32)</f>
        <v>21841.919999999998</v>
      </c>
      <c r="D33" s="113">
        <v>15067.19</v>
      </c>
      <c r="E33" s="113">
        <f>SUM(E29:E32)</f>
        <v>22960</v>
      </c>
      <c r="F33" s="113">
        <f>SUM(F29:F32)</f>
        <v>23822</v>
      </c>
    </row>
  </sheetData>
  <mergeCells count="1">
    <mergeCell ref="A27:F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D0E6-9D59-B14D-96DD-241FA9E89F7B}">
  <sheetPr>
    <tabColor theme="8"/>
  </sheetPr>
  <dimension ref="A1:G66"/>
  <sheetViews>
    <sheetView showGridLines="0" workbookViewId="0">
      <selection activeCell="C23" sqref="C23"/>
    </sheetView>
  </sheetViews>
  <sheetFormatPr baseColWidth="10" defaultRowHeight="15" x14ac:dyDescent="0.2"/>
  <cols>
    <col min="1" max="1" width="58.6640625" bestFit="1" customWidth="1"/>
    <col min="2" max="2" width="11.33203125" bestFit="1" customWidth="1"/>
    <col min="3" max="4" width="8.1640625" bestFit="1" customWidth="1"/>
    <col min="5" max="7" width="10.6640625" bestFit="1" customWidth="1"/>
  </cols>
  <sheetData>
    <row r="1" spans="1:7" ht="21" x14ac:dyDescent="0.2">
      <c r="A1" s="73" t="s">
        <v>41</v>
      </c>
      <c r="B1" s="72" t="s">
        <v>78</v>
      </c>
      <c r="C1" s="72" t="s">
        <v>79</v>
      </c>
      <c r="D1" s="72" t="s">
        <v>80</v>
      </c>
      <c r="E1" s="72" t="s">
        <v>181</v>
      </c>
      <c r="F1" s="72" t="s">
        <v>182</v>
      </c>
      <c r="G1" s="72" t="s">
        <v>183</v>
      </c>
    </row>
    <row r="2" spans="1:7" x14ac:dyDescent="0.2">
      <c r="A2" t="s">
        <v>98</v>
      </c>
    </row>
    <row r="3" spans="1:7" x14ac:dyDescent="0.2">
      <c r="A3" t="s">
        <v>99</v>
      </c>
    </row>
    <row r="4" spans="1:7" x14ac:dyDescent="0.2">
      <c r="A4" t="s">
        <v>100</v>
      </c>
      <c r="B4" t="s">
        <v>240</v>
      </c>
      <c r="C4" s="50">
        <v>72536</v>
      </c>
      <c r="D4" s="50">
        <v>73125</v>
      </c>
      <c r="E4" s="51">
        <v>76641.429999999993</v>
      </c>
      <c r="F4" s="51">
        <v>80900.13</v>
      </c>
      <c r="G4" s="51">
        <v>79640.05</v>
      </c>
    </row>
    <row r="5" spans="1:7" x14ac:dyDescent="0.2">
      <c r="A5" t="s">
        <v>101</v>
      </c>
      <c r="B5" t="s">
        <v>241</v>
      </c>
      <c r="C5" s="50">
        <v>17624</v>
      </c>
      <c r="D5" s="50">
        <v>10937</v>
      </c>
      <c r="E5" s="51">
        <v>5219.87</v>
      </c>
      <c r="F5" s="51">
        <v>3529.04</v>
      </c>
      <c r="G5" s="51">
        <v>8377.14</v>
      </c>
    </row>
    <row r="6" spans="1:7" x14ac:dyDescent="0.2">
      <c r="A6" t="s">
        <v>102</v>
      </c>
      <c r="B6">
        <v>4</v>
      </c>
      <c r="C6" s="50">
        <v>8476</v>
      </c>
      <c r="D6" s="50">
        <v>8059</v>
      </c>
      <c r="E6" s="51">
        <v>7801.04</v>
      </c>
      <c r="F6" s="51">
        <v>6686.02</v>
      </c>
      <c r="G6" s="51">
        <v>6490.66</v>
      </c>
    </row>
    <row r="7" spans="1:7" x14ac:dyDescent="0.2">
      <c r="A7" t="s">
        <v>103</v>
      </c>
      <c r="B7">
        <v>5</v>
      </c>
      <c r="C7">
        <v>895</v>
      </c>
      <c r="D7">
        <v>860</v>
      </c>
      <c r="E7">
        <v>840.6</v>
      </c>
      <c r="F7">
        <v>807.17</v>
      </c>
      <c r="G7">
        <v>803.72</v>
      </c>
    </row>
    <row r="8" spans="1:7" x14ac:dyDescent="0.2">
      <c r="A8" t="s">
        <v>104</v>
      </c>
      <c r="B8" t="s">
        <v>242</v>
      </c>
      <c r="C8" s="50">
        <v>33790</v>
      </c>
      <c r="D8" s="50">
        <v>39241</v>
      </c>
      <c r="E8" s="51">
        <v>46796.69</v>
      </c>
      <c r="F8" s="51">
        <v>50462.13</v>
      </c>
      <c r="G8" s="51">
        <v>51773.18</v>
      </c>
    </row>
    <row r="9" spans="1:7" x14ac:dyDescent="0.2">
      <c r="A9" t="s">
        <v>105</v>
      </c>
      <c r="B9" t="s">
        <v>243</v>
      </c>
      <c r="C9" s="50">
        <v>48182</v>
      </c>
      <c r="D9" s="50">
        <v>24761</v>
      </c>
      <c r="E9" s="51">
        <v>9054.6299999999992</v>
      </c>
      <c r="F9" s="51">
        <v>6722.05</v>
      </c>
      <c r="G9" s="51">
        <v>12586.79</v>
      </c>
    </row>
    <row r="10" spans="1:7" x14ac:dyDescent="0.2">
      <c r="A10" t="s">
        <v>106</v>
      </c>
      <c r="B10" s="52">
        <v>46273</v>
      </c>
      <c r="C10" s="50">
        <v>5534</v>
      </c>
      <c r="D10" s="50">
        <v>5340</v>
      </c>
      <c r="E10" s="51">
        <v>4675.66</v>
      </c>
      <c r="F10" s="51">
        <v>4349.3900000000003</v>
      </c>
      <c r="G10" s="51">
        <v>4200.79</v>
      </c>
    </row>
    <row r="11" spans="1:7" x14ac:dyDescent="0.2">
      <c r="A11" t="s">
        <v>244</v>
      </c>
      <c r="B11" s="52">
        <v>46304</v>
      </c>
      <c r="C11" s="50">
        <v>2923</v>
      </c>
      <c r="D11" s="50">
        <v>3378</v>
      </c>
      <c r="E11" s="51">
        <v>2865.19</v>
      </c>
      <c r="F11" s="51">
        <v>2320.92</v>
      </c>
      <c r="G11" s="51">
        <v>1368.3</v>
      </c>
    </row>
    <row r="12" spans="1:7" x14ac:dyDescent="0.2">
      <c r="A12" t="s">
        <v>245</v>
      </c>
      <c r="B12" t="s">
        <v>246</v>
      </c>
      <c r="C12" s="50" t="s">
        <v>96</v>
      </c>
      <c r="D12" s="50">
        <v>6095</v>
      </c>
      <c r="E12" s="51">
        <v>7416.41</v>
      </c>
      <c r="F12" s="51">
        <v>11135.85</v>
      </c>
      <c r="G12" s="51">
        <v>16846.82</v>
      </c>
    </row>
    <row r="13" spans="1:7" x14ac:dyDescent="0.2">
      <c r="A13" t="s">
        <v>247</v>
      </c>
      <c r="B13" s="52">
        <v>46367</v>
      </c>
      <c r="C13">
        <v>99</v>
      </c>
      <c r="D13" s="50">
        <v>442</v>
      </c>
      <c r="E13">
        <v>870.65</v>
      </c>
      <c r="F13">
        <v>843.35</v>
      </c>
      <c r="G13" s="51">
        <v>1204.5899999999999</v>
      </c>
    </row>
    <row r="14" spans="1:7" x14ac:dyDescent="0.2">
      <c r="A14" t="s">
        <v>248</v>
      </c>
      <c r="B14" s="53">
        <v>41609</v>
      </c>
      <c r="C14" s="50">
        <v>12185</v>
      </c>
      <c r="D14" s="50">
        <v>9085</v>
      </c>
      <c r="E14" s="51">
        <v>7027.66</v>
      </c>
      <c r="F14" s="51">
        <v>5179.49</v>
      </c>
      <c r="G14" s="51">
        <v>5813.98</v>
      </c>
    </row>
    <row r="15" spans="1:7" x14ac:dyDescent="0.2">
      <c r="A15" t="s">
        <v>107</v>
      </c>
      <c r="B15">
        <v>22</v>
      </c>
      <c r="C15" s="50">
        <v>7176</v>
      </c>
      <c r="D15" s="50">
        <v>13099</v>
      </c>
      <c r="E15" s="51">
        <v>5184.67</v>
      </c>
      <c r="F15" s="51">
        <v>3870.85</v>
      </c>
      <c r="G15" s="51">
        <v>4520.3500000000004</v>
      </c>
    </row>
    <row r="16" spans="1:7" x14ac:dyDescent="0.2">
      <c r="A16" t="s">
        <v>108</v>
      </c>
      <c r="C16" s="50">
        <v>2045</v>
      </c>
      <c r="D16" s="50">
        <v>2130</v>
      </c>
      <c r="E16" s="51">
        <v>1556.36</v>
      </c>
      <c r="F16" s="51">
        <v>1196.79</v>
      </c>
      <c r="G16" s="51">
        <v>1003.3</v>
      </c>
    </row>
    <row r="17" spans="1:7" x14ac:dyDescent="0.2">
      <c r="A17" t="s">
        <v>109</v>
      </c>
      <c r="B17" t="s">
        <v>249</v>
      </c>
      <c r="C17" s="50">
        <v>6852</v>
      </c>
      <c r="D17" s="50">
        <v>5720</v>
      </c>
      <c r="E17" s="51">
        <v>8602.0499999999993</v>
      </c>
      <c r="F17" s="51">
        <v>5639.21</v>
      </c>
      <c r="G17" s="51">
        <v>1608.49</v>
      </c>
    </row>
    <row r="18" spans="1:7" x14ac:dyDescent="0.2">
      <c r="A18" t="s">
        <v>52</v>
      </c>
      <c r="C18" s="50">
        <v>218317</v>
      </c>
      <c r="D18" s="50">
        <v>202272</v>
      </c>
      <c r="E18" s="51">
        <v>184552.91</v>
      </c>
      <c r="F18" s="51">
        <v>183642.39</v>
      </c>
      <c r="G18" s="51">
        <v>196238.16</v>
      </c>
    </row>
    <row r="19" spans="1:7" x14ac:dyDescent="0.2">
      <c r="A19" t="s">
        <v>110</v>
      </c>
      <c r="C19" s="50"/>
      <c r="D19" s="50"/>
    </row>
    <row r="20" spans="1:7" x14ac:dyDescent="0.2">
      <c r="A20" t="s">
        <v>111</v>
      </c>
      <c r="B20" t="s">
        <v>250</v>
      </c>
      <c r="C20" s="50">
        <v>47269</v>
      </c>
      <c r="D20" s="50">
        <v>47788</v>
      </c>
      <c r="E20" s="51">
        <v>40755.39</v>
      </c>
      <c r="F20" s="51">
        <v>35240.339999999997</v>
      </c>
      <c r="G20" s="51">
        <v>36088.589999999997</v>
      </c>
    </row>
    <row r="21" spans="1:7" x14ac:dyDescent="0.2">
      <c r="A21" t="s">
        <v>251</v>
      </c>
      <c r="B21" s="52">
        <v>46336</v>
      </c>
      <c r="C21" s="50">
        <v>27199</v>
      </c>
      <c r="D21" s="50">
        <v>14253</v>
      </c>
      <c r="E21" s="51">
        <v>18838.310000000001</v>
      </c>
      <c r="F21" s="51">
        <v>22709.22</v>
      </c>
      <c r="G21" s="51">
        <v>19051.189999999999</v>
      </c>
    </row>
    <row r="22" spans="1:7" x14ac:dyDescent="0.2">
      <c r="A22" t="s">
        <v>252</v>
      </c>
      <c r="B22" t="s">
        <v>253</v>
      </c>
      <c r="C22" s="50">
        <v>13248</v>
      </c>
      <c r="D22" s="50">
        <v>16952</v>
      </c>
      <c r="E22" s="51">
        <v>15737.97</v>
      </c>
      <c r="F22" s="51">
        <v>12442.12</v>
      </c>
      <c r="G22" s="51">
        <v>12679.08</v>
      </c>
    </row>
    <row r="23" spans="1:7" x14ac:dyDescent="0.2">
      <c r="A23" t="s">
        <v>254</v>
      </c>
      <c r="B23" t="s">
        <v>255</v>
      </c>
      <c r="C23" s="50">
        <v>34349</v>
      </c>
      <c r="D23" s="50">
        <v>40015</v>
      </c>
      <c r="E23" s="51">
        <v>31886.95</v>
      </c>
      <c r="F23" s="51">
        <v>38159.01</v>
      </c>
      <c r="G23" s="51">
        <v>31700.01</v>
      </c>
    </row>
    <row r="24" spans="1:7" x14ac:dyDescent="0.2">
      <c r="A24" t="s">
        <v>256</v>
      </c>
      <c r="B24" t="s">
        <v>257</v>
      </c>
      <c r="C24" s="50">
        <v>6485</v>
      </c>
      <c r="D24" s="50">
        <v>5792</v>
      </c>
      <c r="E24" s="51">
        <v>5128.6099999999997</v>
      </c>
      <c r="F24" s="51">
        <v>2510.1799999999998</v>
      </c>
      <c r="G24" s="51">
        <v>15092.45</v>
      </c>
    </row>
    <row r="25" spans="1:7" x14ac:dyDescent="0.2">
      <c r="A25" t="s">
        <v>258</v>
      </c>
      <c r="B25" t="s">
        <v>246</v>
      </c>
      <c r="C25" s="50" t="s">
        <v>96</v>
      </c>
      <c r="D25" s="50">
        <v>24070</v>
      </c>
      <c r="E25" s="51">
        <v>23417.31</v>
      </c>
      <c r="F25" s="51">
        <v>22095.35</v>
      </c>
      <c r="G25" s="51">
        <v>17868.09</v>
      </c>
    </row>
    <row r="26" spans="1:7" x14ac:dyDescent="0.2">
      <c r="A26" t="s">
        <v>259</v>
      </c>
      <c r="B26" s="52">
        <v>46367</v>
      </c>
      <c r="C26" s="50">
        <v>72</v>
      </c>
      <c r="D26" s="50">
        <v>197</v>
      </c>
      <c r="E26" s="51">
        <v>2302.84</v>
      </c>
      <c r="F26" s="51">
        <v>1671.93</v>
      </c>
      <c r="G26" s="51">
        <v>1749.4</v>
      </c>
    </row>
    <row r="27" spans="1:7" x14ac:dyDescent="0.2">
      <c r="A27" t="s">
        <v>260</v>
      </c>
      <c r="B27" s="53">
        <v>41609</v>
      </c>
      <c r="C27" s="50">
        <v>18984</v>
      </c>
      <c r="D27" s="50">
        <v>8121</v>
      </c>
      <c r="E27" s="51">
        <v>2786.72</v>
      </c>
      <c r="F27" s="51">
        <v>3799.82</v>
      </c>
      <c r="G27" s="51">
        <v>5274.32</v>
      </c>
    </row>
    <row r="28" spans="1:7" x14ac:dyDescent="0.2">
      <c r="A28" t="s">
        <v>112</v>
      </c>
      <c r="C28">
        <v>411</v>
      </c>
      <c r="D28">
        <v>101</v>
      </c>
      <c r="E28">
        <v>259.26</v>
      </c>
      <c r="F28">
        <v>259.83999999999997</v>
      </c>
      <c r="G28">
        <v>865.31</v>
      </c>
    </row>
    <row r="29" spans="1:7" x14ac:dyDescent="0.2">
      <c r="A29" t="s">
        <v>261</v>
      </c>
      <c r="B29" t="s">
        <v>262</v>
      </c>
      <c r="C29" s="50">
        <v>514</v>
      </c>
      <c r="D29" s="50">
        <v>674</v>
      </c>
      <c r="E29">
        <v>827.78</v>
      </c>
      <c r="F29">
        <v>523.85</v>
      </c>
      <c r="G29">
        <v>220.8</v>
      </c>
    </row>
    <row r="30" spans="1:7" x14ac:dyDescent="0.2">
      <c r="A30" t="s">
        <v>263</v>
      </c>
      <c r="B30" t="s">
        <v>264</v>
      </c>
      <c r="C30" s="50">
        <v>11794</v>
      </c>
      <c r="D30" s="50">
        <v>10429</v>
      </c>
      <c r="E30" s="51">
        <v>9587.33</v>
      </c>
      <c r="F30" s="51">
        <v>7565.88</v>
      </c>
      <c r="G30" s="51">
        <v>6298.4</v>
      </c>
    </row>
    <row r="31" spans="1:7" x14ac:dyDescent="0.2">
      <c r="A31" t="s">
        <v>54</v>
      </c>
      <c r="C31" s="50">
        <v>159811</v>
      </c>
      <c r="D31" s="50">
        <v>167718</v>
      </c>
      <c r="E31" s="51">
        <v>151528.47</v>
      </c>
      <c r="F31" s="51">
        <v>146977.54</v>
      </c>
      <c r="G31" s="51">
        <v>146887.64000000001</v>
      </c>
    </row>
    <row r="32" spans="1:7" x14ac:dyDescent="0.2">
      <c r="A32" t="s">
        <v>113</v>
      </c>
      <c r="C32" s="50">
        <v>378642</v>
      </c>
      <c r="D32" s="50">
        <v>370664</v>
      </c>
      <c r="E32" s="51">
        <v>336081.38</v>
      </c>
      <c r="F32" s="51">
        <v>330619.93</v>
      </c>
      <c r="G32" s="51">
        <v>343125.8</v>
      </c>
    </row>
    <row r="33" spans="1:7" x14ac:dyDescent="0.2">
      <c r="A33" t="s">
        <v>114</v>
      </c>
    </row>
    <row r="34" spans="1:7" x14ac:dyDescent="0.2">
      <c r="A34" t="s">
        <v>115</v>
      </c>
      <c r="B34">
        <v>23</v>
      </c>
      <c r="C34" s="50">
        <v>736</v>
      </c>
      <c r="D34" s="50">
        <v>767</v>
      </c>
      <c r="E34">
        <v>766.02</v>
      </c>
      <c r="F34">
        <v>765.88</v>
      </c>
      <c r="G34">
        <v>765.81</v>
      </c>
    </row>
    <row r="35" spans="1:7" x14ac:dyDescent="0.2">
      <c r="A35" t="s">
        <v>116</v>
      </c>
      <c r="B35">
        <v>24</v>
      </c>
      <c r="C35" s="50">
        <v>115408</v>
      </c>
      <c r="D35" s="50">
        <v>84151</v>
      </c>
      <c r="E35" s="51">
        <v>44555.77</v>
      </c>
      <c r="F35" s="51">
        <v>43795.360000000001</v>
      </c>
      <c r="G35" s="51">
        <v>54480.91</v>
      </c>
    </row>
    <row r="36" spans="1:7" x14ac:dyDescent="0.2">
      <c r="A36" t="s">
        <v>117</v>
      </c>
      <c r="C36" s="50">
        <v>116144</v>
      </c>
      <c r="D36" s="50">
        <v>84918</v>
      </c>
      <c r="E36" s="51">
        <v>45321.79</v>
      </c>
      <c r="F36" s="51">
        <v>44561.24</v>
      </c>
      <c r="G36" s="51">
        <v>55246.720000000001</v>
      </c>
    </row>
    <row r="37" spans="1:7" x14ac:dyDescent="0.2">
      <c r="A37" t="s">
        <v>118</v>
      </c>
      <c r="C37" s="50">
        <v>6610</v>
      </c>
      <c r="D37" s="50">
        <v>8176</v>
      </c>
      <c r="E37" s="51">
        <v>7277.72</v>
      </c>
      <c r="F37" s="51">
        <v>4271.0600000000004</v>
      </c>
      <c r="G37" s="51">
        <v>1573.49</v>
      </c>
    </row>
    <row r="38" spans="1:7" x14ac:dyDescent="0.2">
      <c r="A38" t="s">
        <v>119</v>
      </c>
      <c r="C38" s="50">
        <v>122754</v>
      </c>
      <c r="D38" s="50">
        <v>93094</v>
      </c>
      <c r="E38" s="51">
        <v>52599.51</v>
      </c>
      <c r="F38" s="51">
        <v>48832.3</v>
      </c>
      <c r="G38" s="51">
        <v>56820.21</v>
      </c>
    </row>
    <row r="39" spans="1:7" x14ac:dyDescent="0.2">
      <c r="A39" t="s">
        <v>120</v>
      </c>
      <c r="C39" s="50"/>
      <c r="D39" s="50"/>
    </row>
    <row r="40" spans="1:7" x14ac:dyDescent="0.2">
      <c r="A40" t="s">
        <v>265</v>
      </c>
      <c r="B40">
        <v>26</v>
      </c>
      <c r="C40" s="50">
        <v>40217</v>
      </c>
      <c r="D40" s="50">
        <v>62149</v>
      </c>
      <c r="E40" s="51">
        <v>88695.81</v>
      </c>
      <c r="F40" s="51">
        <v>97759.17</v>
      </c>
      <c r="G40" s="51">
        <v>93112.77</v>
      </c>
    </row>
    <row r="41" spans="1:7" x14ac:dyDescent="0.2">
      <c r="A41" t="s">
        <v>266</v>
      </c>
      <c r="C41" s="50">
        <v>7642</v>
      </c>
      <c r="D41" s="50">
        <v>7670</v>
      </c>
      <c r="E41" s="51">
        <v>7568.49</v>
      </c>
      <c r="F41" s="51">
        <v>5962.44</v>
      </c>
      <c r="G41" s="51">
        <v>5412.06</v>
      </c>
    </row>
    <row r="42" spans="1:7" x14ac:dyDescent="0.2">
      <c r="A42" t="s">
        <v>267</v>
      </c>
      <c r="C42" s="50">
        <v>2464</v>
      </c>
      <c r="D42" s="50">
        <v>2548</v>
      </c>
      <c r="E42" t="s">
        <v>96</v>
      </c>
      <c r="F42" t="s">
        <v>96</v>
      </c>
      <c r="G42" t="s">
        <v>96</v>
      </c>
    </row>
    <row r="43" spans="1:7" x14ac:dyDescent="0.2">
      <c r="A43" t="s">
        <v>268</v>
      </c>
      <c r="B43">
        <v>28</v>
      </c>
      <c r="C43">
        <v>901</v>
      </c>
      <c r="D43" s="50">
        <v>1673</v>
      </c>
      <c r="E43" s="51">
        <v>8322.4699999999993</v>
      </c>
      <c r="F43" s="51">
        <v>5333.66</v>
      </c>
      <c r="G43" s="51">
        <v>2556.35</v>
      </c>
    </row>
    <row r="44" spans="1:7" x14ac:dyDescent="0.2">
      <c r="A44" t="s">
        <v>269</v>
      </c>
      <c r="B44" t="s">
        <v>270</v>
      </c>
      <c r="C44" s="50">
        <v>20935</v>
      </c>
      <c r="D44" s="50">
        <v>16537</v>
      </c>
      <c r="E44" s="51">
        <v>13196.53</v>
      </c>
      <c r="F44" s="51">
        <v>12955.89</v>
      </c>
      <c r="G44" s="51">
        <v>13606.76</v>
      </c>
    </row>
    <row r="45" spans="1:7" x14ac:dyDescent="0.2">
      <c r="A45" t="s">
        <v>121</v>
      </c>
      <c r="B45">
        <v>22</v>
      </c>
      <c r="C45" s="50">
        <v>1669</v>
      </c>
      <c r="D45" s="50">
        <v>1143</v>
      </c>
      <c r="E45" s="51">
        <v>1406.95</v>
      </c>
      <c r="F45" s="51">
        <v>1558.44</v>
      </c>
      <c r="G45" s="51">
        <v>1555.89</v>
      </c>
    </row>
    <row r="46" spans="1:7" x14ac:dyDescent="0.2">
      <c r="A46" t="s">
        <v>122</v>
      </c>
      <c r="B46" t="s">
        <v>271</v>
      </c>
      <c r="C46" s="50">
        <v>15376</v>
      </c>
      <c r="D46" s="50">
        <v>12234</v>
      </c>
      <c r="E46" s="51">
        <v>9264.2900000000009</v>
      </c>
      <c r="F46" s="51">
        <v>7535.22</v>
      </c>
      <c r="G46" s="51">
        <v>12312.58</v>
      </c>
    </row>
    <row r="47" spans="1:7" x14ac:dyDescent="0.2">
      <c r="A47" t="s">
        <v>50</v>
      </c>
      <c r="C47" s="50">
        <v>89204</v>
      </c>
      <c r="D47" s="50">
        <v>103954</v>
      </c>
      <c r="E47" s="51">
        <v>128454.54</v>
      </c>
      <c r="F47" s="51">
        <v>131104.82</v>
      </c>
      <c r="G47" s="51">
        <v>128556.41</v>
      </c>
    </row>
    <row r="48" spans="1:7" x14ac:dyDescent="0.2">
      <c r="A48" t="s">
        <v>123</v>
      </c>
      <c r="D48" s="50"/>
    </row>
    <row r="49" spans="1:7" x14ac:dyDescent="0.2">
      <c r="A49" t="s">
        <v>272</v>
      </c>
      <c r="B49">
        <v>27</v>
      </c>
      <c r="C49" s="50">
        <v>22282</v>
      </c>
      <c r="D49" s="50">
        <v>36352</v>
      </c>
      <c r="E49" s="51">
        <v>36964.660000000003</v>
      </c>
      <c r="F49" s="51">
        <v>41917.870000000003</v>
      </c>
      <c r="G49" s="51">
        <v>42791.74</v>
      </c>
    </row>
    <row r="50" spans="1:7" x14ac:dyDescent="0.2">
      <c r="A50" t="s">
        <v>273</v>
      </c>
      <c r="C50" s="50">
        <v>1399</v>
      </c>
      <c r="D50" s="50">
        <v>1093</v>
      </c>
      <c r="E50">
        <v>884.48</v>
      </c>
      <c r="F50">
        <v>809.55</v>
      </c>
      <c r="G50">
        <v>814</v>
      </c>
    </row>
    <row r="51" spans="1:7" x14ac:dyDescent="0.2">
      <c r="A51" t="s">
        <v>274</v>
      </c>
      <c r="B51">
        <v>30</v>
      </c>
      <c r="C51" s="50">
        <v>452</v>
      </c>
      <c r="D51" s="50">
        <v>502</v>
      </c>
      <c r="E51">
        <v>316.01</v>
      </c>
      <c r="F51">
        <v>183.92</v>
      </c>
      <c r="G51">
        <v>186.21</v>
      </c>
    </row>
    <row r="52" spans="1:7" x14ac:dyDescent="0.2">
      <c r="A52" t="s">
        <v>275</v>
      </c>
      <c r="B52">
        <v>30</v>
      </c>
      <c r="C52" s="50">
        <v>93626</v>
      </c>
      <c r="D52" s="50">
        <v>87540</v>
      </c>
      <c r="E52" s="51">
        <v>71739.759999999995</v>
      </c>
      <c r="F52" s="51">
        <v>59786.46</v>
      </c>
      <c r="G52" s="51">
        <v>67993.63</v>
      </c>
    </row>
    <row r="53" spans="1:7" x14ac:dyDescent="0.2">
      <c r="A53" t="s">
        <v>276</v>
      </c>
      <c r="C53" s="50">
        <v>3290</v>
      </c>
      <c r="D53" s="50">
        <v>5936</v>
      </c>
      <c r="E53" s="51">
        <v>7195.99</v>
      </c>
      <c r="F53" s="51">
        <v>9779.9500000000007</v>
      </c>
      <c r="G53" s="51">
        <v>7860.31</v>
      </c>
    </row>
    <row r="54" spans="1:7" x14ac:dyDescent="0.2">
      <c r="A54" t="s">
        <v>277</v>
      </c>
      <c r="B54">
        <v>29</v>
      </c>
      <c r="C54" s="50">
        <v>14318</v>
      </c>
      <c r="D54" s="50">
        <v>15385</v>
      </c>
      <c r="E54" s="51">
        <v>13828.58</v>
      </c>
      <c r="F54" s="51">
        <v>14420.24</v>
      </c>
      <c r="G54" s="51">
        <v>34854.589999999997</v>
      </c>
    </row>
    <row r="55" spans="1:7" x14ac:dyDescent="0.2">
      <c r="A55" t="s">
        <v>124</v>
      </c>
      <c r="B55" t="s">
        <v>278</v>
      </c>
      <c r="C55" s="50">
        <v>13340</v>
      </c>
      <c r="D55" s="50">
        <v>12990</v>
      </c>
      <c r="E55" s="51">
        <v>11033</v>
      </c>
      <c r="F55" s="51">
        <v>11761.54</v>
      </c>
      <c r="G55" s="51">
        <v>10443.18</v>
      </c>
    </row>
    <row r="56" spans="1:7" x14ac:dyDescent="0.2">
      <c r="A56" t="s">
        <v>279</v>
      </c>
      <c r="B56" t="s">
        <v>270</v>
      </c>
      <c r="C56" s="50">
        <v>15831</v>
      </c>
      <c r="D56" s="50">
        <v>12291</v>
      </c>
      <c r="E56" s="51">
        <v>11810.66</v>
      </c>
      <c r="F56" s="51">
        <v>10766.31</v>
      </c>
      <c r="G56" s="51">
        <v>12848.03</v>
      </c>
    </row>
    <row r="57" spans="1:7" x14ac:dyDescent="0.2">
      <c r="A57" t="s">
        <v>125</v>
      </c>
      <c r="C57" s="50">
        <v>2146</v>
      </c>
      <c r="D57" s="50">
        <v>1527</v>
      </c>
      <c r="E57" s="51">
        <v>1254.19</v>
      </c>
      <c r="F57" s="51">
        <v>1253.8499999999999</v>
      </c>
      <c r="G57" s="51">
        <v>1086.44</v>
      </c>
    </row>
    <row r="58" spans="1:7" x14ac:dyDescent="0.2">
      <c r="A58" t="s">
        <v>280</v>
      </c>
      <c r="C58" t="s">
        <v>96</v>
      </c>
      <c r="D58" t="s">
        <v>96</v>
      </c>
      <c r="E58" t="s">
        <v>96</v>
      </c>
      <c r="F58">
        <v>3.12</v>
      </c>
      <c r="G58" t="s">
        <v>96</v>
      </c>
    </row>
    <row r="59" spans="1:7" x14ac:dyDescent="0.2">
      <c r="A59" t="s">
        <v>51</v>
      </c>
      <c r="C59" s="50">
        <v>166684</v>
      </c>
      <c r="D59" s="50">
        <v>173616</v>
      </c>
      <c r="E59" s="51">
        <v>155027.32999999999</v>
      </c>
      <c r="F59" s="51">
        <v>150682.81</v>
      </c>
      <c r="G59" s="51">
        <v>157749.18</v>
      </c>
    </row>
    <row r="60" spans="1:7" x14ac:dyDescent="0.2">
      <c r="A60" t="s">
        <v>126</v>
      </c>
      <c r="C60" s="50">
        <v>378642</v>
      </c>
      <c r="D60" s="50">
        <v>370664</v>
      </c>
      <c r="E60" s="51">
        <v>336081.38</v>
      </c>
      <c r="F60" s="51">
        <v>330619.93</v>
      </c>
      <c r="G60" s="51">
        <v>343125.8</v>
      </c>
    </row>
    <row r="61" spans="1:7" x14ac:dyDescent="0.2">
      <c r="C61" s="50"/>
      <c r="D61" s="50"/>
    </row>
    <row r="62" spans="1:7" x14ac:dyDescent="0.2">
      <c r="C62" s="50"/>
      <c r="D62" s="50"/>
    </row>
    <row r="63" spans="1:7" x14ac:dyDescent="0.2">
      <c r="C63" s="50"/>
      <c r="D63" s="50"/>
    </row>
    <row r="64" spans="1:7" x14ac:dyDescent="0.2">
      <c r="C64" s="50"/>
      <c r="D64" s="50"/>
    </row>
    <row r="65" spans="3:4" x14ac:dyDescent="0.2">
      <c r="C65" s="50"/>
      <c r="D65" s="50"/>
    </row>
    <row r="66" spans="3:4" x14ac:dyDescent="0.2">
      <c r="C66" s="50"/>
      <c r="D66" s="5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3C6C4-D6F1-4D3E-9007-DE0A7E8D5EDC}">
  <sheetPr>
    <tabColor theme="8"/>
    <pageSetUpPr fitToPage="1"/>
  </sheetPr>
  <dimension ref="A1:AB37"/>
  <sheetViews>
    <sheetView showGridLines="0" topLeftCell="A2" zoomScaleNormal="107" workbookViewId="0">
      <selection activeCell="F36" sqref="F36"/>
    </sheetView>
  </sheetViews>
  <sheetFormatPr baseColWidth="10" defaultColWidth="8.83203125" defaultRowHeight="19" x14ac:dyDescent="0.25"/>
  <cols>
    <col min="1" max="1" width="84.1640625" style="89" bestFit="1" customWidth="1"/>
    <col min="2" max="2" width="6.5" style="97" bestFit="1" customWidth="1"/>
    <col min="3" max="3" width="11.33203125" style="97" bestFit="1" customWidth="1"/>
    <col min="4" max="5" width="11.83203125" style="97" bestFit="1" customWidth="1"/>
    <col min="6" max="7" width="11.33203125" style="97" bestFit="1" customWidth="1"/>
    <col min="8" max="10" width="8.83203125" style="1"/>
    <col min="11" max="11" width="9.33203125" style="1" customWidth="1"/>
    <col min="12" max="12" width="14.6640625" style="1" customWidth="1"/>
    <col min="13" max="28" width="8.83203125" style="1"/>
    <col min="29" max="16384" width="8.83203125" style="2"/>
  </cols>
  <sheetData>
    <row r="1" spans="1:7" x14ac:dyDescent="0.25">
      <c r="A1" s="85" t="s">
        <v>41</v>
      </c>
      <c r="B1" s="85" t="s">
        <v>78</v>
      </c>
      <c r="C1" s="85" t="s">
        <v>183</v>
      </c>
      <c r="D1" s="85" t="s">
        <v>182</v>
      </c>
      <c r="E1" s="85" t="s">
        <v>181</v>
      </c>
      <c r="F1" s="85" t="s">
        <v>80</v>
      </c>
      <c r="G1" s="85" t="s">
        <v>79</v>
      </c>
    </row>
    <row r="2" spans="1:7" x14ac:dyDescent="0.25">
      <c r="A2" s="89" t="s">
        <v>334</v>
      </c>
      <c r="B2" s="97" t="s">
        <v>253</v>
      </c>
      <c r="C2" s="98">
        <v>12679.08</v>
      </c>
      <c r="D2" s="98">
        <v>12442.12</v>
      </c>
      <c r="E2" s="98">
        <v>15737.97</v>
      </c>
      <c r="F2" s="99">
        <v>17069</v>
      </c>
      <c r="G2" s="99">
        <v>13345</v>
      </c>
    </row>
    <row r="3" spans="1:7" x14ac:dyDescent="0.25">
      <c r="A3" s="89" t="s">
        <v>335</v>
      </c>
      <c r="B3" s="97" t="s">
        <v>253</v>
      </c>
      <c r="C3" s="97">
        <v>989.19</v>
      </c>
      <c r="D3" s="97">
        <v>851.56</v>
      </c>
      <c r="E3" s="97">
        <v>821.24</v>
      </c>
      <c r="F3" s="97">
        <v>634</v>
      </c>
      <c r="G3" s="97">
        <v>653</v>
      </c>
    </row>
    <row r="4" spans="1:7" x14ac:dyDescent="0.25">
      <c r="C4" s="98"/>
      <c r="D4" s="98"/>
      <c r="E4" s="98"/>
      <c r="F4" s="99"/>
      <c r="G4" s="99"/>
    </row>
    <row r="5" spans="1:7" x14ac:dyDescent="0.25">
      <c r="A5" s="90" t="s">
        <v>336</v>
      </c>
      <c r="B5" s="100" t="s">
        <v>253</v>
      </c>
      <c r="C5" s="97" t="s">
        <v>96</v>
      </c>
      <c r="D5" s="100" t="s">
        <v>96</v>
      </c>
      <c r="E5" s="100" t="s">
        <v>96</v>
      </c>
      <c r="F5" s="100">
        <v>-117</v>
      </c>
      <c r="G5" s="100">
        <v>-97</v>
      </c>
    </row>
    <row r="6" spans="1:7" s="1" customFormat="1" x14ac:dyDescent="0.25">
      <c r="A6" s="90" t="s">
        <v>337</v>
      </c>
      <c r="B6" s="100" t="s">
        <v>253</v>
      </c>
      <c r="C6" s="97">
        <v>-989.19</v>
      </c>
      <c r="D6" s="100">
        <v>-851.56</v>
      </c>
      <c r="E6" s="100">
        <v>-821.24</v>
      </c>
      <c r="F6" s="100">
        <v>-634</v>
      </c>
      <c r="G6" s="100">
        <v>-653</v>
      </c>
    </row>
    <row r="7" spans="1:7" x14ac:dyDescent="0.25">
      <c r="A7" s="90"/>
      <c r="B7" s="100"/>
      <c r="C7" s="98"/>
      <c r="D7" s="101"/>
      <c r="E7" s="101"/>
      <c r="F7" s="102"/>
      <c r="G7" s="102"/>
    </row>
    <row r="8" spans="1:7" x14ac:dyDescent="0.25">
      <c r="A8" s="90" t="s">
        <v>338</v>
      </c>
      <c r="B8" s="100" t="s">
        <v>250</v>
      </c>
      <c r="C8" s="98">
        <v>3029.64</v>
      </c>
      <c r="D8" s="101">
        <v>4032.42</v>
      </c>
      <c r="E8" s="101">
        <v>4164.96</v>
      </c>
      <c r="F8" s="102">
        <v>3401</v>
      </c>
      <c r="G8" s="102">
        <v>3081</v>
      </c>
    </row>
    <row r="9" spans="1:7" x14ac:dyDescent="0.25">
      <c r="A9" s="90" t="s">
        <v>339</v>
      </c>
      <c r="B9" s="100" t="s">
        <v>250</v>
      </c>
      <c r="C9" s="98">
        <v>4373.4799999999996</v>
      </c>
      <c r="D9" s="101">
        <v>5596.54</v>
      </c>
      <c r="E9" s="101">
        <v>5840.74</v>
      </c>
      <c r="F9" s="102">
        <v>6182</v>
      </c>
      <c r="G9" s="102">
        <v>5942</v>
      </c>
    </row>
    <row r="10" spans="1:7" x14ac:dyDescent="0.25">
      <c r="A10" s="90" t="s">
        <v>340</v>
      </c>
      <c r="B10" s="100" t="s">
        <v>250</v>
      </c>
      <c r="C10" s="98">
        <v>27313.14</v>
      </c>
      <c r="D10" s="101">
        <v>23885.39</v>
      </c>
      <c r="E10" s="101">
        <v>29171.27</v>
      </c>
      <c r="F10" s="102">
        <v>36622</v>
      </c>
      <c r="G10" s="102">
        <v>36196</v>
      </c>
    </row>
    <row r="11" spans="1:7" x14ac:dyDescent="0.25">
      <c r="A11" s="91" t="s">
        <v>341</v>
      </c>
      <c r="B11" s="94" t="s">
        <v>250</v>
      </c>
      <c r="C11" s="94">
        <v>185.33</v>
      </c>
      <c r="D11" s="94">
        <v>208.02</v>
      </c>
      <c r="E11" s="94">
        <v>228.91</v>
      </c>
      <c r="F11" s="94">
        <v>277</v>
      </c>
      <c r="G11" s="94">
        <v>305</v>
      </c>
    </row>
    <row r="12" spans="1:7" x14ac:dyDescent="0.25">
      <c r="A12" s="89" t="s">
        <v>342</v>
      </c>
      <c r="B12" s="97" t="s">
        <v>250</v>
      </c>
      <c r="C12" s="97">
        <v>485.07</v>
      </c>
      <c r="D12" s="97">
        <v>468.33</v>
      </c>
      <c r="E12" s="97">
        <v>465.87</v>
      </c>
      <c r="F12" s="97">
        <v>490</v>
      </c>
      <c r="G12" s="97">
        <v>614</v>
      </c>
    </row>
    <row r="13" spans="1:7" x14ac:dyDescent="0.25">
      <c r="A13" s="90" t="s">
        <v>343</v>
      </c>
      <c r="B13" s="100" t="s">
        <v>250</v>
      </c>
      <c r="C13" s="97">
        <v>701.93</v>
      </c>
      <c r="D13" s="98">
        <v>1049.6400000000001</v>
      </c>
      <c r="E13" s="100">
        <v>883.64</v>
      </c>
      <c r="F13" s="100">
        <v>816</v>
      </c>
      <c r="G13" s="102">
        <v>1131</v>
      </c>
    </row>
    <row r="14" spans="1:7" x14ac:dyDescent="0.25">
      <c r="A14" s="90"/>
      <c r="B14" s="100"/>
      <c r="C14" s="98"/>
      <c r="D14" s="98"/>
      <c r="E14" s="101"/>
      <c r="F14" s="102"/>
      <c r="G14" s="102"/>
    </row>
    <row r="15" spans="1:7" s="1" customFormat="1" x14ac:dyDescent="0.25">
      <c r="A15" s="92" t="s">
        <v>347</v>
      </c>
      <c r="B15" s="92" t="s">
        <v>264</v>
      </c>
      <c r="C15" s="97">
        <v>517.54999999999995</v>
      </c>
      <c r="D15" s="97">
        <v>815.21</v>
      </c>
      <c r="E15" s="92">
        <v>980.59</v>
      </c>
      <c r="F15" s="92">
        <v>1578</v>
      </c>
      <c r="G15" s="92">
        <v>1121</v>
      </c>
    </row>
    <row r="16" spans="1:7" s="1" customFormat="1" x14ac:dyDescent="0.25">
      <c r="A16" s="89"/>
      <c r="B16" s="97"/>
      <c r="C16" s="97"/>
      <c r="D16" s="97"/>
      <c r="E16" s="97"/>
      <c r="F16" s="99"/>
      <c r="G16" s="99"/>
    </row>
    <row r="17" spans="1:7" x14ac:dyDescent="0.25">
      <c r="A17" s="93"/>
      <c r="B17" s="94"/>
      <c r="C17" s="103"/>
      <c r="D17" s="103"/>
      <c r="E17" s="103"/>
      <c r="F17" s="104"/>
      <c r="G17" s="105"/>
    </row>
    <row r="18" spans="1:7" x14ac:dyDescent="0.25">
      <c r="A18" s="93" t="s">
        <v>348</v>
      </c>
      <c r="B18" s="94" t="s">
        <v>264</v>
      </c>
      <c r="C18" s="103">
        <v>1220.1300000000001</v>
      </c>
      <c r="D18" s="103">
        <v>2029.3</v>
      </c>
      <c r="E18" s="103">
        <v>2256.7800000000002</v>
      </c>
      <c r="F18" s="104">
        <v>2445</v>
      </c>
      <c r="G18" s="104">
        <v>2997</v>
      </c>
    </row>
    <row r="19" spans="1:7" x14ac:dyDescent="0.25">
      <c r="A19" s="89" t="s">
        <v>349</v>
      </c>
      <c r="B19" s="97" t="s">
        <v>264</v>
      </c>
      <c r="C19" s="97" t="s">
        <v>96</v>
      </c>
      <c r="D19" s="97" t="s">
        <v>96</v>
      </c>
      <c r="E19" s="97" t="s">
        <v>96</v>
      </c>
      <c r="F19" s="99">
        <v>1004</v>
      </c>
      <c r="G19" s="99">
        <v>1447</v>
      </c>
    </row>
    <row r="20" spans="1:7" x14ac:dyDescent="0.25">
      <c r="A20" s="89" t="s">
        <v>350</v>
      </c>
      <c r="B20" s="97" t="s">
        <v>264</v>
      </c>
      <c r="C20" s="97">
        <v>43.93</v>
      </c>
      <c r="D20" s="97" t="s">
        <v>96</v>
      </c>
      <c r="E20" s="97" t="s">
        <v>96</v>
      </c>
      <c r="F20" s="97" t="s">
        <v>96</v>
      </c>
      <c r="G20" s="97" t="s">
        <v>96</v>
      </c>
    </row>
    <row r="21" spans="1:7" x14ac:dyDescent="0.25">
      <c r="A21" s="89" t="s">
        <v>351</v>
      </c>
      <c r="B21" s="97" t="s">
        <v>264</v>
      </c>
      <c r="C21" s="97">
        <v>341.61</v>
      </c>
      <c r="D21" s="97">
        <v>690.09</v>
      </c>
      <c r="E21" s="97">
        <v>863.47</v>
      </c>
      <c r="F21" s="97">
        <v>190</v>
      </c>
      <c r="G21" s="97">
        <v>282</v>
      </c>
    </row>
    <row r="23" spans="1:7" x14ac:dyDescent="0.25">
      <c r="A23" s="94" t="s">
        <v>409</v>
      </c>
      <c r="C23" s="99">
        <f>SUM(C2:C21)</f>
        <v>50890.89</v>
      </c>
      <c r="D23" s="99">
        <f>SUM(D2:D21)</f>
        <v>51217.06</v>
      </c>
      <c r="E23" s="99">
        <f>SUM(E2:E21)</f>
        <v>60594.200000000004</v>
      </c>
      <c r="F23" s="99">
        <f t="shared" ref="F23" si="0">SUM(F2:F21)</f>
        <v>69957</v>
      </c>
      <c r="G23" s="99">
        <f>SUM(G2:G21)</f>
        <v>66364</v>
      </c>
    </row>
    <row r="24" spans="1:7" x14ac:dyDescent="0.25">
      <c r="A24" s="90" t="s">
        <v>344</v>
      </c>
      <c r="B24" s="100">
        <v>30</v>
      </c>
      <c r="C24" s="106">
        <v>186.21</v>
      </c>
      <c r="D24" s="106">
        <v>183.92</v>
      </c>
      <c r="E24" s="107">
        <v>316.01</v>
      </c>
      <c r="F24" s="107">
        <v>502</v>
      </c>
      <c r="G24" s="107">
        <v>452</v>
      </c>
    </row>
    <row r="25" spans="1:7" x14ac:dyDescent="0.25">
      <c r="A25" s="90" t="s">
        <v>345</v>
      </c>
      <c r="B25" s="100">
        <v>30</v>
      </c>
      <c r="C25" s="106">
        <v>67993.63</v>
      </c>
      <c r="D25" s="106">
        <v>59786.46</v>
      </c>
      <c r="E25" s="107">
        <v>71739.759999999995</v>
      </c>
      <c r="F25" s="107">
        <v>87540</v>
      </c>
      <c r="G25" s="107">
        <v>93626</v>
      </c>
    </row>
    <row r="26" spans="1:7" x14ac:dyDescent="0.25">
      <c r="A26" s="95" t="s">
        <v>346</v>
      </c>
      <c r="B26" s="108"/>
      <c r="C26" s="106">
        <v>7860.31</v>
      </c>
      <c r="D26" s="106">
        <v>9779.9500000000007</v>
      </c>
      <c r="E26" s="109">
        <v>7195.99</v>
      </c>
      <c r="F26" s="109">
        <v>5936</v>
      </c>
      <c r="G26" s="109">
        <v>3290</v>
      </c>
    </row>
    <row r="27" spans="1:7" x14ac:dyDescent="0.25">
      <c r="A27" s="96" t="s">
        <v>352</v>
      </c>
      <c r="B27" s="97" t="s">
        <v>278</v>
      </c>
      <c r="C27" s="106">
        <v>5735.93</v>
      </c>
      <c r="D27" s="106">
        <v>6558.65</v>
      </c>
      <c r="E27" s="106">
        <v>6283.85</v>
      </c>
      <c r="F27" s="106" t="s">
        <v>96</v>
      </c>
      <c r="G27" s="106" t="s">
        <v>96</v>
      </c>
    </row>
    <row r="28" spans="1:7" x14ac:dyDescent="0.25">
      <c r="A28" s="96" t="s">
        <v>353</v>
      </c>
      <c r="B28" s="97" t="s">
        <v>278</v>
      </c>
      <c r="C28" s="106">
        <v>750.34</v>
      </c>
      <c r="D28" s="106">
        <v>946.92</v>
      </c>
      <c r="E28" s="106">
        <v>812.07</v>
      </c>
      <c r="F28" s="106" t="s">
        <v>96</v>
      </c>
      <c r="G28" s="106" t="s">
        <v>96</v>
      </c>
    </row>
    <row r="29" spans="1:7" x14ac:dyDescent="0.25">
      <c r="A29" s="96" t="s">
        <v>354</v>
      </c>
      <c r="B29" s="97" t="s">
        <v>278</v>
      </c>
      <c r="C29" s="106">
        <v>3729.69</v>
      </c>
      <c r="D29" s="106">
        <v>4143.75</v>
      </c>
      <c r="E29" s="106">
        <v>3804.17</v>
      </c>
      <c r="F29" s="106" t="s">
        <v>96</v>
      </c>
      <c r="G29" s="106" t="s">
        <v>96</v>
      </c>
    </row>
    <row r="30" spans="1:7" x14ac:dyDescent="0.25">
      <c r="A30" s="96" t="s">
        <v>355</v>
      </c>
      <c r="B30" s="97" t="s">
        <v>278</v>
      </c>
      <c r="C30" s="106">
        <v>227.22</v>
      </c>
      <c r="D30" s="106">
        <v>112.22</v>
      </c>
      <c r="E30" s="106">
        <v>132.91</v>
      </c>
      <c r="F30" s="106" t="s">
        <v>96</v>
      </c>
      <c r="G30" s="106" t="s">
        <v>96</v>
      </c>
    </row>
    <row r="31" spans="1:7" x14ac:dyDescent="0.25">
      <c r="C31" s="106"/>
      <c r="D31" s="106"/>
      <c r="E31" s="106"/>
      <c r="F31" s="106"/>
      <c r="G31" s="106"/>
    </row>
    <row r="32" spans="1:7" x14ac:dyDescent="0.25">
      <c r="C32" s="106"/>
      <c r="D32" s="106"/>
      <c r="E32" s="106"/>
      <c r="F32" s="106"/>
      <c r="G32" s="106"/>
    </row>
    <row r="33" spans="1:7" x14ac:dyDescent="0.25">
      <c r="A33" s="94" t="s">
        <v>410</v>
      </c>
      <c r="C33" s="106">
        <f>SUM(C24:C30)</f>
        <v>86483.330000000016</v>
      </c>
      <c r="D33" s="106">
        <f>SUM(D24:D30)</f>
        <v>81511.87</v>
      </c>
      <c r="E33" s="106">
        <f>SUM(E24:E30)</f>
        <v>90284.760000000009</v>
      </c>
      <c r="F33" s="106">
        <f t="shared" ref="F33" si="1">SUM(F24:F30)</f>
        <v>93978</v>
      </c>
      <c r="G33" s="106">
        <f>SUM(G24:G30)</f>
        <v>97368</v>
      </c>
    </row>
    <row r="34" spans="1:7" x14ac:dyDescent="0.25">
      <c r="C34" s="98"/>
      <c r="D34" s="98"/>
      <c r="E34" s="98"/>
      <c r="F34" s="99"/>
      <c r="G34" s="99"/>
    </row>
    <row r="36" spans="1:7" x14ac:dyDescent="0.25">
      <c r="A36" s="85" t="s">
        <v>411</v>
      </c>
      <c r="B36" s="85"/>
      <c r="C36" s="110">
        <f>C23-C33</f>
        <v>-35592.440000000017</v>
      </c>
      <c r="D36" s="110">
        <f>D23-D33</f>
        <v>-30294.809999999998</v>
      </c>
      <c r="E36" s="110">
        <f>E23-E33</f>
        <v>-29690.560000000005</v>
      </c>
      <c r="F36" s="110">
        <f>F23-F33</f>
        <v>-24021</v>
      </c>
      <c r="G36" s="110">
        <f>G23-G33</f>
        <v>-31004</v>
      </c>
    </row>
    <row r="37" spans="1:7" x14ac:dyDescent="0.25">
      <c r="A37" s="85" t="s">
        <v>412</v>
      </c>
      <c r="B37" s="85"/>
      <c r="C37" s="110"/>
      <c r="D37" s="110">
        <f>D36-C36</f>
        <v>5297.6300000000192</v>
      </c>
      <c r="E37" s="110">
        <f t="shared" ref="E37:G37" si="2">E36-D36</f>
        <v>604.24999999999272</v>
      </c>
      <c r="F37" s="110">
        <f t="shared" si="2"/>
        <v>5669.5600000000049</v>
      </c>
      <c r="G37" s="110">
        <f t="shared" si="2"/>
        <v>-6983</v>
      </c>
    </row>
  </sheetData>
  <pageMargins left="0.7" right="0.7" top="0.75" bottom="0.75" header="0.3" footer="0.3"/>
  <pageSetup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40375-8992-4FCF-AF5A-8E5A837C79B3}">
  <sheetPr>
    <tabColor theme="8"/>
    <pageSetUpPr fitToPage="1"/>
  </sheetPr>
  <dimension ref="A1:L76"/>
  <sheetViews>
    <sheetView showGridLines="0" topLeftCell="A12" zoomScale="111" zoomScaleNormal="179" workbookViewId="0">
      <selection sqref="A1:F38"/>
    </sheetView>
  </sheetViews>
  <sheetFormatPr baseColWidth="10" defaultColWidth="8.83203125" defaultRowHeight="15" x14ac:dyDescent="0.2"/>
  <cols>
    <col min="1" max="1" width="80.1640625" style="58" bestFit="1" customWidth="1"/>
    <col min="2" max="3" width="7" style="2" bestFit="1" customWidth="1"/>
    <col min="4" max="6" width="9.1640625" style="2" bestFit="1" customWidth="1"/>
    <col min="7" max="16384" width="8.83203125" style="2"/>
  </cols>
  <sheetData>
    <row r="1" spans="1:12" ht="28.75" customHeight="1" x14ac:dyDescent="0.2">
      <c r="A1" s="163" t="s">
        <v>44</v>
      </c>
      <c r="B1" s="163"/>
      <c r="C1" s="163"/>
      <c r="D1" s="163"/>
      <c r="E1" s="163"/>
      <c r="F1" s="163"/>
    </row>
    <row r="2" spans="1:12" x14ac:dyDescent="0.2">
      <c r="A2" s="163"/>
      <c r="B2" s="163"/>
      <c r="C2" s="163"/>
      <c r="D2" s="163"/>
      <c r="E2" s="163"/>
      <c r="F2" s="163"/>
    </row>
    <row r="3" spans="1:12" x14ac:dyDescent="0.2">
      <c r="A3" s="57" t="s">
        <v>41</v>
      </c>
      <c r="B3" s="57" t="s">
        <v>79</v>
      </c>
      <c r="C3" s="57" t="s">
        <v>80</v>
      </c>
      <c r="D3" s="57" t="s">
        <v>181</v>
      </c>
      <c r="E3" s="57" t="s">
        <v>182</v>
      </c>
      <c r="F3" s="57" t="s">
        <v>183</v>
      </c>
      <c r="H3" s="57" t="s">
        <v>79</v>
      </c>
      <c r="I3" s="57" t="s">
        <v>80</v>
      </c>
      <c r="J3" s="57" t="s">
        <v>181</v>
      </c>
      <c r="K3" s="57" t="s">
        <v>182</v>
      </c>
      <c r="L3" s="57" t="s">
        <v>183</v>
      </c>
    </row>
    <row r="4" spans="1:12" x14ac:dyDescent="0.2">
      <c r="A4" s="38"/>
    </row>
    <row r="5" spans="1:12" x14ac:dyDescent="0.2">
      <c r="A5" s="58" t="s">
        <v>357</v>
      </c>
      <c r="B5" s="38" t="s">
        <v>96</v>
      </c>
      <c r="C5" s="38">
        <v>12980</v>
      </c>
      <c r="D5" s="38" t="s">
        <v>96</v>
      </c>
      <c r="E5" s="38" t="s">
        <v>96</v>
      </c>
      <c r="F5" s="38" t="s">
        <v>96</v>
      </c>
    </row>
    <row r="6" spans="1:12" x14ac:dyDescent="0.2">
      <c r="A6" s="58" t="s">
        <v>358</v>
      </c>
      <c r="B6" s="38">
        <v>334</v>
      </c>
      <c r="C6" s="38">
        <v>306</v>
      </c>
      <c r="D6" s="38">
        <v>275.86</v>
      </c>
      <c r="E6" s="38">
        <v>250.73</v>
      </c>
      <c r="F6" s="38">
        <v>226.11</v>
      </c>
      <c r="H6" s="50">
        <v>40217</v>
      </c>
      <c r="I6" s="50">
        <v>62149</v>
      </c>
      <c r="J6" s="51">
        <v>88695.81</v>
      </c>
      <c r="K6" s="51">
        <v>97759.17</v>
      </c>
      <c r="L6" s="51">
        <v>93112.77</v>
      </c>
    </row>
    <row r="7" spans="1:12" x14ac:dyDescent="0.2">
      <c r="A7" s="58" t="s">
        <v>359</v>
      </c>
      <c r="B7" s="38" t="s">
        <v>96</v>
      </c>
      <c r="C7" s="38" t="s">
        <v>96</v>
      </c>
      <c r="D7" s="38" t="s">
        <v>96</v>
      </c>
      <c r="E7" s="38">
        <v>1994.68</v>
      </c>
      <c r="F7" s="38">
        <v>2769.58</v>
      </c>
      <c r="H7" s="50">
        <v>22282</v>
      </c>
      <c r="I7" s="50">
        <v>36352</v>
      </c>
      <c r="J7" s="51">
        <v>36964.660000000003</v>
      </c>
      <c r="K7" s="51">
        <v>41917.870000000003</v>
      </c>
      <c r="L7" s="51">
        <v>42791.74</v>
      </c>
    </row>
    <row r="8" spans="1:12" x14ac:dyDescent="0.2">
      <c r="A8" s="58" t="s">
        <v>360</v>
      </c>
      <c r="B8" s="38" t="s">
        <v>96</v>
      </c>
      <c r="C8" s="38" t="s">
        <v>96</v>
      </c>
      <c r="D8" s="38" t="s">
        <v>96</v>
      </c>
      <c r="E8" s="38">
        <v>332.33</v>
      </c>
      <c r="F8" s="38">
        <v>1260.8699999999999</v>
      </c>
      <c r="H8" s="50">
        <v>7642</v>
      </c>
      <c r="I8" s="50">
        <v>7670</v>
      </c>
      <c r="J8" s="51">
        <v>7568.49</v>
      </c>
      <c r="K8" s="51">
        <v>5962.44</v>
      </c>
      <c r="L8" s="51">
        <v>5412.06</v>
      </c>
    </row>
    <row r="9" spans="1:12" x14ac:dyDescent="0.2">
      <c r="A9" s="58" t="s">
        <v>361</v>
      </c>
      <c r="B9" s="38" t="s">
        <v>96</v>
      </c>
      <c r="C9" s="38" t="s">
        <v>96</v>
      </c>
      <c r="D9" s="38" t="s">
        <v>96</v>
      </c>
      <c r="E9" s="38">
        <v>1345.1</v>
      </c>
      <c r="F9" s="38">
        <v>2992.85</v>
      </c>
      <c r="H9" s="50">
        <v>1399</v>
      </c>
      <c r="I9" s="50">
        <v>1093</v>
      </c>
      <c r="J9">
        <v>884.48</v>
      </c>
      <c r="K9">
        <v>809.55</v>
      </c>
      <c r="L9">
        <v>814</v>
      </c>
    </row>
    <row r="10" spans="1:12" x14ac:dyDescent="0.2">
      <c r="A10" s="58" t="s">
        <v>362</v>
      </c>
      <c r="B10" s="38">
        <v>3739</v>
      </c>
      <c r="C10" s="38">
        <v>3574</v>
      </c>
      <c r="D10" s="38">
        <v>7689.05</v>
      </c>
      <c r="E10" s="38">
        <v>7884.83</v>
      </c>
      <c r="F10" s="38">
        <v>5151.8500000000004</v>
      </c>
      <c r="H10" s="55">
        <f>SUM(H6:H9)</f>
        <v>71540</v>
      </c>
      <c r="I10" s="55">
        <f t="shared" ref="I10:L10" si="0">SUM(I6:I9)</f>
        <v>107264</v>
      </c>
      <c r="J10" s="55">
        <f t="shared" si="0"/>
        <v>134113.44</v>
      </c>
      <c r="K10" s="55">
        <f t="shared" si="0"/>
        <v>146449.03</v>
      </c>
      <c r="L10" s="55">
        <f t="shared" si="0"/>
        <v>142130.57</v>
      </c>
    </row>
    <row r="11" spans="1:12" x14ac:dyDescent="0.2">
      <c r="A11" s="58" t="s">
        <v>363</v>
      </c>
      <c r="B11" s="38">
        <v>1282</v>
      </c>
      <c r="C11" s="38">
        <v>1770</v>
      </c>
      <c r="D11" s="38">
        <v>1744.09</v>
      </c>
      <c r="E11" s="38">
        <v>1718.2</v>
      </c>
      <c r="F11" s="38">
        <v>1320.15</v>
      </c>
    </row>
    <row r="12" spans="1:12" x14ac:dyDescent="0.2">
      <c r="A12" s="58" t="s">
        <v>364</v>
      </c>
      <c r="B12" s="38">
        <v>11180</v>
      </c>
      <c r="C12" s="38">
        <v>8938</v>
      </c>
      <c r="D12" s="38">
        <v>21585.29</v>
      </c>
      <c r="E12" s="38">
        <v>22790.25</v>
      </c>
      <c r="F12" s="38">
        <v>20468.259999999998</v>
      </c>
    </row>
    <row r="13" spans="1:12" x14ac:dyDescent="0.2">
      <c r="A13" s="58" t="s">
        <v>365</v>
      </c>
      <c r="B13" s="38">
        <v>413</v>
      </c>
      <c r="C13" s="38">
        <v>383</v>
      </c>
      <c r="D13" s="38">
        <v>360.81</v>
      </c>
      <c r="E13" s="38" t="s">
        <v>96</v>
      </c>
      <c r="F13" s="38">
        <v>168.19</v>
      </c>
    </row>
    <row r="14" spans="1:12" x14ac:dyDescent="0.2">
      <c r="A14" s="58" t="s">
        <v>366</v>
      </c>
      <c r="B14" s="38">
        <v>23269</v>
      </c>
      <c r="C14" s="38">
        <v>34198</v>
      </c>
      <c r="D14" s="38">
        <v>46152.39</v>
      </c>
      <c r="E14" s="38">
        <v>49873.48</v>
      </c>
      <c r="F14" s="38">
        <v>46642.21</v>
      </c>
    </row>
    <row r="15" spans="1:12" x14ac:dyDescent="0.2">
      <c r="A15" s="58" t="s">
        <v>367</v>
      </c>
      <c r="B15" s="38" t="s">
        <v>96</v>
      </c>
      <c r="C15" s="38" t="s">
        <v>96</v>
      </c>
      <c r="D15" s="38">
        <v>10.82</v>
      </c>
      <c r="E15" s="38">
        <v>355.72</v>
      </c>
      <c r="F15" s="38">
        <v>10.81</v>
      </c>
    </row>
    <row r="17" spans="1:6" x14ac:dyDescent="0.2">
      <c r="A17" s="58" t="s">
        <v>377</v>
      </c>
      <c r="B17" s="38" t="s">
        <v>96</v>
      </c>
      <c r="C17" s="38" t="s">
        <v>96</v>
      </c>
      <c r="D17" s="38">
        <v>1998.77</v>
      </c>
      <c r="E17" s="38">
        <v>778.55</v>
      </c>
      <c r="F17" s="38">
        <v>681.25</v>
      </c>
    </row>
    <row r="18" spans="1:6" x14ac:dyDescent="0.2">
      <c r="A18" s="58" t="s">
        <v>378</v>
      </c>
      <c r="B18" s="38">
        <v>953</v>
      </c>
      <c r="C18" s="38">
        <v>7683</v>
      </c>
      <c r="D18" s="38">
        <v>7937.42</v>
      </c>
      <c r="E18" s="38">
        <v>5910.53</v>
      </c>
      <c r="F18" s="38">
        <v>5195.05</v>
      </c>
    </row>
    <row r="19" spans="1:6" x14ac:dyDescent="0.2">
      <c r="A19" s="58" t="s">
        <v>379</v>
      </c>
      <c r="B19" s="38" t="s">
        <v>96</v>
      </c>
      <c r="C19" s="38" t="s">
        <v>96</v>
      </c>
      <c r="D19" s="38" t="s">
        <v>96</v>
      </c>
      <c r="E19" s="38">
        <v>1050</v>
      </c>
      <c r="F19" s="38">
        <v>1117.49</v>
      </c>
    </row>
    <row r="20" spans="1:6" x14ac:dyDescent="0.2">
      <c r="A20" s="58" t="s">
        <v>380</v>
      </c>
      <c r="B20" s="38">
        <v>18</v>
      </c>
      <c r="C20" s="38" t="s">
        <v>96</v>
      </c>
      <c r="D20" s="38" t="s">
        <v>96</v>
      </c>
      <c r="E20" s="38" t="s">
        <v>96</v>
      </c>
      <c r="F20" s="38" t="s">
        <v>96</v>
      </c>
    </row>
    <row r="21" spans="1:6" x14ac:dyDescent="0.2">
      <c r="A21" s="58" t="s">
        <v>381</v>
      </c>
      <c r="B21" s="38">
        <v>875</v>
      </c>
      <c r="C21" s="38">
        <v>4307</v>
      </c>
      <c r="D21" s="38">
        <v>1629.42</v>
      </c>
      <c r="E21" s="38">
        <v>2454.5700000000002</v>
      </c>
      <c r="F21" s="38">
        <v>3816.98</v>
      </c>
    </row>
    <row r="22" spans="1:6" x14ac:dyDescent="0.2">
      <c r="A22" s="58" t="s">
        <v>382</v>
      </c>
      <c r="B22" s="38" t="s">
        <v>96</v>
      </c>
      <c r="C22" s="38" t="s">
        <v>96</v>
      </c>
      <c r="D22" s="38">
        <v>74.87</v>
      </c>
      <c r="E22" s="38">
        <v>850.21</v>
      </c>
      <c r="F22" s="38">
        <v>1712.78</v>
      </c>
    </row>
    <row r="23" spans="1:6" x14ac:dyDescent="0.2">
      <c r="A23" s="58" t="s">
        <v>383</v>
      </c>
      <c r="B23" s="38">
        <v>11890</v>
      </c>
      <c r="C23" s="38">
        <v>8136</v>
      </c>
      <c r="D23" s="38">
        <v>6794.73</v>
      </c>
      <c r="E23" s="38">
        <v>7748.41</v>
      </c>
      <c r="F23" s="38">
        <v>6216.03</v>
      </c>
    </row>
    <row r="24" spans="1:6" x14ac:dyDescent="0.2">
      <c r="A24" s="58" t="s">
        <v>384</v>
      </c>
      <c r="B24" s="38">
        <v>2859</v>
      </c>
      <c r="C24" s="38">
        <v>10491</v>
      </c>
      <c r="D24" s="38">
        <v>4462.62</v>
      </c>
      <c r="E24" s="38">
        <v>5747.22</v>
      </c>
      <c r="F24" s="38">
        <v>2063.37</v>
      </c>
    </row>
    <row r="25" spans="1:6" x14ac:dyDescent="0.2">
      <c r="A25" s="58" t="s">
        <v>385</v>
      </c>
      <c r="B25" s="38" t="s">
        <v>96</v>
      </c>
      <c r="C25" s="38" t="s">
        <v>96</v>
      </c>
      <c r="D25" s="38" t="s">
        <v>96</v>
      </c>
      <c r="E25" s="38" t="s">
        <v>96</v>
      </c>
      <c r="F25" s="38">
        <v>326</v>
      </c>
    </row>
    <row r="27" spans="1:6" x14ac:dyDescent="0.2">
      <c r="A27" s="58" t="s">
        <v>368</v>
      </c>
      <c r="B27" s="38">
        <v>1620</v>
      </c>
      <c r="C27" s="38">
        <v>2914</v>
      </c>
      <c r="D27" s="38">
        <v>2293.9299999999998</v>
      </c>
      <c r="E27" s="38">
        <v>4801.28</v>
      </c>
      <c r="F27" s="38">
        <v>6298.57</v>
      </c>
    </row>
    <row r="28" spans="1:6" x14ac:dyDescent="0.2">
      <c r="A28" s="58" t="s">
        <v>369</v>
      </c>
      <c r="B28" s="38">
        <v>971</v>
      </c>
      <c r="C28" s="38">
        <v>7683</v>
      </c>
      <c r="D28" s="38">
        <v>9936.19</v>
      </c>
      <c r="E28" s="38">
        <v>7739.08</v>
      </c>
      <c r="F28" s="38">
        <v>6993.79</v>
      </c>
    </row>
    <row r="29" spans="1:6" x14ac:dyDescent="0.2">
      <c r="A29" s="58" t="s">
        <v>370</v>
      </c>
      <c r="B29" s="38">
        <v>4067</v>
      </c>
      <c r="C29" s="38">
        <v>760</v>
      </c>
      <c r="D29" s="38">
        <v>6878.29</v>
      </c>
      <c r="E29" s="38">
        <v>6478.92</v>
      </c>
      <c r="F29" s="38">
        <v>7019.31</v>
      </c>
    </row>
    <row r="30" spans="1:6" x14ac:dyDescent="0.2">
      <c r="A30" s="58" t="s">
        <v>371</v>
      </c>
      <c r="B30" s="38" t="s">
        <v>96</v>
      </c>
      <c r="C30" s="38">
        <v>92</v>
      </c>
      <c r="D30" s="38">
        <v>48</v>
      </c>
      <c r="E30" s="38">
        <v>241</v>
      </c>
      <c r="F30" s="38">
        <v>95</v>
      </c>
    </row>
    <row r="31" spans="1:6" x14ac:dyDescent="0.2">
      <c r="A31" s="58" t="s">
        <v>372</v>
      </c>
      <c r="B31" s="38" t="s">
        <v>96</v>
      </c>
      <c r="C31" s="38">
        <v>1969</v>
      </c>
      <c r="D31" s="38">
        <v>4846.62</v>
      </c>
      <c r="E31" s="38">
        <v>5857.18</v>
      </c>
      <c r="F31" s="38">
        <v>8249.91</v>
      </c>
    </row>
    <row r="32" spans="1:6" x14ac:dyDescent="0.2">
      <c r="A32" s="58" t="s">
        <v>373</v>
      </c>
      <c r="B32" s="38">
        <v>15624</v>
      </c>
      <c r="C32" s="38">
        <v>22934</v>
      </c>
      <c r="D32" s="38">
        <v>12961.63</v>
      </c>
      <c r="E32" s="38">
        <v>16800.41</v>
      </c>
      <c r="F32" s="38">
        <v>14135.16</v>
      </c>
    </row>
    <row r="33" spans="1:6" x14ac:dyDescent="0.2">
      <c r="A33" s="54" t="s">
        <v>413</v>
      </c>
      <c r="B33" s="54">
        <f>SUM(B5:B32)</f>
        <v>79094</v>
      </c>
      <c r="C33" s="54">
        <f t="shared" ref="C33:F33" si="1">SUM(C5:C32)</f>
        <v>129118</v>
      </c>
      <c r="D33" s="54">
        <f t="shared" si="1"/>
        <v>137680.79999999999</v>
      </c>
      <c r="E33" s="54">
        <f t="shared" si="1"/>
        <v>153002.68000000002</v>
      </c>
      <c r="F33" s="54">
        <f t="shared" si="1"/>
        <v>144931.56999999998</v>
      </c>
    </row>
    <row r="35" spans="1:6" x14ac:dyDescent="0.2">
      <c r="A35" s="58" t="s">
        <v>374</v>
      </c>
      <c r="B35" s="38">
        <v>7642</v>
      </c>
      <c r="C35" s="38">
        <v>7670</v>
      </c>
      <c r="D35" s="38">
        <v>7568.49</v>
      </c>
      <c r="E35" s="38">
        <v>5962.44</v>
      </c>
      <c r="F35" s="38">
        <v>5412.06</v>
      </c>
    </row>
    <row r="36" spans="1:6" x14ac:dyDescent="0.2">
      <c r="A36" s="58" t="s">
        <v>375</v>
      </c>
      <c r="B36" s="38">
        <v>1399</v>
      </c>
      <c r="C36" s="38">
        <v>1093</v>
      </c>
      <c r="D36" s="38">
        <v>884.48</v>
      </c>
      <c r="E36" s="38">
        <v>809.55</v>
      </c>
      <c r="F36" s="38">
        <v>814</v>
      </c>
    </row>
    <row r="37" spans="1:6" x14ac:dyDescent="0.2">
      <c r="A37" s="58" t="s">
        <v>376</v>
      </c>
      <c r="B37" s="38">
        <v>2464</v>
      </c>
      <c r="C37" s="38">
        <v>2548</v>
      </c>
      <c r="D37" s="38" t="s">
        <v>96</v>
      </c>
      <c r="E37" s="38" t="s">
        <v>96</v>
      </c>
      <c r="F37" s="38" t="s">
        <v>96</v>
      </c>
    </row>
    <row r="38" spans="1:6" x14ac:dyDescent="0.2">
      <c r="A38" s="54" t="s">
        <v>461</v>
      </c>
      <c r="B38" s="1">
        <f>SUM(B33:B37)</f>
        <v>90599</v>
      </c>
      <c r="C38" s="1">
        <f t="shared" ref="C38:F38" si="2">SUM(C33:C37)</f>
        <v>140429</v>
      </c>
      <c r="D38" s="1">
        <f t="shared" si="2"/>
        <v>146133.76999999999</v>
      </c>
      <c r="E38" s="1">
        <f t="shared" si="2"/>
        <v>159774.67000000001</v>
      </c>
      <c r="F38" s="1">
        <f t="shared" si="2"/>
        <v>151157.62999999998</v>
      </c>
    </row>
    <row r="42" spans="1:6" x14ac:dyDescent="0.2">
      <c r="A42" s="60"/>
      <c r="B42" s="60"/>
      <c r="C42" s="60"/>
      <c r="D42" s="60"/>
      <c r="E42" s="60"/>
      <c r="F42" s="60"/>
    </row>
    <row r="43" spans="1:6" x14ac:dyDescent="0.2">
      <c r="A43" s="59"/>
      <c r="B43"/>
      <c r="C43"/>
      <c r="D43"/>
      <c r="E43"/>
      <c r="F43"/>
    </row>
    <row r="44" spans="1:6" x14ac:dyDescent="0.2">
      <c r="A44" s="59"/>
      <c r="B44"/>
      <c r="C44"/>
      <c r="D44"/>
      <c r="E44"/>
      <c r="F44"/>
    </row>
    <row r="45" spans="1:6" x14ac:dyDescent="0.2">
      <c r="A45" s="59"/>
      <c r="B45"/>
      <c r="C45"/>
      <c r="D45"/>
      <c r="E45"/>
      <c r="F45"/>
    </row>
    <row r="46" spans="1:6" x14ac:dyDescent="0.2">
      <c r="A46" s="59"/>
      <c r="B46"/>
      <c r="C46"/>
      <c r="D46"/>
      <c r="E46"/>
      <c r="F46"/>
    </row>
    <row r="47" spans="1:6" x14ac:dyDescent="0.2">
      <c r="A47" s="59"/>
      <c r="B47"/>
      <c r="C47"/>
      <c r="D47"/>
      <c r="E47"/>
      <c r="F47"/>
    </row>
    <row r="48" spans="1:6" x14ac:dyDescent="0.2">
      <c r="A48" s="59"/>
      <c r="B48"/>
      <c r="C48"/>
      <c r="D48"/>
      <c r="E48"/>
      <c r="F48"/>
    </row>
    <row r="49" spans="1:6" x14ac:dyDescent="0.2">
      <c r="A49" s="59"/>
      <c r="B49"/>
      <c r="C49"/>
      <c r="D49"/>
      <c r="E49"/>
      <c r="F49"/>
    </row>
    <row r="50" spans="1:6" x14ac:dyDescent="0.2">
      <c r="A50"/>
      <c r="B50"/>
      <c r="C50"/>
      <c r="D50"/>
      <c r="E50"/>
      <c r="F50"/>
    </row>
    <row r="51" spans="1:6" x14ac:dyDescent="0.2">
      <c r="A51"/>
      <c r="B51"/>
      <c r="C51"/>
      <c r="D51"/>
      <c r="E51"/>
      <c r="F51"/>
    </row>
    <row r="52" spans="1:6" x14ac:dyDescent="0.2">
      <c r="A52"/>
      <c r="B52"/>
      <c r="C52"/>
      <c r="D52"/>
      <c r="E52"/>
      <c r="F52"/>
    </row>
    <row r="53" spans="1:6" x14ac:dyDescent="0.2">
      <c r="A53" s="59"/>
      <c r="B53"/>
      <c r="C53"/>
      <c r="D53"/>
      <c r="E53"/>
      <c r="F53"/>
    </row>
    <row r="54" spans="1:6" x14ac:dyDescent="0.2">
      <c r="A54" s="59"/>
      <c r="B54"/>
      <c r="C54"/>
      <c r="D54"/>
      <c r="E54"/>
      <c r="F54"/>
    </row>
    <row r="55" spans="1:6" x14ac:dyDescent="0.2">
      <c r="A55"/>
      <c r="B55"/>
      <c r="C55"/>
      <c r="D55"/>
      <c r="E55"/>
      <c r="F55"/>
    </row>
    <row r="56" spans="1:6" x14ac:dyDescent="0.2">
      <c r="A56"/>
      <c r="B56"/>
      <c r="C56"/>
      <c r="D56"/>
      <c r="E56"/>
      <c r="F56"/>
    </row>
    <row r="68" spans="2:6" x14ac:dyDescent="0.2">
      <c r="B68" s="38"/>
      <c r="C68" s="38"/>
      <c r="D68" s="38"/>
      <c r="E68" s="38"/>
      <c r="F68" s="38"/>
    </row>
    <row r="75" spans="2:6" x14ac:dyDescent="0.2">
      <c r="B75" s="38"/>
      <c r="C75" s="38"/>
      <c r="D75" s="38"/>
      <c r="E75" s="38"/>
      <c r="F75" s="38"/>
    </row>
    <row r="76" spans="2:6" x14ac:dyDescent="0.2">
      <c r="B76" s="38"/>
      <c r="C76" s="38"/>
      <c r="D76" s="38"/>
      <c r="E76" s="38"/>
      <c r="F76" s="38"/>
    </row>
  </sheetData>
  <mergeCells count="1">
    <mergeCell ref="A1:F2"/>
  </mergeCells>
  <pageMargins left="0.7" right="0.7" top="0.75" bottom="0.75" header="0.3" footer="0.3"/>
  <pageSetup scale="7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24B7-05E7-C744-977E-3723EF4C68B6}">
  <sheetPr>
    <tabColor theme="8"/>
  </sheetPr>
  <dimension ref="A1:F104"/>
  <sheetViews>
    <sheetView topLeftCell="A6" zoomScale="92" workbookViewId="0">
      <selection activeCell="A45" sqref="A45"/>
    </sheetView>
  </sheetViews>
  <sheetFormatPr baseColWidth="10" defaultRowHeight="15" x14ac:dyDescent="0.2"/>
  <cols>
    <col min="1" max="1" width="86.6640625" bestFit="1" customWidth="1"/>
    <col min="2" max="3" width="16.5" bestFit="1" customWidth="1"/>
    <col min="4" max="4" width="15.33203125" bestFit="1" customWidth="1"/>
    <col min="5" max="5" width="18.6640625" bestFit="1" customWidth="1"/>
    <col min="6" max="6" width="9.6640625" bestFit="1" customWidth="1"/>
  </cols>
  <sheetData>
    <row r="1" spans="1:6" s="61" customFormat="1" ht="43" customHeight="1" x14ac:dyDescent="0.2">
      <c r="A1" s="56" t="s">
        <v>41</v>
      </c>
      <c r="B1" s="61" t="s">
        <v>79</v>
      </c>
      <c r="C1" s="61" t="s">
        <v>80</v>
      </c>
      <c r="D1" s="61" t="s">
        <v>181</v>
      </c>
      <c r="E1" s="61" t="s">
        <v>182</v>
      </c>
      <c r="F1" s="61" t="s">
        <v>183</v>
      </c>
    </row>
    <row r="2" spans="1:6" x14ac:dyDescent="0.2">
      <c r="A2" t="s">
        <v>281</v>
      </c>
      <c r="B2" t="s">
        <v>282</v>
      </c>
      <c r="C2" t="s">
        <v>283</v>
      </c>
      <c r="D2" s="51">
        <v>2689.87</v>
      </c>
      <c r="E2" s="51">
        <v>-11308.76</v>
      </c>
      <c r="F2" s="51">
        <v>-13395.1</v>
      </c>
    </row>
    <row r="3" spans="1:6" x14ac:dyDescent="0.2">
      <c r="A3" t="s">
        <v>127</v>
      </c>
      <c r="B3" s="50">
        <v>4871</v>
      </c>
      <c r="C3" s="50">
        <v>-646</v>
      </c>
      <c r="D3" t="s">
        <v>96</v>
      </c>
      <c r="E3" t="s">
        <v>96</v>
      </c>
      <c r="F3" t="s">
        <v>96</v>
      </c>
    </row>
    <row r="4" spans="1:6" x14ac:dyDescent="0.2">
      <c r="A4" t="s">
        <v>128</v>
      </c>
      <c r="B4" s="50">
        <v>23256</v>
      </c>
      <c r="C4" s="50">
        <v>27270</v>
      </c>
      <c r="D4" s="51">
        <v>24860.36</v>
      </c>
      <c r="E4" s="51">
        <v>24835.69</v>
      </c>
      <c r="F4" s="51">
        <v>23546.71</v>
      </c>
    </row>
    <row r="5" spans="1:6" x14ac:dyDescent="0.2">
      <c r="A5" t="s">
        <v>129</v>
      </c>
      <c r="B5" t="s">
        <v>96</v>
      </c>
      <c r="C5" s="50">
        <v>1153</v>
      </c>
      <c r="D5" s="51">
        <v>2039.15</v>
      </c>
      <c r="E5" s="51">
        <v>1307.5899999999999</v>
      </c>
      <c r="F5">
        <v>957.93</v>
      </c>
    </row>
    <row r="6" spans="1:6" x14ac:dyDescent="0.2">
      <c r="A6" t="s">
        <v>284</v>
      </c>
      <c r="B6" s="50">
        <v>109</v>
      </c>
      <c r="C6" s="50">
        <v>197</v>
      </c>
      <c r="D6">
        <v>80.63</v>
      </c>
      <c r="E6">
        <v>151.26</v>
      </c>
      <c r="F6">
        <v>50.01</v>
      </c>
    </row>
    <row r="7" spans="1:6" x14ac:dyDescent="0.2">
      <c r="A7" t="s">
        <v>130</v>
      </c>
      <c r="B7">
        <v>337</v>
      </c>
      <c r="C7" s="50">
        <v>1334</v>
      </c>
      <c r="D7">
        <v>723.21</v>
      </c>
      <c r="E7">
        <v>125.34</v>
      </c>
      <c r="F7">
        <v>129.19</v>
      </c>
    </row>
    <row r="8" spans="1:6" x14ac:dyDescent="0.2">
      <c r="A8" t="s">
        <v>131</v>
      </c>
      <c r="B8">
        <v>80</v>
      </c>
      <c r="C8">
        <v>-107</v>
      </c>
      <c r="D8">
        <v>-140.76</v>
      </c>
      <c r="E8" t="s">
        <v>96</v>
      </c>
      <c r="F8" t="s">
        <v>96</v>
      </c>
    </row>
    <row r="9" spans="1:6" x14ac:dyDescent="0.2">
      <c r="A9" t="s">
        <v>285</v>
      </c>
      <c r="B9" t="s">
        <v>96</v>
      </c>
      <c r="C9" s="50" t="s">
        <v>96</v>
      </c>
      <c r="D9" t="s">
        <v>96</v>
      </c>
      <c r="E9">
        <v>-3.32</v>
      </c>
      <c r="F9">
        <v>-51.99</v>
      </c>
    </row>
    <row r="10" spans="1:6" x14ac:dyDescent="0.2">
      <c r="A10" t="s">
        <v>286</v>
      </c>
      <c r="B10" t="s">
        <v>96</v>
      </c>
      <c r="C10" t="s">
        <v>96</v>
      </c>
      <c r="D10">
        <v>229.95</v>
      </c>
      <c r="E10" t="s">
        <v>96</v>
      </c>
      <c r="F10">
        <v>114</v>
      </c>
    </row>
    <row r="11" spans="1:6" x14ac:dyDescent="0.2">
      <c r="A11" t="s">
        <v>287</v>
      </c>
      <c r="B11" t="s">
        <v>96</v>
      </c>
      <c r="C11" t="s">
        <v>96</v>
      </c>
      <c r="D11" t="s">
        <v>96</v>
      </c>
      <c r="E11" t="s">
        <v>96</v>
      </c>
      <c r="F11" s="51">
        <v>14994.3</v>
      </c>
    </row>
    <row r="12" spans="1:6" x14ac:dyDescent="0.2">
      <c r="A12" t="s">
        <v>288</v>
      </c>
      <c r="B12" t="s">
        <v>96</v>
      </c>
      <c r="C12" t="s">
        <v>96</v>
      </c>
      <c r="D12">
        <v>-214.39</v>
      </c>
      <c r="E12">
        <v>-104.42</v>
      </c>
      <c r="F12" t="s">
        <v>96</v>
      </c>
    </row>
    <row r="13" spans="1:6" x14ac:dyDescent="0.2">
      <c r="A13" t="s">
        <v>289</v>
      </c>
      <c r="B13" s="50" t="s">
        <v>96</v>
      </c>
      <c r="C13" t="s">
        <v>96</v>
      </c>
      <c r="D13" t="s">
        <v>96</v>
      </c>
      <c r="E13" t="s">
        <v>96</v>
      </c>
      <c r="F13">
        <v>353.2</v>
      </c>
    </row>
    <row r="14" spans="1:6" x14ac:dyDescent="0.2">
      <c r="A14" t="s">
        <v>290</v>
      </c>
      <c r="B14" t="s">
        <v>96</v>
      </c>
      <c r="C14" t="s">
        <v>96</v>
      </c>
      <c r="D14" t="s">
        <v>96</v>
      </c>
      <c r="E14" t="s">
        <v>96</v>
      </c>
      <c r="F14" s="51">
        <v>-1182.4100000000001</v>
      </c>
    </row>
    <row r="15" spans="1:6" x14ac:dyDescent="0.2">
      <c r="A15" t="s">
        <v>291</v>
      </c>
      <c r="B15" t="s">
        <v>96</v>
      </c>
      <c r="C15" t="s">
        <v>96</v>
      </c>
      <c r="D15">
        <v>-61.03</v>
      </c>
      <c r="E15" t="s">
        <v>96</v>
      </c>
      <c r="F15">
        <v>-663</v>
      </c>
    </row>
    <row r="16" spans="1:6" x14ac:dyDescent="0.2">
      <c r="A16" t="s">
        <v>292</v>
      </c>
      <c r="B16" t="s">
        <v>96</v>
      </c>
      <c r="C16" t="s">
        <v>96</v>
      </c>
      <c r="D16" t="s">
        <v>293</v>
      </c>
      <c r="E16" t="s">
        <v>96</v>
      </c>
      <c r="F16">
        <v>84.81</v>
      </c>
    </row>
    <row r="17" spans="1:6" x14ac:dyDescent="0.2">
      <c r="A17" t="s">
        <v>294</v>
      </c>
      <c r="B17" t="s">
        <v>96</v>
      </c>
      <c r="C17" t="s">
        <v>96</v>
      </c>
      <c r="D17" t="s">
        <v>96</v>
      </c>
      <c r="E17" t="s">
        <v>96</v>
      </c>
      <c r="F17">
        <v>430.76</v>
      </c>
    </row>
    <row r="18" spans="1:6" x14ac:dyDescent="0.2">
      <c r="A18" t="s">
        <v>132</v>
      </c>
      <c r="B18" t="s">
        <v>96</v>
      </c>
      <c r="C18">
        <v>58</v>
      </c>
      <c r="D18" t="s">
        <v>96</v>
      </c>
      <c r="E18" t="s">
        <v>96</v>
      </c>
      <c r="F18" t="s">
        <v>96</v>
      </c>
    </row>
    <row r="19" spans="1:6" x14ac:dyDescent="0.2">
      <c r="A19" t="s">
        <v>133</v>
      </c>
      <c r="B19">
        <v>492</v>
      </c>
      <c r="C19">
        <v>977</v>
      </c>
      <c r="D19" t="s">
        <v>96</v>
      </c>
      <c r="E19" t="s">
        <v>96</v>
      </c>
      <c r="F19" t="s">
        <v>96</v>
      </c>
    </row>
    <row r="20" spans="1:6" x14ac:dyDescent="0.2">
      <c r="A20" t="s">
        <v>295</v>
      </c>
      <c r="B20" s="50">
        <v>-4975</v>
      </c>
      <c r="C20" s="50" t="s">
        <v>96</v>
      </c>
      <c r="D20" t="s">
        <v>96</v>
      </c>
      <c r="E20" t="s">
        <v>96</v>
      </c>
      <c r="F20" t="s">
        <v>96</v>
      </c>
    </row>
    <row r="21" spans="1:6" x14ac:dyDescent="0.2">
      <c r="A21" t="s">
        <v>134</v>
      </c>
      <c r="B21" s="50">
        <v>48</v>
      </c>
      <c r="C21" s="50">
        <v>43</v>
      </c>
      <c r="D21">
        <v>30.03</v>
      </c>
      <c r="E21">
        <v>18.05</v>
      </c>
      <c r="F21">
        <v>9.0399999999999991</v>
      </c>
    </row>
    <row r="22" spans="1:6" x14ac:dyDescent="0.2">
      <c r="A22" t="s">
        <v>135</v>
      </c>
      <c r="B22">
        <v>121</v>
      </c>
      <c r="C22" t="s">
        <v>96</v>
      </c>
      <c r="D22" t="s">
        <v>96</v>
      </c>
      <c r="E22" t="s">
        <v>96</v>
      </c>
      <c r="F22" t="s">
        <v>96</v>
      </c>
    </row>
    <row r="23" spans="1:6" x14ac:dyDescent="0.2">
      <c r="A23" t="s">
        <v>296</v>
      </c>
      <c r="B23" s="50">
        <v>-8</v>
      </c>
      <c r="C23" s="50">
        <v>-24</v>
      </c>
      <c r="D23">
        <v>-93.27</v>
      </c>
      <c r="E23" t="s">
        <v>96</v>
      </c>
      <c r="F23">
        <v>-19.91</v>
      </c>
    </row>
    <row r="24" spans="1:6" x14ac:dyDescent="0.2">
      <c r="A24" t="s">
        <v>136</v>
      </c>
      <c r="B24">
        <v>232</v>
      </c>
      <c r="C24">
        <v>303</v>
      </c>
      <c r="D24">
        <v>354.96</v>
      </c>
      <c r="E24">
        <v>94.19</v>
      </c>
      <c r="F24">
        <v>265.58999999999997</v>
      </c>
    </row>
    <row r="25" spans="1:6" x14ac:dyDescent="0.2">
      <c r="A25" t="s">
        <v>137</v>
      </c>
      <c r="B25">
        <v>-224</v>
      </c>
      <c r="C25">
        <v>-263</v>
      </c>
      <c r="D25">
        <v>-303.44</v>
      </c>
      <c r="E25">
        <v>-266.56</v>
      </c>
      <c r="F25">
        <v>-177.26</v>
      </c>
    </row>
    <row r="26" spans="1:6" x14ac:dyDescent="0.2">
      <c r="A26" t="s">
        <v>297</v>
      </c>
      <c r="B26">
        <v>-287</v>
      </c>
      <c r="C26">
        <v>-700</v>
      </c>
      <c r="D26">
        <v>-336.38</v>
      </c>
      <c r="E26">
        <v>74.06</v>
      </c>
      <c r="F26">
        <v>378.96</v>
      </c>
    </row>
    <row r="27" spans="1:6" x14ac:dyDescent="0.2">
      <c r="A27" t="s">
        <v>138</v>
      </c>
      <c r="B27" s="50">
        <v>10606</v>
      </c>
      <c r="C27" s="50">
        <v>-3852</v>
      </c>
      <c r="D27">
        <v>704.06</v>
      </c>
      <c r="E27" s="51">
        <v>4231.29</v>
      </c>
      <c r="F27" s="51">
        <v>2541.86</v>
      </c>
    </row>
    <row r="28" spans="1:6" x14ac:dyDescent="0.2">
      <c r="A28" t="s">
        <v>298</v>
      </c>
      <c r="B28" s="50">
        <v>5083</v>
      </c>
      <c r="C28" s="50">
        <v>9986</v>
      </c>
      <c r="D28" s="51">
        <v>10239.23</v>
      </c>
      <c r="E28" s="51">
        <v>9326.31</v>
      </c>
      <c r="F28" s="51">
        <v>8097.17</v>
      </c>
    </row>
    <row r="29" spans="1:6" x14ac:dyDescent="0.2">
      <c r="A29" t="s">
        <v>139</v>
      </c>
      <c r="B29">
        <v>-84</v>
      </c>
      <c r="C29">
        <v>48</v>
      </c>
      <c r="D29" t="s">
        <v>96</v>
      </c>
      <c r="E29" t="s">
        <v>96</v>
      </c>
      <c r="F29" t="s">
        <v>96</v>
      </c>
    </row>
    <row r="30" spans="1:6" x14ac:dyDescent="0.2">
      <c r="A30" t="s">
        <v>140</v>
      </c>
      <c r="B30" s="50">
        <v>-2473</v>
      </c>
      <c r="C30" s="50">
        <v>-2608</v>
      </c>
      <c r="D30" s="51">
        <v>-1251.18</v>
      </c>
      <c r="E30">
        <v>-625.22</v>
      </c>
      <c r="F30">
        <v>-492.53</v>
      </c>
    </row>
    <row r="31" spans="1:6" x14ac:dyDescent="0.2">
      <c r="A31" t="s">
        <v>141</v>
      </c>
      <c r="B31" s="50">
        <v>-64</v>
      </c>
      <c r="C31" s="50">
        <v>-47</v>
      </c>
      <c r="D31">
        <v>-46.42</v>
      </c>
      <c r="E31">
        <v>-34.22</v>
      </c>
      <c r="F31">
        <v>-18.37</v>
      </c>
    </row>
    <row r="32" spans="1:6" x14ac:dyDescent="0.2">
      <c r="A32" t="s">
        <v>142</v>
      </c>
      <c r="B32" s="50">
        <v>-77</v>
      </c>
      <c r="C32" s="50">
        <v>68</v>
      </c>
      <c r="D32" t="s">
        <v>96</v>
      </c>
      <c r="E32" t="s">
        <v>96</v>
      </c>
      <c r="F32" t="s">
        <v>96</v>
      </c>
    </row>
    <row r="33" spans="1:6" x14ac:dyDescent="0.2">
      <c r="A33" t="s">
        <v>143</v>
      </c>
      <c r="B33" s="50">
        <v>-40</v>
      </c>
      <c r="C33" s="50" t="s">
        <v>96</v>
      </c>
      <c r="D33" t="s">
        <v>96</v>
      </c>
      <c r="E33" t="s">
        <v>96</v>
      </c>
      <c r="F33" t="s">
        <v>96</v>
      </c>
    </row>
    <row r="34" spans="1:6" x14ac:dyDescent="0.2">
      <c r="A34" t="s">
        <v>299</v>
      </c>
      <c r="B34" s="50">
        <v>-1344</v>
      </c>
      <c r="C34" s="50">
        <v>-537</v>
      </c>
      <c r="D34" s="51">
        <v>3746.61</v>
      </c>
      <c r="E34">
        <v>-878.51</v>
      </c>
      <c r="F34" s="51">
        <v>-4402.12</v>
      </c>
    </row>
    <row r="35" spans="1:6" x14ac:dyDescent="0.2">
      <c r="A35" t="s">
        <v>144</v>
      </c>
      <c r="B35" s="50">
        <v>58937</v>
      </c>
      <c r="C35" s="50">
        <v>65106</v>
      </c>
      <c r="D35" s="51">
        <v>41694.129999999997</v>
      </c>
      <c r="E35" t="s">
        <v>300</v>
      </c>
      <c r="F35" s="51">
        <v>31197.64</v>
      </c>
    </row>
    <row r="36" spans="1:6" x14ac:dyDescent="0.2">
      <c r="A36" t="s">
        <v>145</v>
      </c>
      <c r="B36" t="s">
        <v>96</v>
      </c>
      <c r="C36" s="50">
        <v>-725</v>
      </c>
      <c r="D36">
        <v>617.45000000000005</v>
      </c>
      <c r="E36">
        <v>-75.63</v>
      </c>
      <c r="F36" s="51">
        <v>-4386.9399999999996</v>
      </c>
    </row>
    <row r="37" spans="1:6" x14ac:dyDescent="0.2">
      <c r="A37" t="s">
        <v>146</v>
      </c>
      <c r="B37" s="50">
        <v>3573</v>
      </c>
      <c r="C37" s="50">
        <v>-1151</v>
      </c>
      <c r="D37" s="51">
        <v>-2830.1</v>
      </c>
      <c r="E37" t="s">
        <v>301</v>
      </c>
      <c r="F37" s="51">
        <v>-1118.3499999999999</v>
      </c>
    </row>
    <row r="38" spans="1:6" x14ac:dyDescent="0.2">
      <c r="A38" t="s">
        <v>302</v>
      </c>
      <c r="B38" s="50">
        <v>-3289</v>
      </c>
      <c r="C38" s="50">
        <v>-3083</v>
      </c>
      <c r="D38">
        <v>-736.04</v>
      </c>
      <c r="E38">
        <v>129.26</v>
      </c>
      <c r="F38" s="51">
        <v>-1308.92</v>
      </c>
    </row>
    <row r="39" spans="1:6" x14ac:dyDescent="0.2">
      <c r="A39" t="s">
        <v>147</v>
      </c>
      <c r="B39" s="50">
        <v>-3183</v>
      </c>
      <c r="C39" s="50">
        <v>1666</v>
      </c>
      <c r="D39" s="51">
        <v>-3182.09</v>
      </c>
      <c r="E39" s="51">
        <v>-5312.17</v>
      </c>
      <c r="F39" s="51">
        <v>3853.53</v>
      </c>
    </row>
    <row r="40" spans="1:6" x14ac:dyDescent="0.2">
      <c r="A40" t="s">
        <v>53</v>
      </c>
      <c r="B40" s="50">
        <v>2127</v>
      </c>
      <c r="C40" s="50">
        <v>-7265</v>
      </c>
      <c r="D40" s="51">
        <v>-5665.36</v>
      </c>
      <c r="E40" t="s">
        <v>303</v>
      </c>
      <c r="F40" s="51">
        <v>3814.5</v>
      </c>
    </row>
    <row r="41" spans="1:6" x14ac:dyDescent="0.2">
      <c r="A41" t="s">
        <v>304</v>
      </c>
      <c r="B41" s="50">
        <v>1303</v>
      </c>
      <c r="C41" s="50">
        <v>13706</v>
      </c>
      <c r="D41" s="51">
        <v>6944.85</v>
      </c>
      <c r="E41" s="51">
        <v>-7011.86</v>
      </c>
      <c r="F41" s="51">
        <v>5748.15</v>
      </c>
    </row>
    <row r="42" spans="1:6" x14ac:dyDescent="0.2">
      <c r="A42" t="s">
        <v>148</v>
      </c>
      <c r="B42" s="50">
        <v>2364</v>
      </c>
      <c r="C42" s="50">
        <v>4699</v>
      </c>
      <c r="D42">
        <v>537.16</v>
      </c>
      <c r="E42" s="51">
        <v>-3065.37</v>
      </c>
      <c r="F42" s="51">
        <v>2217.87</v>
      </c>
    </row>
    <row r="43" spans="1:6" x14ac:dyDescent="0.2">
      <c r="A43" t="s">
        <v>149</v>
      </c>
      <c r="B43" s="50">
        <v>-553</v>
      </c>
      <c r="C43" s="50">
        <v>1845</v>
      </c>
      <c r="D43">
        <v>706.43</v>
      </c>
      <c r="E43">
        <v>-178.55</v>
      </c>
      <c r="F43" s="51">
        <v>-1168.3900000000001</v>
      </c>
    </row>
    <row r="44" spans="1:6" x14ac:dyDescent="0.2">
      <c r="A44" t="s">
        <v>35</v>
      </c>
      <c r="B44" s="50">
        <v>5814</v>
      </c>
      <c r="C44" s="50">
        <v>-2367</v>
      </c>
      <c r="D44">
        <v>480.57</v>
      </c>
      <c r="E44" s="51">
        <v>4030.88</v>
      </c>
      <c r="F44" s="51">
        <v>-7744.02</v>
      </c>
    </row>
    <row r="45" spans="1:6" x14ac:dyDescent="0.2">
      <c r="A45" t="s">
        <v>305</v>
      </c>
      <c r="B45" s="50">
        <v>67093</v>
      </c>
      <c r="C45" s="50">
        <v>72431</v>
      </c>
      <c r="D45" s="51">
        <v>38567</v>
      </c>
      <c r="E45" s="51">
        <v>16192.47</v>
      </c>
      <c r="F45" s="51">
        <v>31105.07</v>
      </c>
    </row>
    <row r="46" spans="1:6" x14ac:dyDescent="0.2">
      <c r="A46" t="s">
        <v>150</v>
      </c>
      <c r="B46" s="50">
        <v>-3991</v>
      </c>
      <c r="C46" s="50">
        <v>-4516</v>
      </c>
      <c r="D46" s="51">
        <v>-3178.99</v>
      </c>
      <c r="E46" s="51">
        <v>-1909.64</v>
      </c>
      <c r="F46" s="51">
        <v>-2104.56</v>
      </c>
    </row>
    <row r="47" spans="1:6" x14ac:dyDescent="0.2">
      <c r="A47" s="59" t="s">
        <v>151</v>
      </c>
      <c r="B47" s="50">
        <v>63102</v>
      </c>
      <c r="C47" s="50">
        <v>67915</v>
      </c>
      <c r="D47" s="51">
        <v>35388.01</v>
      </c>
      <c r="E47" s="51">
        <v>14282.83</v>
      </c>
      <c r="F47" s="51">
        <v>29000.51</v>
      </c>
    </row>
    <row r="48" spans="1:6" x14ac:dyDescent="0.2">
      <c r="A48" t="s">
        <v>152</v>
      </c>
      <c r="B48" s="50">
        <v>-15189</v>
      </c>
      <c r="C48" s="50">
        <v>-12975</v>
      </c>
      <c r="D48" s="51">
        <v>-8492.6299999999992</v>
      </c>
      <c r="E48" s="51">
        <v>-9039.4</v>
      </c>
      <c r="F48" s="51">
        <v>-11775.65</v>
      </c>
    </row>
    <row r="49" spans="1:6" x14ac:dyDescent="0.2">
      <c r="A49" t="s">
        <v>153</v>
      </c>
      <c r="B49" s="50">
        <v>-22853</v>
      </c>
      <c r="C49" s="50">
        <v>-18439</v>
      </c>
      <c r="D49" s="51">
        <v>-9603.0499999999993</v>
      </c>
      <c r="E49" s="51">
        <v>-6129.02</v>
      </c>
      <c r="F49" s="51">
        <v>-8429.75</v>
      </c>
    </row>
    <row r="50" spans="1:6" x14ac:dyDescent="0.2">
      <c r="A50" t="s">
        <v>154</v>
      </c>
      <c r="B50">
        <v>974</v>
      </c>
      <c r="C50">
        <v>231</v>
      </c>
      <c r="D50">
        <v>285.02999999999997</v>
      </c>
      <c r="E50">
        <v>230.1</v>
      </c>
      <c r="F50">
        <v>350.58</v>
      </c>
    </row>
    <row r="51" spans="1:6" x14ac:dyDescent="0.2">
      <c r="A51" t="s">
        <v>306</v>
      </c>
      <c r="B51" t="s">
        <v>96</v>
      </c>
      <c r="C51" s="50" t="s">
        <v>96</v>
      </c>
      <c r="D51">
        <v>-836.29</v>
      </c>
      <c r="E51" t="s">
        <v>96</v>
      </c>
      <c r="F51" t="s">
        <v>96</v>
      </c>
    </row>
    <row r="52" spans="1:6" x14ac:dyDescent="0.2">
      <c r="A52" t="s">
        <v>155</v>
      </c>
      <c r="B52" t="s">
        <v>96</v>
      </c>
      <c r="C52" s="50">
        <v>-207</v>
      </c>
      <c r="D52" t="s">
        <v>96</v>
      </c>
      <c r="E52" t="s">
        <v>96</v>
      </c>
      <c r="F52" t="s">
        <v>96</v>
      </c>
    </row>
    <row r="53" spans="1:6" x14ac:dyDescent="0.2">
      <c r="A53" t="s">
        <v>156</v>
      </c>
      <c r="B53" t="s">
        <v>96</v>
      </c>
      <c r="C53">
        <v>207</v>
      </c>
      <c r="D53" t="s">
        <v>96</v>
      </c>
      <c r="E53" t="s">
        <v>96</v>
      </c>
      <c r="F53" t="s">
        <v>96</v>
      </c>
    </row>
    <row r="54" spans="1:6" x14ac:dyDescent="0.2">
      <c r="A54" t="s">
        <v>307</v>
      </c>
      <c r="B54" s="50">
        <v>-12603</v>
      </c>
      <c r="C54" s="50">
        <v>5143</v>
      </c>
      <c r="D54" s="51">
        <v>3963.25</v>
      </c>
      <c r="E54" s="51">
        <v>-2968.54</v>
      </c>
      <c r="F54" s="51">
        <v>-7432.85</v>
      </c>
    </row>
    <row r="55" spans="1:6" x14ac:dyDescent="0.2">
      <c r="A55" t="s">
        <v>308</v>
      </c>
      <c r="B55" s="50">
        <v>765</v>
      </c>
      <c r="C55" s="50">
        <v>107</v>
      </c>
      <c r="D55">
        <v>19.37</v>
      </c>
      <c r="E55">
        <v>-98.45</v>
      </c>
      <c r="F55" t="s">
        <v>96</v>
      </c>
    </row>
    <row r="56" spans="1:6" x14ac:dyDescent="0.2">
      <c r="A56" t="s">
        <v>309</v>
      </c>
      <c r="B56">
        <v>-688</v>
      </c>
      <c r="C56" t="s">
        <v>96</v>
      </c>
      <c r="D56" t="s">
        <v>96</v>
      </c>
      <c r="E56" t="s">
        <v>96</v>
      </c>
      <c r="F56" t="s">
        <v>96</v>
      </c>
    </row>
    <row r="57" spans="1:6" x14ac:dyDescent="0.2">
      <c r="A57" t="s">
        <v>310</v>
      </c>
      <c r="B57" t="s">
        <v>96</v>
      </c>
      <c r="C57">
        <v>-150</v>
      </c>
      <c r="D57" t="s">
        <v>96</v>
      </c>
      <c r="E57" t="s">
        <v>96</v>
      </c>
      <c r="F57">
        <v>-9.9</v>
      </c>
    </row>
    <row r="58" spans="1:6" x14ac:dyDescent="0.2">
      <c r="A58" t="s">
        <v>157</v>
      </c>
      <c r="B58" t="s">
        <v>96</v>
      </c>
      <c r="C58" s="50">
        <v>-5492</v>
      </c>
      <c r="D58" s="51">
        <v>-2839.87</v>
      </c>
      <c r="E58" s="51">
        <v>-1228.21</v>
      </c>
      <c r="F58" t="s">
        <v>96</v>
      </c>
    </row>
    <row r="59" spans="1:6" x14ac:dyDescent="0.2">
      <c r="A59" t="s">
        <v>158</v>
      </c>
      <c r="B59" s="50">
        <v>106</v>
      </c>
      <c r="C59" s="50">
        <v>5400</v>
      </c>
      <c r="D59" s="51">
        <v>2872.88</v>
      </c>
      <c r="E59" t="s">
        <v>96</v>
      </c>
      <c r="F59" t="s">
        <v>96</v>
      </c>
    </row>
    <row r="60" spans="1:6" x14ac:dyDescent="0.2">
      <c r="A60" t="s">
        <v>311</v>
      </c>
      <c r="B60" s="50" t="s">
        <v>96</v>
      </c>
      <c r="C60" s="50" t="s">
        <v>96</v>
      </c>
      <c r="D60">
        <v>-298.2</v>
      </c>
      <c r="E60" t="s">
        <v>96</v>
      </c>
      <c r="F60" t="s">
        <v>96</v>
      </c>
    </row>
    <row r="61" spans="1:6" x14ac:dyDescent="0.2">
      <c r="A61" t="s">
        <v>159</v>
      </c>
      <c r="B61" s="50">
        <v>-74</v>
      </c>
      <c r="C61" s="50">
        <v>-74</v>
      </c>
      <c r="D61">
        <v>-50</v>
      </c>
      <c r="E61">
        <v>-39.71</v>
      </c>
      <c r="F61">
        <v>-97.3</v>
      </c>
    </row>
    <row r="62" spans="1:6" x14ac:dyDescent="0.2">
      <c r="A62" t="s">
        <v>312</v>
      </c>
      <c r="B62" t="s">
        <v>96</v>
      </c>
      <c r="C62" t="s">
        <v>96</v>
      </c>
      <c r="D62" t="s">
        <v>96</v>
      </c>
      <c r="E62" t="s">
        <v>96</v>
      </c>
      <c r="F62">
        <v>3.42</v>
      </c>
    </row>
    <row r="63" spans="1:6" x14ac:dyDescent="0.2">
      <c r="A63" t="s">
        <v>313</v>
      </c>
      <c r="B63" t="s">
        <v>96</v>
      </c>
      <c r="C63" t="s">
        <v>96</v>
      </c>
      <c r="D63" t="s">
        <v>96</v>
      </c>
      <c r="E63" t="s">
        <v>96</v>
      </c>
      <c r="F63">
        <v>-1.7</v>
      </c>
    </row>
    <row r="64" spans="1:6" x14ac:dyDescent="0.2">
      <c r="A64" t="s">
        <v>160</v>
      </c>
      <c r="B64">
        <v>5</v>
      </c>
      <c r="C64">
        <v>278</v>
      </c>
      <c r="D64">
        <v>59.33</v>
      </c>
      <c r="E64">
        <v>103.55</v>
      </c>
      <c r="F64">
        <v>225.82</v>
      </c>
    </row>
    <row r="65" spans="1:6" x14ac:dyDescent="0.2">
      <c r="A65" t="s">
        <v>314</v>
      </c>
      <c r="B65" s="50" t="s">
        <v>96</v>
      </c>
      <c r="C65" t="s">
        <v>96</v>
      </c>
      <c r="D65" t="s">
        <v>96</v>
      </c>
      <c r="E65">
        <v>234.09</v>
      </c>
      <c r="F65" t="s">
        <v>96</v>
      </c>
    </row>
    <row r="66" spans="1:6" x14ac:dyDescent="0.2">
      <c r="A66" t="s">
        <v>161</v>
      </c>
      <c r="B66" s="50">
        <v>2420</v>
      </c>
      <c r="C66" s="50">
        <v>2493</v>
      </c>
      <c r="D66">
        <v>973.44</v>
      </c>
      <c r="E66">
        <v>652.94000000000005</v>
      </c>
      <c r="F66">
        <v>427.51</v>
      </c>
    </row>
    <row r="67" spans="1:6" x14ac:dyDescent="0.2">
      <c r="A67" t="s">
        <v>162</v>
      </c>
      <c r="B67">
        <v>64</v>
      </c>
      <c r="C67" s="50">
        <v>47</v>
      </c>
      <c r="D67">
        <v>46.42</v>
      </c>
      <c r="E67">
        <v>32.01</v>
      </c>
      <c r="F67">
        <v>18.37</v>
      </c>
    </row>
    <row r="68" spans="1:6" x14ac:dyDescent="0.2">
      <c r="A68" t="s">
        <v>163</v>
      </c>
      <c r="B68" s="50">
        <v>111</v>
      </c>
      <c r="C68" s="50">
        <v>49</v>
      </c>
      <c r="D68">
        <v>21.69</v>
      </c>
      <c r="E68" t="s">
        <v>96</v>
      </c>
      <c r="F68">
        <v>1.51</v>
      </c>
    </row>
    <row r="69" spans="1:6" x14ac:dyDescent="0.2">
      <c r="A69" t="s">
        <v>164</v>
      </c>
      <c r="B69" s="50">
        <v>-20</v>
      </c>
      <c r="C69" s="50">
        <v>-25</v>
      </c>
      <c r="D69" t="s">
        <v>96</v>
      </c>
      <c r="E69" t="s">
        <v>96</v>
      </c>
      <c r="F69" t="s">
        <v>96</v>
      </c>
    </row>
    <row r="70" spans="1:6" x14ac:dyDescent="0.2">
      <c r="A70" t="s">
        <v>315</v>
      </c>
      <c r="B70" t="s">
        <v>96</v>
      </c>
      <c r="C70" t="s">
        <v>96</v>
      </c>
      <c r="D70" s="51">
        <v>-2169.5700000000002</v>
      </c>
      <c r="E70">
        <v>-600</v>
      </c>
      <c r="F70" s="51">
        <v>-1000</v>
      </c>
    </row>
    <row r="71" spans="1:6" x14ac:dyDescent="0.2">
      <c r="A71" t="s">
        <v>316</v>
      </c>
      <c r="B71" t="s">
        <v>96</v>
      </c>
      <c r="C71" s="50" t="s">
        <v>96</v>
      </c>
      <c r="D71" s="51">
        <v>1469.59</v>
      </c>
      <c r="E71" s="51">
        <v>1300</v>
      </c>
      <c r="F71">
        <v>750</v>
      </c>
    </row>
    <row r="72" spans="1:6" x14ac:dyDescent="0.2">
      <c r="A72" t="s">
        <v>165</v>
      </c>
      <c r="B72" s="50">
        <v>-8626</v>
      </c>
      <c r="C72" s="50">
        <v>-7326</v>
      </c>
      <c r="D72" s="51">
        <v>-17723.34</v>
      </c>
      <c r="E72" s="51">
        <v>-13203.08</v>
      </c>
      <c r="F72" s="51">
        <v>-38243.269999999997</v>
      </c>
    </row>
    <row r="73" spans="1:6" x14ac:dyDescent="0.2">
      <c r="A73" t="s">
        <v>166</v>
      </c>
      <c r="B73" s="50">
        <v>8014</v>
      </c>
      <c r="C73" s="50">
        <v>7905</v>
      </c>
      <c r="D73" s="51">
        <v>15497.79</v>
      </c>
      <c r="E73" s="51">
        <v>25978.6</v>
      </c>
      <c r="F73" s="51">
        <v>39088.68</v>
      </c>
    </row>
    <row r="74" spans="1:6" x14ac:dyDescent="0.2">
      <c r="A74" t="s">
        <v>317</v>
      </c>
      <c r="B74" s="50" t="s">
        <v>96</v>
      </c>
      <c r="C74" s="50" t="s">
        <v>96</v>
      </c>
      <c r="D74" t="s">
        <v>96</v>
      </c>
      <c r="E74" t="s">
        <v>96</v>
      </c>
      <c r="F74">
        <v>-14.44</v>
      </c>
    </row>
    <row r="75" spans="1:6" x14ac:dyDescent="0.2">
      <c r="A75" t="s">
        <v>167</v>
      </c>
      <c r="B75" s="50">
        <v>-47594</v>
      </c>
      <c r="C75" s="50">
        <v>-22828</v>
      </c>
      <c r="D75" s="51">
        <v>-16804.16</v>
      </c>
      <c r="E75" s="51">
        <v>-4775.12</v>
      </c>
      <c r="F75" s="51">
        <v>-26126.25</v>
      </c>
    </row>
    <row r="76" spans="1:6" x14ac:dyDescent="0.2">
      <c r="A76" t="s">
        <v>318</v>
      </c>
      <c r="B76" s="50">
        <v>35</v>
      </c>
      <c r="C76">
        <v>82</v>
      </c>
      <c r="D76">
        <v>19.600000000000001</v>
      </c>
      <c r="E76">
        <v>18.59</v>
      </c>
      <c r="F76" s="51">
        <v>2602.5100000000002</v>
      </c>
    </row>
    <row r="77" spans="1:6" x14ac:dyDescent="0.2">
      <c r="A77" t="s">
        <v>319</v>
      </c>
      <c r="B77" s="50" t="s">
        <v>96</v>
      </c>
      <c r="C77" s="50" t="s">
        <v>96</v>
      </c>
      <c r="D77" s="51">
        <v>3750</v>
      </c>
      <c r="E77" s="51">
        <v>3750</v>
      </c>
      <c r="F77" t="s">
        <v>96</v>
      </c>
    </row>
    <row r="78" spans="1:6" x14ac:dyDescent="0.2">
      <c r="A78" t="s">
        <v>168</v>
      </c>
      <c r="B78" s="50">
        <v>-63</v>
      </c>
      <c r="C78" s="50" t="s">
        <v>96</v>
      </c>
      <c r="D78" t="s">
        <v>96</v>
      </c>
      <c r="E78" t="s">
        <v>96</v>
      </c>
      <c r="F78" t="s">
        <v>96</v>
      </c>
    </row>
    <row r="79" spans="1:6" x14ac:dyDescent="0.2">
      <c r="A79" t="s">
        <v>320</v>
      </c>
      <c r="B79" s="50">
        <v>1073</v>
      </c>
      <c r="C79" s="50" t="s">
        <v>96</v>
      </c>
      <c r="D79" t="s">
        <v>96</v>
      </c>
      <c r="E79" t="s">
        <v>96</v>
      </c>
      <c r="F79" t="s">
        <v>96</v>
      </c>
    </row>
    <row r="80" spans="1:6" x14ac:dyDescent="0.2">
      <c r="A80" t="s">
        <v>321</v>
      </c>
      <c r="B80" s="50">
        <v>-1073</v>
      </c>
      <c r="C80" s="50" t="s">
        <v>96</v>
      </c>
      <c r="D80" t="s">
        <v>96</v>
      </c>
      <c r="E80" t="s">
        <v>96</v>
      </c>
      <c r="F80" t="s">
        <v>96</v>
      </c>
    </row>
    <row r="81" spans="1:6" x14ac:dyDescent="0.2">
      <c r="A81" t="s">
        <v>169</v>
      </c>
      <c r="B81" t="s">
        <v>96</v>
      </c>
      <c r="C81" s="50">
        <v>3812</v>
      </c>
      <c r="D81" t="s">
        <v>96</v>
      </c>
      <c r="E81" t="s">
        <v>96</v>
      </c>
      <c r="F81" t="s">
        <v>96</v>
      </c>
    </row>
    <row r="82" spans="1:6" x14ac:dyDescent="0.2">
      <c r="A82" t="s">
        <v>322</v>
      </c>
      <c r="B82" s="50" t="s">
        <v>96</v>
      </c>
      <c r="C82" t="s">
        <v>96</v>
      </c>
      <c r="D82">
        <v>-295.92</v>
      </c>
      <c r="E82" t="s">
        <v>96</v>
      </c>
      <c r="F82" t="s">
        <v>96</v>
      </c>
    </row>
    <row r="83" spans="1:6" x14ac:dyDescent="0.2">
      <c r="A83" t="s">
        <v>323</v>
      </c>
      <c r="B83" t="s">
        <v>96</v>
      </c>
      <c r="C83" t="s">
        <v>96</v>
      </c>
      <c r="D83">
        <v>-99.5</v>
      </c>
      <c r="E83" t="s">
        <v>96</v>
      </c>
      <c r="F83" t="s">
        <v>96</v>
      </c>
    </row>
    <row r="84" spans="1:6" x14ac:dyDescent="0.2">
      <c r="A84" t="s">
        <v>170</v>
      </c>
      <c r="B84" s="50">
        <v>7386</v>
      </c>
      <c r="C84" s="50">
        <v>11629</v>
      </c>
      <c r="D84" s="51">
        <v>16315.06</v>
      </c>
      <c r="E84" s="51">
        <v>31308.62</v>
      </c>
      <c r="F84" s="51">
        <v>29642.36</v>
      </c>
    </row>
    <row r="85" spans="1:6" x14ac:dyDescent="0.2">
      <c r="A85" t="s">
        <v>171</v>
      </c>
      <c r="B85" s="50">
        <v>-19600</v>
      </c>
      <c r="C85" s="50">
        <v>-31675</v>
      </c>
      <c r="D85" s="51">
        <v>-31559.46</v>
      </c>
      <c r="E85" s="51">
        <v>-23355.8</v>
      </c>
      <c r="F85" s="51">
        <v>-18629.61</v>
      </c>
    </row>
    <row r="86" spans="1:6" x14ac:dyDescent="0.2">
      <c r="A86" t="s">
        <v>172</v>
      </c>
      <c r="B86" s="50">
        <v>186</v>
      </c>
      <c r="C86" s="50">
        <v>-83</v>
      </c>
      <c r="D86">
        <v>-106.51</v>
      </c>
      <c r="E86">
        <v>-97.77</v>
      </c>
      <c r="F86">
        <v>35.01</v>
      </c>
    </row>
    <row r="87" spans="1:6" x14ac:dyDescent="0.2">
      <c r="A87" t="s">
        <v>324</v>
      </c>
      <c r="B87" t="s">
        <v>96</v>
      </c>
      <c r="C87" t="s">
        <v>96</v>
      </c>
      <c r="D87" t="s">
        <v>96</v>
      </c>
      <c r="E87" t="s">
        <v>96</v>
      </c>
      <c r="F87">
        <v>-0.48</v>
      </c>
    </row>
    <row r="88" spans="1:6" x14ac:dyDescent="0.2">
      <c r="A88" t="s">
        <v>173</v>
      </c>
      <c r="B88">
        <v>846</v>
      </c>
      <c r="C88" s="50">
        <v>10194</v>
      </c>
      <c r="D88" s="51">
        <v>28125.45</v>
      </c>
      <c r="E88" s="51">
        <v>16866.240000000002</v>
      </c>
      <c r="F88" s="51">
        <v>20807.150000000001</v>
      </c>
    </row>
    <row r="89" spans="1:6" x14ac:dyDescent="0.2">
      <c r="A89" t="s">
        <v>174</v>
      </c>
      <c r="B89" s="50">
        <v>-1843</v>
      </c>
      <c r="C89" s="50">
        <v>-15656</v>
      </c>
      <c r="D89" s="51">
        <v>-30997.82</v>
      </c>
      <c r="E89" s="51">
        <v>-19460.45</v>
      </c>
      <c r="F89" s="51">
        <v>-11078.93</v>
      </c>
    </row>
    <row r="90" spans="1:6" x14ac:dyDescent="0.2">
      <c r="A90" t="s">
        <v>175</v>
      </c>
      <c r="B90" s="50">
        <v>4966</v>
      </c>
      <c r="C90" s="50">
        <v>-2994</v>
      </c>
      <c r="D90">
        <v>-753.73</v>
      </c>
      <c r="E90" s="51">
        <v>-1975.59</v>
      </c>
      <c r="F90" s="51">
        <v>-4544.2700000000004</v>
      </c>
    </row>
    <row r="91" spans="1:6" x14ac:dyDescent="0.2">
      <c r="A91" t="s">
        <v>176</v>
      </c>
      <c r="B91" s="50">
        <v>-2393</v>
      </c>
      <c r="C91" s="50">
        <v>-1924</v>
      </c>
      <c r="D91" s="51">
        <v>-1516.61</v>
      </c>
      <c r="E91" s="51">
        <v>-1558.95</v>
      </c>
      <c r="F91" s="51">
        <v>-1477.28</v>
      </c>
    </row>
    <row r="92" spans="1:6" x14ac:dyDescent="0.2">
      <c r="A92" t="s">
        <v>325</v>
      </c>
      <c r="B92">
        <v>-189</v>
      </c>
      <c r="C92">
        <v>-290</v>
      </c>
      <c r="D92">
        <v>-140.88</v>
      </c>
      <c r="E92">
        <v>-98.39</v>
      </c>
      <c r="F92">
        <v>-28.75</v>
      </c>
    </row>
    <row r="93" spans="1:6" x14ac:dyDescent="0.2">
      <c r="A93" t="s">
        <v>326</v>
      </c>
      <c r="B93" t="s">
        <v>96</v>
      </c>
      <c r="C93" t="s">
        <v>96</v>
      </c>
      <c r="D93" t="s">
        <v>96</v>
      </c>
      <c r="E93" t="s">
        <v>96</v>
      </c>
      <c r="F93">
        <v>0.24</v>
      </c>
    </row>
    <row r="94" spans="1:6" x14ac:dyDescent="0.2">
      <c r="A94" t="s">
        <v>327</v>
      </c>
      <c r="B94" s="50">
        <v>-2303</v>
      </c>
      <c r="C94">
        <v>-769</v>
      </c>
      <c r="D94" t="s">
        <v>96</v>
      </c>
      <c r="E94">
        <v>-1.53</v>
      </c>
      <c r="F94">
        <v>-1.56</v>
      </c>
    </row>
    <row r="95" spans="1:6" x14ac:dyDescent="0.2">
      <c r="A95" t="s">
        <v>328</v>
      </c>
      <c r="B95" t="s">
        <v>96</v>
      </c>
      <c r="C95" t="s">
        <v>96</v>
      </c>
      <c r="D95">
        <v>353.38</v>
      </c>
      <c r="E95">
        <v>476.28</v>
      </c>
      <c r="F95">
        <v>700.75</v>
      </c>
    </row>
    <row r="96" spans="1:6" x14ac:dyDescent="0.2">
      <c r="A96" t="s">
        <v>329</v>
      </c>
      <c r="B96" s="50">
        <v>-5814</v>
      </c>
      <c r="C96" s="50">
        <v>-9332</v>
      </c>
      <c r="D96" s="51">
        <v>-9335.9599999999991</v>
      </c>
      <c r="E96" s="51">
        <v>-9251.42</v>
      </c>
      <c r="F96" s="51">
        <v>-8122.94</v>
      </c>
    </row>
    <row r="97" spans="1:6" x14ac:dyDescent="0.2">
      <c r="A97" t="s">
        <v>330</v>
      </c>
      <c r="B97" s="50">
        <v>-18786</v>
      </c>
      <c r="C97" s="50">
        <v>-37006</v>
      </c>
      <c r="D97" s="51">
        <v>-26242.9</v>
      </c>
      <c r="E97" s="51">
        <v>-3380.17</v>
      </c>
      <c r="F97" s="51">
        <v>9904.2000000000007</v>
      </c>
    </row>
    <row r="98" spans="1:6" x14ac:dyDescent="0.2">
      <c r="A98" t="s">
        <v>177</v>
      </c>
      <c r="B98" s="50">
        <v>-3278</v>
      </c>
      <c r="C98" s="50">
        <v>8081</v>
      </c>
      <c r="D98" s="51">
        <v>-7659.05</v>
      </c>
      <c r="E98" s="51">
        <v>6127.54</v>
      </c>
      <c r="F98" s="51">
        <v>12778.46</v>
      </c>
    </row>
    <row r="99" spans="1:6" x14ac:dyDescent="0.2">
      <c r="A99" t="s">
        <v>331</v>
      </c>
      <c r="B99" s="50">
        <v>40015</v>
      </c>
      <c r="C99" s="50">
        <v>31887</v>
      </c>
      <c r="D99" s="51">
        <v>38159.01</v>
      </c>
      <c r="E99" s="51">
        <v>31700.01</v>
      </c>
      <c r="F99" s="51">
        <v>18467.8</v>
      </c>
    </row>
    <row r="100" spans="1:6" x14ac:dyDescent="0.2">
      <c r="A100" t="s">
        <v>178</v>
      </c>
      <c r="B100">
        <v>-232</v>
      </c>
      <c r="C100" t="s">
        <v>96</v>
      </c>
      <c r="D100" t="s">
        <v>96</v>
      </c>
      <c r="E100" t="s">
        <v>96</v>
      </c>
      <c r="F100" t="s">
        <v>96</v>
      </c>
    </row>
    <row r="101" spans="1:6" x14ac:dyDescent="0.2">
      <c r="A101" t="s">
        <v>332</v>
      </c>
      <c r="B101" s="50">
        <v>-2999</v>
      </c>
      <c r="C101" t="s">
        <v>96</v>
      </c>
      <c r="D101" t="s">
        <v>96</v>
      </c>
      <c r="E101" t="s">
        <v>96</v>
      </c>
      <c r="F101" t="s">
        <v>96</v>
      </c>
    </row>
    <row r="102" spans="1:6" x14ac:dyDescent="0.2">
      <c r="A102" t="s">
        <v>179</v>
      </c>
      <c r="B102">
        <v>843</v>
      </c>
      <c r="C102">
        <v>47</v>
      </c>
      <c r="D102" s="51">
        <v>1386.99</v>
      </c>
      <c r="E102">
        <v>331.46</v>
      </c>
      <c r="F102">
        <v>453.75</v>
      </c>
    </row>
    <row r="103" spans="1:6" x14ac:dyDescent="0.2">
      <c r="A103" t="s">
        <v>333</v>
      </c>
      <c r="B103" s="50">
        <v>34349</v>
      </c>
      <c r="C103" s="50">
        <v>40015</v>
      </c>
      <c r="D103" s="51">
        <v>31886.95</v>
      </c>
      <c r="E103" s="51">
        <v>38159.01</v>
      </c>
      <c r="F103" s="51">
        <v>31700.01</v>
      </c>
    </row>
    <row r="104" spans="1:6" x14ac:dyDescent="0.2">
      <c r="A104" t="s">
        <v>180</v>
      </c>
      <c r="B104" s="50">
        <v>5241</v>
      </c>
      <c r="C104" s="50">
        <v>4870</v>
      </c>
      <c r="D104" s="51">
        <v>3941.33</v>
      </c>
      <c r="E104" s="51">
        <v>4547.68</v>
      </c>
      <c r="F104" s="51">
        <v>5367.84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9A60-DDFD-46B3-BBA2-FEEE4A15A882}">
  <sheetPr>
    <tabColor theme="8"/>
    <pageSetUpPr fitToPage="1"/>
  </sheetPr>
  <dimension ref="A1:X86"/>
  <sheetViews>
    <sheetView showGridLines="0" zoomScale="77" zoomScaleNormal="75" workbookViewId="0">
      <selection activeCell="A34" sqref="A34"/>
    </sheetView>
  </sheetViews>
  <sheetFormatPr baseColWidth="10" defaultColWidth="8.83203125" defaultRowHeight="15" x14ac:dyDescent="0.2"/>
  <cols>
    <col min="1" max="1" width="66.33203125" style="38" bestFit="1" customWidth="1"/>
    <col min="2" max="2" width="60.6640625" style="2" bestFit="1" customWidth="1"/>
    <col min="3" max="3" width="29.5" style="2" bestFit="1" customWidth="1"/>
    <col min="4" max="4" width="31" style="2" bestFit="1" customWidth="1"/>
    <col min="5" max="5" width="10.6640625" style="2" bestFit="1" customWidth="1"/>
    <col min="6" max="6" width="10.83203125" style="2" bestFit="1" customWidth="1"/>
    <col min="7" max="7" width="15.83203125" style="2" customWidth="1"/>
    <col min="8" max="8" width="29.6640625" style="2" bestFit="1" customWidth="1"/>
    <col min="9" max="9" width="8.83203125" style="2"/>
    <col min="10" max="10" width="33.5" style="2" bestFit="1" customWidth="1"/>
    <col min="11" max="11" width="61.83203125" style="2" bestFit="1" customWidth="1"/>
    <col min="12" max="12" width="29.1640625" style="2" bestFit="1" customWidth="1"/>
    <col min="13" max="13" width="31" style="2" bestFit="1" customWidth="1"/>
    <col min="14" max="14" width="8.1640625" style="2" bestFit="1" customWidth="1"/>
    <col min="15" max="15" width="10.6640625" style="2" bestFit="1" customWidth="1"/>
    <col min="16" max="16" width="35.1640625" style="2" bestFit="1" customWidth="1"/>
    <col min="17" max="17" width="8.1640625" style="2" bestFit="1" customWidth="1"/>
    <col min="18" max="18" width="10.6640625" style="2" bestFit="1" customWidth="1"/>
    <col min="25" max="25" width="35.1640625" style="2" bestFit="1" customWidth="1"/>
    <col min="26" max="16384" width="8.83203125" style="2"/>
  </cols>
  <sheetData>
    <row r="1" spans="1:16" s="2" customFormat="1" ht="20" x14ac:dyDescent="0.2">
      <c r="A1" s="70" t="s">
        <v>41</v>
      </c>
      <c r="B1" s="70" t="s">
        <v>79</v>
      </c>
      <c r="C1" s="70" t="s">
        <v>80</v>
      </c>
      <c r="D1" s="70" t="s">
        <v>181</v>
      </c>
      <c r="E1" s="70" t="s">
        <v>182</v>
      </c>
      <c r="F1" s="70" t="s">
        <v>183</v>
      </c>
      <c r="H1" s="62"/>
      <c r="J1" s="70" t="s">
        <v>414</v>
      </c>
      <c r="K1" s="70" t="s">
        <v>415</v>
      </c>
      <c r="L1" s="71" t="s">
        <v>79</v>
      </c>
      <c r="M1" s="71" t="s">
        <v>80</v>
      </c>
      <c r="N1" s="71" t="s">
        <v>181</v>
      </c>
      <c r="O1" s="71" t="s">
        <v>182</v>
      </c>
      <c r="P1" s="71" t="s">
        <v>183</v>
      </c>
    </row>
    <row r="2" spans="1:16" s="2" customFormat="1" x14ac:dyDescent="0.2">
      <c r="A2" s="74" t="s">
        <v>386</v>
      </c>
      <c r="B2" s="28">
        <v>194992</v>
      </c>
      <c r="C2" s="28">
        <v>195678</v>
      </c>
      <c r="D2" s="10">
        <v>188791.96</v>
      </c>
      <c r="E2" s="10">
        <v>179171.53</v>
      </c>
      <c r="F2" s="10">
        <v>162571.95000000001</v>
      </c>
      <c r="H2" s="63"/>
      <c r="J2" s="26" t="s">
        <v>416</v>
      </c>
      <c r="K2" s="9" t="s">
        <v>417</v>
      </c>
      <c r="L2" s="28">
        <v>7640</v>
      </c>
      <c r="M2" s="28">
        <v>7757</v>
      </c>
      <c r="N2" s="28">
        <v>7457</v>
      </c>
      <c r="O2" s="10">
        <v>7513.05</v>
      </c>
      <c r="P2" s="9" t="s">
        <v>418</v>
      </c>
    </row>
    <row r="3" spans="1:16" s="2" customFormat="1" x14ac:dyDescent="0.2">
      <c r="A3" s="74" t="s">
        <v>387</v>
      </c>
      <c r="B3" s="28">
        <v>8786</v>
      </c>
      <c r="C3" s="28">
        <v>8836</v>
      </c>
      <c r="D3" s="10">
        <v>6448.31</v>
      </c>
      <c r="E3" s="10">
        <v>13487.21</v>
      </c>
      <c r="F3" s="10">
        <v>8553.9500000000007</v>
      </c>
      <c r="H3" s="64"/>
      <c r="J3" s="26" t="s">
        <v>416</v>
      </c>
      <c r="K3" s="9" t="s">
        <v>419</v>
      </c>
      <c r="L3" s="9">
        <v>-16</v>
      </c>
      <c r="M3" s="9" t="s">
        <v>96</v>
      </c>
      <c r="N3" s="9" t="s">
        <v>96</v>
      </c>
      <c r="O3" s="9">
        <v>12.26</v>
      </c>
      <c r="P3" s="9" t="s">
        <v>96</v>
      </c>
    </row>
    <row r="4" spans="1:16" s="2" customFormat="1" x14ac:dyDescent="0.2">
      <c r="A4" s="74" t="s">
        <v>388</v>
      </c>
      <c r="B4" s="9">
        <v>307</v>
      </c>
      <c r="C4" s="9" t="s">
        <v>96</v>
      </c>
      <c r="D4" s="9">
        <v>627.71</v>
      </c>
      <c r="E4" s="9">
        <v>0.69</v>
      </c>
      <c r="F4" s="9">
        <v>0.69</v>
      </c>
      <c r="H4" s="65"/>
      <c r="J4" s="26" t="s">
        <v>416</v>
      </c>
      <c r="K4" s="9" t="s">
        <v>420</v>
      </c>
      <c r="L4" s="9">
        <v>-216</v>
      </c>
      <c r="M4" s="9">
        <v>-127</v>
      </c>
      <c r="N4" s="9">
        <v>-96</v>
      </c>
      <c r="O4" s="9">
        <v>-21.19</v>
      </c>
      <c r="P4" s="9" t="s">
        <v>96</v>
      </c>
    </row>
    <row r="5" spans="1:16" s="2" customFormat="1" x14ac:dyDescent="0.2">
      <c r="A5" s="74" t="s">
        <v>389</v>
      </c>
      <c r="B5" s="9">
        <v>-91</v>
      </c>
      <c r="C5" s="9">
        <v>-764</v>
      </c>
      <c r="D5" s="9">
        <v>-634.35</v>
      </c>
      <c r="E5" s="9">
        <v>-168.34</v>
      </c>
      <c r="F5" s="9" t="s">
        <v>96</v>
      </c>
      <c r="H5" s="66"/>
      <c r="J5" s="26" t="s">
        <v>416</v>
      </c>
      <c r="K5" s="9" t="s">
        <v>421</v>
      </c>
      <c r="L5" s="9">
        <v>102</v>
      </c>
      <c r="M5" s="9">
        <v>70</v>
      </c>
      <c r="N5" s="9">
        <v>64</v>
      </c>
      <c r="O5" s="9">
        <v>-47.31</v>
      </c>
      <c r="P5" s="9" t="s">
        <v>96</v>
      </c>
    </row>
    <row r="6" spans="1:16" s="2" customFormat="1" x14ac:dyDescent="0.2">
      <c r="A6" s="74" t="s">
        <v>390</v>
      </c>
      <c r="B6" s="28">
        <v>-8607</v>
      </c>
      <c r="C6" s="28">
        <v>-13126</v>
      </c>
      <c r="D6" s="10">
        <v>-3204.12</v>
      </c>
      <c r="E6" s="10">
        <v>-1546.69</v>
      </c>
      <c r="F6" s="9">
        <v>-982.41</v>
      </c>
      <c r="H6" s="67"/>
      <c r="J6" s="26" t="s">
        <v>416</v>
      </c>
      <c r="K6" s="9" t="s">
        <v>422</v>
      </c>
      <c r="L6" s="28">
        <v>7510</v>
      </c>
      <c r="M6" s="28">
        <v>7641</v>
      </c>
      <c r="N6" s="28">
        <v>7757</v>
      </c>
      <c r="O6" s="10">
        <v>7456.81</v>
      </c>
      <c r="P6" s="9" t="s">
        <v>423</v>
      </c>
    </row>
    <row r="7" spans="1:16" s="2" customFormat="1" x14ac:dyDescent="0.2">
      <c r="A7" s="74" t="s">
        <v>391</v>
      </c>
      <c r="B7" s="28">
        <v>7145</v>
      </c>
      <c r="C7" s="28">
        <v>4407</v>
      </c>
      <c r="D7" s="10">
        <v>3648.82</v>
      </c>
      <c r="E7" s="10">
        <v>-2151.75</v>
      </c>
      <c r="F7" s="10">
        <v>9027.35</v>
      </c>
      <c r="H7" s="67"/>
      <c r="J7" s="26" t="s">
        <v>416</v>
      </c>
      <c r="K7" s="9" t="s">
        <v>424</v>
      </c>
      <c r="L7" s="9" t="s">
        <v>96</v>
      </c>
      <c r="M7" s="9">
        <v>72</v>
      </c>
      <c r="N7" s="9" t="s">
        <v>96</v>
      </c>
      <c r="O7" s="9" t="s">
        <v>96</v>
      </c>
      <c r="P7" s="9" t="s">
        <v>96</v>
      </c>
    </row>
    <row r="8" spans="1:16" s="2" customFormat="1" x14ac:dyDescent="0.2">
      <c r="A8" s="74" t="s">
        <v>392</v>
      </c>
      <c r="B8" s="28">
        <v>202108</v>
      </c>
      <c r="C8" s="28">
        <v>194992</v>
      </c>
      <c r="D8" s="10">
        <v>195678.33</v>
      </c>
      <c r="E8" s="10">
        <v>188791.96</v>
      </c>
      <c r="F8" s="10">
        <v>179171.53</v>
      </c>
      <c r="H8" s="68"/>
      <c r="J8" s="26" t="s">
        <v>416</v>
      </c>
      <c r="K8" s="9" t="s">
        <v>425</v>
      </c>
      <c r="L8" s="28">
        <v>7510</v>
      </c>
      <c r="M8" s="28">
        <v>7569</v>
      </c>
      <c r="N8" s="28">
        <v>7757</v>
      </c>
      <c r="O8" s="10">
        <v>7456.81</v>
      </c>
      <c r="P8" s="9" t="s">
        <v>96</v>
      </c>
    </row>
    <row r="9" spans="1:16" s="2" customFormat="1" x14ac:dyDescent="0.2">
      <c r="A9" s="74" t="s">
        <v>393</v>
      </c>
      <c r="B9" s="28">
        <v>121866</v>
      </c>
      <c r="C9" s="28">
        <v>121866</v>
      </c>
      <c r="D9" s="10">
        <v>107891.83</v>
      </c>
      <c r="E9" s="10">
        <v>99531.48</v>
      </c>
      <c r="F9" s="10">
        <v>84689.12</v>
      </c>
      <c r="H9" s="69"/>
      <c r="J9" s="26" t="s">
        <v>426</v>
      </c>
      <c r="K9" s="9" t="s">
        <v>417</v>
      </c>
      <c r="L9" s="28">
        <v>30832</v>
      </c>
      <c r="M9" s="28">
        <v>29571</v>
      </c>
      <c r="N9" s="28">
        <v>28644</v>
      </c>
      <c r="O9" s="10">
        <v>28534.98</v>
      </c>
      <c r="P9" s="9" t="s">
        <v>96</v>
      </c>
    </row>
    <row r="10" spans="1:16" s="2" customFormat="1" x14ac:dyDescent="0.2">
      <c r="A10" s="74" t="s">
        <v>394</v>
      </c>
      <c r="B10" s="28">
        <v>11203</v>
      </c>
      <c r="C10" s="28">
        <v>13048</v>
      </c>
      <c r="D10" s="10">
        <v>11798.87</v>
      </c>
      <c r="E10" s="10">
        <v>11068.12</v>
      </c>
      <c r="F10" s="10">
        <v>10872.96</v>
      </c>
      <c r="J10" s="26" t="s">
        <v>426</v>
      </c>
      <c r="K10" s="9" t="s">
        <v>419</v>
      </c>
      <c r="L10" s="28">
        <v>2388</v>
      </c>
      <c r="M10" s="28">
        <v>1138</v>
      </c>
      <c r="N10" s="9">
        <v>721</v>
      </c>
      <c r="O10" s="9">
        <v>599.04999999999995</v>
      </c>
      <c r="P10" s="9" t="s">
        <v>96</v>
      </c>
    </row>
    <row r="11" spans="1:16" s="2" customFormat="1" x14ac:dyDescent="0.2">
      <c r="A11" s="74" t="s">
        <v>395</v>
      </c>
      <c r="B11" s="9" t="s">
        <v>96</v>
      </c>
      <c r="C11" s="9" t="s">
        <v>96</v>
      </c>
      <c r="D11" s="9" t="s">
        <v>96</v>
      </c>
      <c r="E11" s="9" t="s">
        <v>96</v>
      </c>
      <c r="F11" s="9">
        <v>-530.75</v>
      </c>
      <c r="J11" s="26" t="s">
        <v>426</v>
      </c>
      <c r="K11" s="9" t="s">
        <v>427</v>
      </c>
      <c r="L11" s="9">
        <v>-231</v>
      </c>
      <c r="M11" s="9">
        <v>-551</v>
      </c>
      <c r="N11" s="9">
        <v>-139</v>
      </c>
      <c r="O11" s="9">
        <v>-139.1</v>
      </c>
      <c r="P11" s="9" t="s">
        <v>96</v>
      </c>
    </row>
    <row r="12" spans="1:16" s="2" customFormat="1" x14ac:dyDescent="0.2">
      <c r="A12" s="74" t="s">
        <v>396</v>
      </c>
      <c r="B12" s="9">
        <v>-6</v>
      </c>
      <c r="C12" s="9">
        <v>-319</v>
      </c>
      <c r="D12" s="9">
        <v>-57.56</v>
      </c>
      <c r="E12" s="9">
        <v>-90.38</v>
      </c>
      <c r="F12" s="9" t="s">
        <v>96</v>
      </c>
      <c r="J12" s="26" t="s">
        <v>426</v>
      </c>
      <c r="K12" s="9" t="s">
        <v>421</v>
      </c>
      <c r="L12" s="28">
        <v>1254</v>
      </c>
      <c r="M12" s="9">
        <v>674</v>
      </c>
      <c r="N12" s="9">
        <v>697</v>
      </c>
      <c r="O12" s="9">
        <v>-350.85</v>
      </c>
      <c r="P12" s="9" t="s">
        <v>96</v>
      </c>
    </row>
    <row r="13" spans="1:16" s="2" customFormat="1" x14ac:dyDescent="0.2">
      <c r="A13" s="74" t="s">
        <v>397</v>
      </c>
      <c r="B13" s="28">
        <v>-8154</v>
      </c>
      <c r="C13" s="28">
        <v>-12838</v>
      </c>
      <c r="D13" s="10">
        <v>-2864.77</v>
      </c>
      <c r="E13" s="10">
        <v>-1381.03</v>
      </c>
      <c r="F13" s="9">
        <v>-601.87</v>
      </c>
      <c r="J13" s="26" t="s">
        <v>426</v>
      </c>
      <c r="K13" s="9" t="s">
        <v>422</v>
      </c>
      <c r="L13" s="28">
        <v>34251</v>
      </c>
      <c r="M13" s="28">
        <v>30832</v>
      </c>
      <c r="N13" s="28">
        <v>29571</v>
      </c>
      <c r="O13" s="10">
        <v>28644.080000000002</v>
      </c>
      <c r="P13" s="9" t="s">
        <v>96</v>
      </c>
    </row>
    <row r="14" spans="1:16" s="2" customFormat="1" x14ac:dyDescent="0.2">
      <c r="A14" s="74" t="s">
        <v>398</v>
      </c>
      <c r="B14" s="9" t="s">
        <v>96</v>
      </c>
      <c r="C14" s="9">
        <v>81</v>
      </c>
      <c r="D14" s="9">
        <v>-58.77</v>
      </c>
      <c r="E14" s="9">
        <v>-35.270000000000003</v>
      </c>
      <c r="F14" s="9">
        <v>63.86</v>
      </c>
      <c r="J14" s="26" t="s">
        <v>426</v>
      </c>
      <c r="K14" s="9" t="s">
        <v>428</v>
      </c>
      <c r="L14" s="28">
        <v>11028</v>
      </c>
      <c r="M14" s="28">
        <v>9562</v>
      </c>
      <c r="N14" s="28">
        <v>8111</v>
      </c>
      <c r="O14" s="10">
        <v>6992.5</v>
      </c>
      <c r="P14" s="9" t="s">
        <v>96</v>
      </c>
    </row>
    <row r="15" spans="1:16" s="2" customFormat="1" x14ac:dyDescent="0.2">
      <c r="A15" s="74" t="s">
        <v>399</v>
      </c>
      <c r="B15" s="28">
        <v>4771</v>
      </c>
      <c r="C15" s="28">
        <v>2852</v>
      </c>
      <c r="D15" s="10">
        <v>2327.3000000000002</v>
      </c>
      <c r="E15" s="10">
        <v>-1201.0899999999999</v>
      </c>
      <c r="F15" s="10">
        <v>5038.0200000000004</v>
      </c>
      <c r="J15" s="26" t="s">
        <v>426</v>
      </c>
      <c r="K15" s="9" t="s">
        <v>394</v>
      </c>
      <c r="L15" s="28">
        <v>1532</v>
      </c>
      <c r="M15" s="28">
        <v>1468</v>
      </c>
      <c r="N15" s="28">
        <v>1300</v>
      </c>
      <c r="O15" s="10">
        <v>1306.19</v>
      </c>
      <c r="P15" s="9" t="s">
        <v>96</v>
      </c>
    </row>
    <row r="16" spans="1:16" s="2" customFormat="1" x14ac:dyDescent="0.2">
      <c r="A16" s="74" t="s">
        <v>400</v>
      </c>
      <c r="B16" s="28">
        <v>129572</v>
      </c>
      <c r="C16" s="28">
        <v>121866</v>
      </c>
      <c r="D16" s="10">
        <v>119036.9</v>
      </c>
      <c r="E16" s="10">
        <v>107891.83</v>
      </c>
      <c r="F16" s="10">
        <v>99531.48</v>
      </c>
      <c r="J16" s="26" t="s">
        <v>426</v>
      </c>
      <c r="K16" s="9" t="s">
        <v>429</v>
      </c>
      <c r="L16" s="9">
        <v>-122</v>
      </c>
      <c r="M16" s="9">
        <v>-230</v>
      </c>
      <c r="N16" s="9">
        <v>-52</v>
      </c>
      <c r="O16" s="9">
        <v>-80.010000000000005</v>
      </c>
      <c r="P16" s="9" t="s">
        <v>96</v>
      </c>
    </row>
    <row r="17" spans="1:24" x14ac:dyDescent="0.2">
      <c r="A17" s="74" t="s">
        <v>401</v>
      </c>
      <c r="B17" s="28">
        <v>72536</v>
      </c>
      <c r="C17" s="28">
        <v>73125</v>
      </c>
      <c r="D17" s="10">
        <v>76641.429999999993</v>
      </c>
      <c r="E17" s="10">
        <v>80900.13</v>
      </c>
      <c r="F17" s="10">
        <v>79640.05</v>
      </c>
      <c r="J17" s="26" t="s">
        <v>426</v>
      </c>
      <c r="K17" s="9" t="s">
        <v>430</v>
      </c>
      <c r="L17" s="9">
        <v>448</v>
      </c>
      <c r="M17" s="9">
        <v>220</v>
      </c>
      <c r="N17" s="9">
        <v>242</v>
      </c>
      <c r="O17" s="9">
        <v>-107.44</v>
      </c>
      <c r="P17" s="9" t="s">
        <v>96</v>
      </c>
      <c r="S17" s="2"/>
      <c r="T17" s="2"/>
      <c r="U17" s="2"/>
      <c r="V17" s="2"/>
      <c r="W17" s="2"/>
      <c r="X17" s="2"/>
    </row>
    <row r="18" spans="1:24" x14ac:dyDescent="0.2">
      <c r="A18" s="74" t="s">
        <v>402</v>
      </c>
      <c r="B18" s="28">
        <v>10937</v>
      </c>
      <c r="C18" s="28">
        <v>5220</v>
      </c>
      <c r="D18" s="10">
        <v>3529.04</v>
      </c>
      <c r="E18" s="10">
        <v>8377.14</v>
      </c>
      <c r="F18" s="10">
        <v>8599.56</v>
      </c>
      <c r="J18" s="26" t="s">
        <v>426</v>
      </c>
      <c r="K18" s="9" t="s">
        <v>424</v>
      </c>
      <c r="L18" s="28">
        <v>12875</v>
      </c>
      <c r="M18" s="28">
        <v>11028</v>
      </c>
      <c r="N18" s="28">
        <v>9562</v>
      </c>
      <c r="O18" s="10">
        <v>8111.24</v>
      </c>
      <c r="P18" s="9" t="s">
        <v>96</v>
      </c>
      <c r="S18" s="2"/>
      <c r="T18" s="2"/>
      <c r="U18" s="2"/>
      <c r="V18" s="2"/>
      <c r="W18" s="2"/>
      <c r="X18" s="2"/>
    </row>
    <row r="19" spans="1:24" x14ac:dyDescent="0.2">
      <c r="A19" s="74" t="s">
        <v>403</v>
      </c>
      <c r="B19" s="28">
        <v>14729</v>
      </c>
      <c r="C19" s="28">
        <v>14124</v>
      </c>
      <c r="D19" s="10">
        <v>7364.73</v>
      </c>
      <c r="E19" s="10">
        <v>8354.02</v>
      </c>
      <c r="F19" s="10">
        <v>9592.57</v>
      </c>
      <c r="J19" s="26" t="s">
        <v>426</v>
      </c>
      <c r="K19" s="9" t="s">
        <v>425</v>
      </c>
      <c r="L19" s="28">
        <v>21376</v>
      </c>
      <c r="M19" s="28">
        <v>19804</v>
      </c>
      <c r="N19" s="28">
        <v>20009</v>
      </c>
      <c r="O19" s="10">
        <v>20532.84</v>
      </c>
      <c r="P19" s="9" t="s">
        <v>96</v>
      </c>
      <c r="S19" s="2"/>
      <c r="T19" s="2"/>
      <c r="U19" s="2"/>
      <c r="V19" s="2"/>
      <c r="W19" s="2"/>
      <c r="X19" s="2"/>
    </row>
    <row r="20" spans="1:24" x14ac:dyDescent="0.2">
      <c r="A20" s="74" t="s">
        <v>404</v>
      </c>
      <c r="B20" s="9" t="s">
        <v>96</v>
      </c>
      <c r="C20" s="9" t="s">
        <v>96</v>
      </c>
      <c r="D20" s="9">
        <v>313.22000000000003</v>
      </c>
      <c r="E20" s="9" t="s">
        <v>96</v>
      </c>
      <c r="F20" s="9" t="s">
        <v>96</v>
      </c>
      <c r="J20" s="26" t="s">
        <v>431</v>
      </c>
      <c r="K20" s="9" t="s">
        <v>417</v>
      </c>
      <c r="L20" s="28">
        <v>150271</v>
      </c>
      <c r="M20" s="28">
        <v>152207</v>
      </c>
      <c r="N20" s="28">
        <v>147025</v>
      </c>
      <c r="O20" s="10">
        <v>137463.16</v>
      </c>
      <c r="P20" s="9" t="s">
        <v>96</v>
      </c>
      <c r="S20" s="2"/>
      <c r="T20" s="2"/>
      <c r="U20" s="2"/>
      <c r="V20" s="2"/>
      <c r="W20" s="2"/>
      <c r="X20" s="2"/>
    </row>
    <row r="21" spans="1:24" x14ac:dyDescent="0.2">
      <c r="A21" s="74" t="s">
        <v>405</v>
      </c>
      <c r="B21" s="28">
        <v>-8639</v>
      </c>
      <c r="C21" s="28">
        <v>-8582</v>
      </c>
      <c r="D21" s="10">
        <v>-6119.09</v>
      </c>
      <c r="E21" s="10">
        <v>-13145.37</v>
      </c>
      <c r="F21" s="10">
        <v>-8114.42</v>
      </c>
      <c r="J21" s="26" t="s">
        <v>431</v>
      </c>
      <c r="K21" s="9" t="s">
        <v>419</v>
      </c>
      <c r="L21" s="28">
        <v>6046</v>
      </c>
      <c r="M21" s="28">
        <v>7222</v>
      </c>
      <c r="N21" s="28">
        <v>5266</v>
      </c>
      <c r="O21" s="10">
        <v>12467.83</v>
      </c>
      <c r="P21" s="9" t="s">
        <v>96</v>
      </c>
      <c r="S21" s="2"/>
      <c r="T21" s="2"/>
      <c r="U21" s="2"/>
      <c r="V21" s="2"/>
      <c r="W21" s="2"/>
      <c r="X21" s="2"/>
    </row>
    <row r="22" spans="1:24" x14ac:dyDescent="0.2">
      <c r="A22" s="74" t="s">
        <v>406</v>
      </c>
      <c r="B22" s="9" t="s">
        <v>96</v>
      </c>
      <c r="C22" s="9">
        <v>-1</v>
      </c>
      <c r="D22" s="9">
        <v>-0.11</v>
      </c>
      <c r="E22" s="9">
        <v>-72.28</v>
      </c>
      <c r="F22" s="10">
        <v>-2229.48</v>
      </c>
      <c r="J22" s="26" t="s">
        <v>431</v>
      </c>
      <c r="K22" s="9" t="s">
        <v>432</v>
      </c>
      <c r="L22" s="28">
        <v>-8289</v>
      </c>
      <c r="M22" s="28">
        <v>-12703</v>
      </c>
      <c r="N22" s="28">
        <v>-2875</v>
      </c>
      <c r="O22" s="10">
        <v>-1230.33</v>
      </c>
      <c r="P22" s="9" t="s">
        <v>96</v>
      </c>
      <c r="S22" s="2"/>
      <c r="T22" s="2"/>
      <c r="U22" s="2"/>
      <c r="V22" s="2"/>
      <c r="W22" s="2"/>
      <c r="X22" s="2"/>
    </row>
    <row r="23" spans="1:24" x14ac:dyDescent="0.2">
      <c r="A23" s="74" t="s">
        <v>407</v>
      </c>
      <c r="B23" s="9">
        <v>640</v>
      </c>
      <c r="C23" s="9">
        <v>176</v>
      </c>
      <c r="D23" s="9">
        <v>132.08000000000001</v>
      </c>
      <c r="E23" s="9">
        <v>15.53</v>
      </c>
      <c r="F23" s="9">
        <v>528.91</v>
      </c>
      <c r="J23" s="26" t="s">
        <v>431</v>
      </c>
      <c r="K23" s="9" t="s">
        <v>421</v>
      </c>
      <c r="L23" s="28">
        <v>5595</v>
      </c>
      <c r="M23" s="28">
        <v>3545</v>
      </c>
      <c r="N23" s="28">
        <v>2781</v>
      </c>
      <c r="O23" s="10">
        <v>-1675.75</v>
      </c>
      <c r="P23" s="9" t="s">
        <v>96</v>
      </c>
      <c r="S23" s="2"/>
      <c r="T23" s="2"/>
      <c r="U23" s="2"/>
      <c r="V23" s="2"/>
      <c r="W23" s="2"/>
      <c r="X23" s="2"/>
    </row>
    <row r="24" spans="1:24" x14ac:dyDescent="0.2">
      <c r="A24" s="74" t="s">
        <v>408</v>
      </c>
      <c r="B24" s="28">
        <v>17624</v>
      </c>
      <c r="C24" s="28">
        <v>10937</v>
      </c>
      <c r="D24" s="10">
        <v>5219.87</v>
      </c>
      <c r="E24" s="10">
        <v>3529.04</v>
      </c>
      <c r="F24" s="10">
        <v>8377.14</v>
      </c>
      <c r="J24" s="26" t="s">
        <v>431</v>
      </c>
      <c r="K24" s="9" t="s">
        <v>422</v>
      </c>
      <c r="L24" s="28">
        <v>153944</v>
      </c>
      <c r="M24" s="28">
        <v>150271</v>
      </c>
      <c r="N24" s="28">
        <v>152207</v>
      </c>
      <c r="O24" s="10">
        <v>147024.91</v>
      </c>
      <c r="P24" s="9" t="s">
        <v>96</v>
      </c>
      <c r="S24" s="2"/>
      <c r="T24" s="2"/>
      <c r="U24" s="2"/>
      <c r="V24" s="2"/>
      <c r="W24" s="2"/>
      <c r="X24" s="2"/>
    </row>
    <row r="25" spans="1:24" x14ac:dyDescent="0.2">
      <c r="J25" s="26" t="s">
        <v>431</v>
      </c>
      <c r="K25" s="9" t="s">
        <v>428</v>
      </c>
      <c r="L25" s="28">
        <v>106647</v>
      </c>
      <c r="M25" s="28">
        <v>105420</v>
      </c>
      <c r="N25" s="28">
        <v>96074</v>
      </c>
      <c r="O25" s="10">
        <v>89067.35</v>
      </c>
      <c r="P25" s="9" t="s">
        <v>96</v>
      </c>
      <c r="S25" s="2"/>
      <c r="T25" s="2"/>
      <c r="U25" s="2"/>
      <c r="V25" s="2"/>
      <c r="W25" s="2"/>
      <c r="X25" s="2"/>
    </row>
    <row r="26" spans="1:24" x14ac:dyDescent="0.2">
      <c r="J26" s="26" t="s">
        <v>431</v>
      </c>
      <c r="K26" s="9" t="s">
        <v>394</v>
      </c>
      <c r="L26" s="28">
        <v>9227</v>
      </c>
      <c r="M26" s="28">
        <v>11127</v>
      </c>
      <c r="N26" s="28">
        <v>10115</v>
      </c>
      <c r="O26" s="10">
        <v>9354.5300000000007</v>
      </c>
      <c r="P26" s="9" t="s">
        <v>96</v>
      </c>
      <c r="S26" s="2"/>
      <c r="T26" s="2"/>
      <c r="U26" s="2"/>
      <c r="V26" s="2"/>
      <c r="W26" s="2"/>
      <c r="X26" s="2"/>
    </row>
    <row r="27" spans="1:24" x14ac:dyDescent="0.2">
      <c r="J27" s="26" t="s">
        <v>431</v>
      </c>
      <c r="K27" s="9" t="s">
        <v>433</v>
      </c>
      <c r="L27" s="28">
        <v>-7730</v>
      </c>
      <c r="M27" s="28">
        <v>-12450</v>
      </c>
      <c r="N27" s="28">
        <v>-2706</v>
      </c>
      <c r="O27" s="10">
        <v>-1200.32</v>
      </c>
      <c r="P27" s="9" t="s">
        <v>96</v>
      </c>
      <c r="S27" s="2"/>
      <c r="T27" s="2"/>
      <c r="U27" s="2"/>
      <c r="V27" s="2"/>
      <c r="W27" s="2"/>
      <c r="X27" s="2"/>
    </row>
    <row r="28" spans="1:24" x14ac:dyDescent="0.2">
      <c r="J28" s="26" t="s">
        <v>431</v>
      </c>
      <c r="K28" s="9" t="s">
        <v>430</v>
      </c>
      <c r="L28" s="28">
        <v>4177</v>
      </c>
      <c r="M28" s="28">
        <v>2549</v>
      </c>
      <c r="N28" s="28">
        <v>1996</v>
      </c>
      <c r="O28" s="10">
        <v>-1120.95</v>
      </c>
      <c r="P28" s="9" t="s">
        <v>96</v>
      </c>
      <c r="S28" s="2"/>
      <c r="T28" s="2"/>
      <c r="U28" s="2"/>
      <c r="V28" s="2"/>
      <c r="W28" s="2"/>
      <c r="X28" s="2"/>
    </row>
    <row r="29" spans="1:24" x14ac:dyDescent="0.2">
      <c r="J29" s="26" t="s">
        <v>431</v>
      </c>
      <c r="K29" s="9" t="s">
        <v>424</v>
      </c>
      <c r="L29" s="28">
        <v>112321</v>
      </c>
      <c r="M29" s="28">
        <v>106646</v>
      </c>
      <c r="N29" s="28">
        <v>105420</v>
      </c>
      <c r="O29" s="10">
        <v>96074.21</v>
      </c>
      <c r="P29" s="9" t="s">
        <v>96</v>
      </c>
      <c r="S29" s="2"/>
      <c r="T29" s="2"/>
      <c r="U29" s="2"/>
      <c r="V29" s="2"/>
      <c r="W29" s="2"/>
      <c r="X29" s="2"/>
    </row>
    <row r="30" spans="1:24" x14ac:dyDescent="0.2">
      <c r="J30" s="26" t="s">
        <v>431</v>
      </c>
      <c r="K30" s="9" t="s">
        <v>425</v>
      </c>
      <c r="L30" s="28">
        <v>41623</v>
      </c>
      <c r="M30" s="28">
        <v>43625</v>
      </c>
      <c r="N30" s="28">
        <v>46787</v>
      </c>
      <c r="O30" s="10">
        <v>50950.7</v>
      </c>
      <c r="P30" s="9" t="s">
        <v>96</v>
      </c>
      <c r="S30" s="2"/>
      <c r="T30" s="2"/>
      <c r="U30" s="2"/>
      <c r="V30" s="2"/>
      <c r="W30" s="2"/>
      <c r="X30" s="2"/>
    </row>
    <row r="31" spans="1:24" x14ac:dyDescent="0.2">
      <c r="J31" s="26" t="s">
        <v>434</v>
      </c>
      <c r="K31" s="9" t="s">
        <v>417</v>
      </c>
      <c r="L31" s="28">
        <v>1890</v>
      </c>
      <c r="M31" s="28">
        <v>1909</v>
      </c>
      <c r="N31" s="28">
        <v>1816</v>
      </c>
      <c r="O31" s="10">
        <v>1814.99</v>
      </c>
      <c r="P31" s="9" t="s">
        <v>96</v>
      </c>
      <c r="S31" s="2"/>
      <c r="T31" s="2"/>
      <c r="U31" s="2"/>
      <c r="V31" s="2"/>
      <c r="W31" s="2"/>
      <c r="X31" s="2"/>
    </row>
    <row r="32" spans="1:24" x14ac:dyDescent="0.2">
      <c r="J32" s="26" t="s">
        <v>434</v>
      </c>
      <c r="K32" s="9" t="s">
        <v>419</v>
      </c>
      <c r="L32" s="9">
        <v>81</v>
      </c>
      <c r="M32" s="9">
        <v>63</v>
      </c>
      <c r="N32" s="9">
        <v>73</v>
      </c>
      <c r="O32" s="9">
        <v>121.1</v>
      </c>
      <c r="P32" s="9" t="s">
        <v>96</v>
      </c>
      <c r="S32" s="2"/>
      <c r="T32" s="2"/>
      <c r="U32" s="2"/>
      <c r="V32" s="2"/>
      <c r="W32" s="2"/>
      <c r="X32" s="2"/>
    </row>
    <row r="33" spans="10:24" x14ac:dyDescent="0.2">
      <c r="J33" s="26" t="s">
        <v>434</v>
      </c>
      <c r="K33" s="9" t="s">
        <v>432</v>
      </c>
      <c r="L33" s="9">
        <v>-150</v>
      </c>
      <c r="M33" s="9">
        <v>-160</v>
      </c>
      <c r="N33" s="9">
        <v>-19</v>
      </c>
      <c r="O33" s="9">
        <v>-74.5</v>
      </c>
      <c r="P33" s="9" t="s">
        <v>96</v>
      </c>
      <c r="S33" s="2"/>
      <c r="T33" s="2"/>
      <c r="U33" s="2"/>
      <c r="V33" s="2"/>
      <c r="W33" s="2"/>
      <c r="X33" s="2"/>
    </row>
    <row r="34" spans="10:24" x14ac:dyDescent="0.2">
      <c r="J34" s="26" t="s">
        <v>434</v>
      </c>
      <c r="K34" s="9" t="s">
        <v>421</v>
      </c>
      <c r="L34" s="9">
        <v>70</v>
      </c>
      <c r="M34" s="9">
        <v>42</v>
      </c>
      <c r="N34" s="9">
        <v>40</v>
      </c>
      <c r="O34" s="9">
        <v>-45.89</v>
      </c>
      <c r="P34" s="9" t="s">
        <v>96</v>
      </c>
      <c r="S34" s="2"/>
      <c r="T34" s="2"/>
      <c r="U34" s="2"/>
      <c r="V34" s="2"/>
      <c r="W34" s="2"/>
      <c r="X34" s="2"/>
    </row>
    <row r="35" spans="10:24" x14ac:dyDescent="0.2">
      <c r="J35" s="26" t="s">
        <v>434</v>
      </c>
      <c r="K35" s="9" t="s">
        <v>422</v>
      </c>
      <c r="L35" s="28">
        <v>1891</v>
      </c>
      <c r="M35" s="28">
        <v>1856</v>
      </c>
      <c r="N35" s="28">
        <v>1909</v>
      </c>
      <c r="O35" s="10">
        <v>1815.7</v>
      </c>
      <c r="P35" s="9" t="s">
        <v>96</v>
      </c>
      <c r="S35" s="2"/>
      <c r="T35" s="2"/>
      <c r="U35" s="2"/>
      <c r="V35" s="2"/>
      <c r="W35" s="2"/>
      <c r="X35" s="2"/>
    </row>
    <row r="36" spans="10:24" x14ac:dyDescent="0.2">
      <c r="J36" s="26" t="s">
        <v>434</v>
      </c>
      <c r="K36" s="9" t="s">
        <v>425</v>
      </c>
      <c r="L36" s="9">
        <v>516</v>
      </c>
      <c r="M36" s="9">
        <v>527</v>
      </c>
      <c r="N36" s="9">
        <v>568</v>
      </c>
      <c r="O36" s="9">
        <v>580.19000000000005</v>
      </c>
      <c r="P36" s="9" t="s">
        <v>96</v>
      </c>
      <c r="S36" s="2"/>
      <c r="T36" s="2"/>
      <c r="U36" s="2"/>
      <c r="V36" s="2"/>
      <c r="W36" s="2"/>
      <c r="X36" s="2"/>
    </row>
    <row r="37" spans="10:24" x14ac:dyDescent="0.2">
      <c r="J37" s="26" t="s">
        <v>435</v>
      </c>
      <c r="K37" s="9" t="s">
        <v>422</v>
      </c>
      <c r="L37" s="9">
        <v>371</v>
      </c>
      <c r="M37" s="9">
        <v>356</v>
      </c>
      <c r="N37" s="9">
        <v>372</v>
      </c>
      <c r="O37" s="9">
        <v>411.18</v>
      </c>
      <c r="P37" s="9" t="s">
        <v>96</v>
      </c>
      <c r="S37" s="2"/>
      <c r="T37" s="2"/>
      <c r="U37" s="2"/>
      <c r="V37" s="2"/>
      <c r="W37" s="2"/>
      <c r="X37" s="2"/>
    </row>
    <row r="38" spans="10:24" x14ac:dyDescent="0.2">
      <c r="J38" s="26" t="s">
        <v>435</v>
      </c>
      <c r="K38" s="9" t="s">
        <v>425</v>
      </c>
      <c r="L38" s="9">
        <v>106</v>
      </c>
      <c r="M38" s="9">
        <v>106</v>
      </c>
      <c r="N38" s="9">
        <v>92</v>
      </c>
      <c r="O38" s="9">
        <v>116.89</v>
      </c>
      <c r="P38" s="9" t="s">
        <v>96</v>
      </c>
      <c r="S38" s="2"/>
      <c r="T38" s="2"/>
      <c r="U38" s="2"/>
      <c r="V38" s="2"/>
      <c r="W38" s="2"/>
      <c r="X38" s="2"/>
    </row>
    <row r="39" spans="10:24" x14ac:dyDescent="0.2">
      <c r="J39" s="26" t="s">
        <v>436</v>
      </c>
      <c r="K39" s="9" t="s">
        <v>422</v>
      </c>
      <c r="L39" s="28">
        <v>3564</v>
      </c>
      <c r="M39" s="28">
        <v>3426</v>
      </c>
      <c r="N39" s="28">
        <v>3309</v>
      </c>
      <c r="O39" s="10">
        <v>2933.15</v>
      </c>
      <c r="P39" s="9" t="s">
        <v>96</v>
      </c>
      <c r="S39" s="2"/>
      <c r="T39" s="2"/>
      <c r="U39" s="2"/>
      <c r="V39" s="2"/>
      <c r="W39" s="2"/>
      <c r="X39" s="2"/>
    </row>
    <row r="40" spans="10:24" x14ac:dyDescent="0.2">
      <c r="J40" s="26" t="s">
        <v>436</v>
      </c>
      <c r="K40" s="9" t="s">
        <v>425</v>
      </c>
      <c r="L40" s="28">
        <v>1023</v>
      </c>
      <c r="M40" s="28">
        <v>1117</v>
      </c>
      <c r="N40" s="28">
        <v>1094</v>
      </c>
      <c r="O40" s="9">
        <v>978.89</v>
      </c>
      <c r="P40" s="9" t="s">
        <v>96</v>
      </c>
      <c r="S40" s="2"/>
      <c r="T40" s="2"/>
      <c r="U40" s="2"/>
      <c r="V40" s="2"/>
      <c r="W40" s="2"/>
      <c r="X40" s="2"/>
    </row>
    <row r="41" spans="10:24" x14ac:dyDescent="0.2">
      <c r="J41" s="26" t="s">
        <v>437</v>
      </c>
      <c r="K41" s="9" t="s">
        <v>422</v>
      </c>
      <c r="L41" s="9">
        <v>273</v>
      </c>
      <c r="M41" s="9">
        <v>263</v>
      </c>
      <c r="N41" s="9">
        <v>245</v>
      </c>
      <c r="O41" s="9">
        <v>301.66000000000003</v>
      </c>
      <c r="P41" s="9" t="s">
        <v>96</v>
      </c>
      <c r="S41" s="2"/>
      <c r="T41" s="2"/>
      <c r="U41" s="2"/>
      <c r="V41" s="2"/>
      <c r="W41" s="2"/>
      <c r="X41" s="2"/>
    </row>
    <row r="42" spans="10:24" x14ac:dyDescent="0.2">
      <c r="J42" s="26" t="s">
        <v>437</v>
      </c>
      <c r="K42" s="9" t="s">
        <v>425</v>
      </c>
      <c r="L42" s="9">
        <v>99</v>
      </c>
      <c r="M42" s="9">
        <v>91</v>
      </c>
      <c r="N42" s="9">
        <v>78</v>
      </c>
      <c r="O42" s="9">
        <v>134.57</v>
      </c>
      <c r="P42" s="9" t="s">
        <v>96</v>
      </c>
      <c r="S42" s="2"/>
      <c r="T42" s="2"/>
      <c r="U42" s="2"/>
      <c r="V42" s="2"/>
      <c r="W42" s="2"/>
      <c r="X42" s="2"/>
    </row>
    <row r="43" spans="10:24" x14ac:dyDescent="0.2">
      <c r="J43" s="26" t="s">
        <v>438</v>
      </c>
      <c r="K43" s="9" t="s">
        <v>425</v>
      </c>
      <c r="L43" s="9">
        <v>70</v>
      </c>
      <c r="M43" s="9">
        <v>67</v>
      </c>
      <c r="N43" s="9">
        <v>67</v>
      </c>
      <c r="O43" s="9">
        <v>21.58</v>
      </c>
      <c r="P43" s="9" t="s">
        <v>96</v>
      </c>
      <c r="S43" s="2"/>
      <c r="T43" s="2"/>
      <c r="U43" s="2"/>
      <c r="V43" s="2"/>
      <c r="W43" s="2"/>
      <c r="X43" s="2"/>
    </row>
    <row r="44" spans="10:24" x14ac:dyDescent="0.2">
      <c r="J44" s="26" t="s">
        <v>439</v>
      </c>
      <c r="K44" s="9" t="s">
        <v>425</v>
      </c>
      <c r="L44" s="9">
        <v>96</v>
      </c>
      <c r="M44" s="9">
        <v>101</v>
      </c>
      <c r="N44" s="9">
        <v>103</v>
      </c>
      <c r="O44" s="9">
        <v>32.340000000000003</v>
      </c>
      <c r="P44" s="9" t="s">
        <v>96</v>
      </c>
      <c r="S44" s="2"/>
      <c r="T44" s="2"/>
      <c r="U44" s="2"/>
      <c r="V44" s="2"/>
      <c r="W44" s="2"/>
      <c r="X44" s="2"/>
    </row>
    <row r="45" spans="10:24" x14ac:dyDescent="0.2">
      <c r="J45" s="26" t="s">
        <v>440</v>
      </c>
      <c r="K45" s="9" t="s">
        <v>425</v>
      </c>
      <c r="L45" s="9">
        <v>116</v>
      </c>
      <c r="M45" s="9">
        <v>118</v>
      </c>
      <c r="N45" s="9">
        <v>84</v>
      </c>
      <c r="O45" s="9">
        <v>94.28</v>
      </c>
      <c r="P45" s="9" t="s">
        <v>96</v>
      </c>
      <c r="S45" s="2"/>
      <c r="T45" s="2"/>
      <c r="U45" s="2"/>
      <c r="V45" s="2"/>
      <c r="W45" s="2"/>
      <c r="X45" s="2"/>
    </row>
    <row r="46" spans="10:24" x14ac:dyDescent="0.2">
      <c r="J46" s="26" t="s">
        <v>441</v>
      </c>
      <c r="K46" s="9" t="s">
        <v>425</v>
      </c>
      <c r="L46" s="9">
        <v>1</v>
      </c>
      <c r="M46" s="9">
        <v>1</v>
      </c>
      <c r="N46" s="9">
        <v>2</v>
      </c>
      <c r="O46" s="9">
        <v>1.04</v>
      </c>
      <c r="P46" s="9" t="s">
        <v>96</v>
      </c>
      <c r="S46" s="2"/>
      <c r="T46" s="2"/>
      <c r="U46" s="2"/>
      <c r="V46" s="2"/>
      <c r="W46" s="2"/>
      <c r="X46" s="2"/>
    </row>
    <row r="47" spans="10:24" x14ac:dyDescent="0.2">
      <c r="J47" s="26" t="s">
        <v>442</v>
      </c>
      <c r="K47" s="9" t="s">
        <v>417</v>
      </c>
      <c r="L47" s="28">
        <v>194992</v>
      </c>
      <c r="M47" s="28">
        <v>195678</v>
      </c>
      <c r="N47" s="28">
        <v>188792</v>
      </c>
      <c r="O47" s="10">
        <v>179171.53</v>
      </c>
      <c r="P47" s="10">
        <v>162571.95000000001</v>
      </c>
      <c r="S47" s="2"/>
      <c r="T47" s="2"/>
      <c r="U47" s="2"/>
      <c r="V47" s="2"/>
      <c r="W47" s="2"/>
      <c r="X47" s="2"/>
    </row>
    <row r="48" spans="10:24" x14ac:dyDescent="0.2">
      <c r="J48" s="26" t="s">
        <v>442</v>
      </c>
      <c r="K48" s="9" t="s">
        <v>443</v>
      </c>
      <c r="L48" s="9" t="s">
        <v>444</v>
      </c>
      <c r="M48" s="28">
        <v>8835</v>
      </c>
      <c r="N48" s="28">
        <v>6448</v>
      </c>
      <c r="O48" s="10">
        <v>13487.21</v>
      </c>
      <c r="P48" s="10">
        <v>8553.9500000000007</v>
      </c>
      <c r="S48" s="2"/>
      <c r="T48" s="2"/>
      <c r="U48" s="2"/>
      <c r="V48" s="2"/>
      <c r="W48" s="2"/>
      <c r="X48" s="2"/>
    </row>
    <row r="49" spans="8:24" x14ac:dyDescent="0.2">
      <c r="J49" s="26" t="s">
        <v>442</v>
      </c>
      <c r="K49" s="9" t="s">
        <v>445</v>
      </c>
      <c r="L49" s="28">
        <v>-9144</v>
      </c>
      <c r="M49" s="28">
        <v>-13918</v>
      </c>
      <c r="N49" s="28">
        <v>-3838</v>
      </c>
      <c r="O49" s="10">
        <v>-1715.03</v>
      </c>
      <c r="P49" s="9">
        <v>-982.41</v>
      </c>
      <c r="S49" s="2"/>
      <c r="T49" s="2"/>
      <c r="U49" s="2"/>
      <c r="V49" s="2"/>
      <c r="W49" s="2"/>
      <c r="X49" s="2"/>
    </row>
    <row r="50" spans="8:24" x14ac:dyDescent="0.2">
      <c r="J50" s="26" t="s">
        <v>442</v>
      </c>
      <c r="K50" s="9" t="s">
        <v>421</v>
      </c>
      <c r="L50" s="28">
        <v>7145</v>
      </c>
      <c r="M50" s="28">
        <v>4407</v>
      </c>
      <c r="N50" s="28">
        <v>3649</v>
      </c>
      <c r="O50" s="10">
        <v>-2151.75</v>
      </c>
      <c r="P50" s="10">
        <v>9027.35</v>
      </c>
      <c r="S50" s="2"/>
      <c r="T50" s="2"/>
      <c r="U50" s="2"/>
      <c r="V50" s="2"/>
      <c r="W50" s="2"/>
      <c r="X50" s="2"/>
    </row>
    <row r="51" spans="8:24" x14ac:dyDescent="0.2">
      <c r="J51" s="26" t="s">
        <v>442</v>
      </c>
      <c r="K51" s="9" t="s">
        <v>422</v>
      </c>
      <c r="L51" s="28">
        <v>202108</v>
      </c>
      <c r="M51" s="28">
        <v>194992</v>
      </c>
      <c r="N51" s="28">
        <v>195678</v>
      </c>
      <c r="O51" s="10">
        <v>188791.96</v>
      </c>
      <c r="P51" s="10">
        <v>179171.53</v>
      </c>
      <c r="S51" s="2"/>
      <c r="T51" s="2"/>
      <c r="U51" s="2"/>
      <c r="V51" s="2"/>
      <c r="W51" s="2"/>
      <c r="X51" s="2"/>
    </row>
    <row r="52" spans="8:24" x14ac:dyDescent="0.2">
      <c r="J52" s="26" t="s">
        <v>442</v>
      </c>
      <c r="K52" s="9" t="s">
        <v>428</v>
      </c>
      <c r="L52" s="28">
        <v>121866</v>
      </c>
      <c r="M52" s="28">
        <v>119037</v>
      </c>
      <c r="N52" s="28">
        <v>107892</v>
      </c>
      <c r="O52" s="10">
        <v>99531.48</v>
      </c>
      <c r="P52" s="10">
        <v>84689.12</v>
      </c>
      <c r="S52" s="2"/>
      <c r="T52" s="2"/>
      <c r="U52" s="2"/>
      <c r="V52" s="2"/>
      <c r="W52" s="2"/>
      <c r="X52" s="2"/>
    </row>
    <row r="53" spans="8:24" x14ac:dyDescent="0.2">
      <c r="J53" s="26" t="s">
        <v>442</v>
      </c>
      <c r="K53" s="9" t="s">
        <v>394</v>
      </c>
      <c r="L53" s="28">
        <v>11203</v>
      </c>
      <c r="M53" s="9" t="s">
        <v>446</v>
      </c>
      <c r="N53" s="28">
        <v>11799</v>
      </c>
      <c r="O53" s="10">
        <v>11068.12</v>
      </c>
      <c r="P53" s="10">
        <v>10872.96</v>
      </c>
      <c r="S53" s="2"/>
      <c r="T53" s="2"/>
      <c r="U53" s="2"/>
      <c r="V53" s="2"/>
      <c r="W53" s="2"/>
      <c r="X53" s="2"/>
    </row>
    <row r="54" spans="8:24" x14ac:dyDescent="0.2">
      <c r="J54" s="26" t="s">
        <v>442</v>
      </c>
      <c r="K54" s="9" t="s">
        <v>447</v>
      </c>
      <c r="L54" s="28">
        <v>-8268</v>
      </c>
      <c r="M54" s="28">
        <v>-13081</v>
      </c>
      <c r="N54" s="28">
        <v>-2981</v>
      </c>
      <c r="O54" s="10">
        <v>-1506.68</v>
      </c>
      <c r="P54" s="9">
        <v>-538.01</v>
      </c>
      <c r="S54" s="2"/>
      <c r="T54" s="2"/>
      <c r="U54" s="2"/>
      <c r="V54" s="2"/>
      <c r="W54" s="2"/>
      <c r="X54" s="2"/>
    </row>
    <row r="55" spans="8:24" x14ac:dyDescent="0.2">
      <c r="J55" s="26" t="s">
        <v>442</v>
      </c>
      <c r="K55" s="9" t="s">
        <v>430</v>
      </c>
      <c r="L55" s="28">
        <v>4771</v>
      </c>
      <c r="M55" s="28">
        <v>2852</v>
      </c>
      <c r="N55" s="28">
        <v>2327</v>
      </c>
      <c r="O55" s="10">
        <v>-1201.0899999999999</v>
      </c>
      <c r="P55" s="10">
        <v>5038.0200000000004</v>
      </c>
      <c r="S55" s="2"/>
      <c r="T55" s="2"/>
      <c r="U55" s="2"/>
      <c r="V55" s="2"/>
      <c r="W55" s="2"/>
      <c r="X55" s="2"/>
    </row>
    <row r="56" spans="8:24" x14ac:dyDescent="0.2">
      <c r="J56" s="26" t="s">
        <v>442</v>
      </c>
      <c r="K56" s="9" t="s">
        <v>424</v>
      </c>
      <c r="L56" s="28">
        <v>129572</v>
      </c>
      <c r="M56" s="9" t="s">
        <v>448</v>
      </c>
      <c r="N56" s="28">
        <v>119037</v>
      </c>
      <c r="O56" s="10">
        <v>107891.83</v>
      </c>
      <c r="P56" s="10">
        <v>99531.48</v>
      </c>
      <c r="S56" s="2"/>
      <c r="T56" s="2"/>
      <c r="U56" s="2"/>
      <c r="V56" s="2"/>
      <c r="W56" s="2"/>
      <c r="X56" s="2"/>
    </row>
    <row r="57" spans="8:24" x14ac:dyDescent="0.2">
      <c r="J57" s="26" t="s">
        <v>442</v>
      </c>
      <c r="K57" s="9" t="s">
        <v>425</v>
      </c>
      <c r="L57" s="28">
        <v>72536</v>
      </c>
      <c r="M57" s="28">
        <v>73125</v>
      </c>
      <c r="N57" s="28">
        <v>76641</v>
      </c>
      <c r="O57" s="10">
        <v>80900.13</v>
      </c>
      <c r="P57" s="10">
        <v>79640.05</v>
      </c>
      <c r="S57" s="2"/>
      <c r="T57" s="2"/>
      <c r="U57" s="2"/>
      <c r="V57" s="2"/>
      <c r="W57" s="2"/>
      <c r="X57" s="2"/>
    </row>
    <row r="63" spans="8:24" x14ac:dyDescent="0.2">
      <c r="H63" s="59"/>
      <c r="S63" s="2"/>
      <c r="T63" s="2"/>
      <c r="U63" s="2"/>
      <c r="V63" s="2"/>
      <c r="W63" s="2"/>
      <c r="X63" s="2"/>
    </row>
    <row r="64" spans="8:24" x14ac:dyDescent="0.2">
      <c r="H64"/>
      <c r="S64" s="2"/>
      <c r="T64" s="2"/>
      <c r="U64" s="2"/>
      <c r="V64" s="2"/>
      <c r="W64" s="2"/>
      <c r="X64" s="2"/>
    </row>
    <row r="65" spans="8:24" x14ac:dyDescent="0.2">
      <c r="H65"/>
      <c r="S65" s="2"/>
      <c r="T65" s="2"/>
      <c r="U65" s="2"/>
      <c r="V65" s="2"/>
      <c r="W65" s="2"/>
      <c r="X65" s="2"/>
    </row>
    <row r="66" spans="8:24" x14ac:dyDescent="0.2">
      <c r="H66"/>
      <c r="S66" s="2"/>
      <c r="T66" s="2"/>
      <c r="U66" s="2"/>
      <c r="V66" s="2"/>
      <c r="W66" s="2"/>
      <c r="X66" s="2"/>
    </row>
    <row r="67" spans="8:24" x14ac:dyDescent="0.2">
      <c r="H67"/>
      <c r="S67" s="2"/>
      <c r="T67" s="2"/>
      <c r="U67" s="2"/>
      <c r="V67" s="2"/>
      <c r="W67" s="2"/>
      <c r="X67" s="2"/>
    </row>
    <row r="68" spans="8:24" x14ac:dyDescent="0.2">
      <c r="H68"/>
      <c r="S68" s="2"/>
      <c r="T68" s="2"/>
      <c r="U68" s="2"/>
      <c r="V68" s="2"/>
      <c r="W68" s="2"/>
      <c r="X68" s="2"/>
    </row>
    <row r="69" spans="8:24" x14ac:dyDescent="0.2">
      <c r="H69"/>
      <c r="S69" s="2"/>
      <c r="T69" s="2"/>
      <c r="U69" s="2"/>
      <c r="V69" s="2"/>
      <c r="W69" s="2"/>
      <c r="X69" s="2"/>
    </row>
    <row r="70" spans="8:24" x14ac:dyDescent="0.2">
      <c r="H70" s="59"/>
      <c r="S70" s="2"/>
      <c r="T70" s="2"/>
      <c r="U70" s="2"/>
      <c r="V70" s="2"/>
      <c r="W70" s="2"/>
      <c r="X70" s="2"/>
    </row>
    <row r="71" spans="8:24" x14ac:dyDescent="0.2">
      <c r="H71"/>
      <c r="S71" s="2"/>
      <c r="T71" s="2"/>
      <c r="U71" s="2"/>
      <c r="V71" s="2"/>
      <c r="W71" s="2"/>
      <c r="X71" s="2"/>
    </row>
    <row r="72" spans="8:24" x14ac:dyDescent="0.2">
      <c r="H72"/>
      <c r="S72" s="2"/>
      <c r="T72" s="2"/>
      <c r="U72" s="2"/>
      <c r="V72" s="2"/>
      <c r="W72" s="2"/>
      <c r="X72" s="2"/>
    </row>
    <row r="73" spans="8:24" x14ac:dyDescent="0.2">
      <c r="H73"/>
      <c r="S73" s="2"/>
      <c r="T73" s="2"/>
      <c r="U73" s="2"/>
      <c r="V73" s="2"/>
      <c r="W73" s="2"/>
      <c r="X73" s="2"/>
    </row>
    <row r="74" spans="8:24" x14ac:dyDescent="0.2">
      <c r="H74"/>
      <c r="S74" s="2"/>
      <c r="T74" s="2"/>
      <c r="U74" s="2"/>
      <c r="V74" s="2"/>
      <c r="W74" s="2"/>
      <c r="X74" s="2"/>
    </row>
    <row r="75" spans="8:24" x14ac:dyDescent="0.2">
      <c r="H75"/>
      <c r="S75" s="2"/>
      <c r="T75" s="2"/>
      <c r="U75" s="2"/>
      <c r="V75" s="2"/>
      <c r="W75" s="2"/>
      <c r="X75" s="2"/>
    </row>
    <row r="76" spans="8:24" x14ac:dyDescent="0.2">
      <c r="H76"/>
      <c r="S76" s="2"/>
      <c r="T76" s="2"/>
      <c r="U76" s="2"/>
      <c r="V76" s="2"/>
      <c r="W76" s="2"/>
      <c r="X76" s="2"/>
    </row>
    <row r="77" spans="8:24" x14ac:dyDescent="0.2">
      <c r="H77" s="59"/>
      <c r="S77" s="2"/>
      <c r="T77" s="2"/>
      <c r="U77" s="2"/>
      <c r="V77" s="2"/>
      <c r="W77" s="2"/>
      <c r="X77" s="2"/>
    </row>
    <row r="78" spans="8:24" x14ac:dyDescent="0.2">
      <c r="H78"/>
      <c r="S78" s="2"/>
      <c r="T78" s="2"/>
      <c r="U78" s="2"/>
      <c r="V78" s="2"/>
      <c r="W78" s="2"/>
      <c r="X78" s="2"/>
    </row>
    <row r="79" spans="8:24" x14ac:dyDescent="0.2">
      <c r="H79" s="59"/>
      <c r="S79" s="2"/>
      <c r="T79" s="2"/>
      <c r="U79" s="2"/>
      <c r="V79" s="2"/>
      <c r="W79" s="2"/>
      <c r="X79" s="2"/>
    </row>
    <row r="80" spans="8:24" x14ac:dyDescent="0.2">
      <c r="H80"/>
      <c r="S80" s="2"/>
      <c r="T80" s="2"/>
      <c r="U80" s="2"/>
      <c r="V80" s="2"/>
      <c r="W80" s="2"/>
      <c r="X80" s="2"/>
    </row>
    <row r="81" spans="8:24" x14ac:dyDescent="0.2">
      <c r="H81"/>
      <c r="S81" s="2"/>
      <c r="T81" s="2"/>
      <c r="U81" s="2"/>
      <c r="V81" s="2"/>
      <c r="W81" s="2"/>
      <c r="X81" s="2"/>
    </row>
    <row r="82" spans="8:24" x14ac:dyDescent="0.2">
      <c r="H82"/>
      <c r="S82" s="2"/>
      <c r="T82" s="2"/>
      <c r="U82" s="2"/>
      <c r="V82" s="2"/>
      <c r="W82" s="2"/>
      <c r="X82" s="2"/>
    </row>
    <row r="83" spans="8:24" x14ac:dyDescent="0.2">
      <c r="H83"/>
      <c r="S83" s="2"/>
      <c r="T83" s="2"/>
      <c r="U83" s="2"/>
      <c r="V83" s="2"/>
      <c r="W83" s="2"/>
      <c r="X83" s="2"/>
    </row>
    <row r="84" spans="8:24" x14ac:dyDescent="0.2">
      <c r="H84"/>
      <c r="S84" s="2"/>
      <c r="T84" s="2"/>
      <c r="U84" s="2"/>
      <c r="V84" s="2"/>
      <c r="W84" s="2"/>
      <c r="X84" s="2"/>
    </row>
    <row r="85" spans="8:24" x14ac:dyDescent="0.2">
      <c r="H85" s="59"/>
      <c r="S85" s="2"/>
      <c r="T85" s="2"/>
      <c r="U85" s="2"/>
      <c r="V85" s="2"/>
      <c r="W85" s="2"/>
      <c r="X85" s="2"/>
    </row>
    <row r="86" spans="8:24" x14ac:dyDescent="0.2">
      <c r="S86" s="2"/>
      <c r="T86" s="2"/>
      <c r="U86" s="2"/>
      <c r="V86" s="2"/>
      <c r="W86" s="2"/>
      <c r="X86" s="2"/>
    </row>
  </sheetData>
  <pageMargins left="0.7" right="0.7" top="0.75" bottom="0.75" header="0.3" footer="0.3"/>
  <pageSetup scale="7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F7EE3-298C-4CE6-8556-F008AA242CB9}">
  <sheetPr>
    <tabColor theme="8"/>
    <pageSetUpPr fitToPage="1"/>
  </sheetPr>
  <dimension ref="A1:IT288"/>
  <sheetViews>
    <sheetView showGridLines="0" zoomScaleNormal="110" workbookViewId="0">
      <selection activeCell="G25" sqref="G25"/>
    </sheetView>
  </sheetViews>
  <sheetFormatPr baseColWidth="10" defaultColWidth="8.83203125" defaultRowHeight="15" x14ac:dyDescent="0.2"/>
  <cols>
    <col min="1" max="1" width="12.1640625" style="2" customWidth="1"/>
    <col min="2" max="2" width="10" style="2" bestFit="1" customWidth="1"/>
    <col min="3" max="3" width="15.1640625" style="2" bestFit="1" customWidth="1"/>
    <col min="4" max="4" width="9.5" style="2" bestFit="1" customWidth="1"/>
    <col min="5" max="5" width="18.1640625" style="2" customWidth="1"/>
    <col min="6" max="6" width="9.83203125" style="2" bestFit="1" customWidth="1"/>
    <col min="7" max="7" width="15" style="38" bestFit="1" customWidth="1"/>
    <col min="8" max="8" width="13.5" style="2" customWidth="1"/>
    <col min="9" max="9" width="8.83203125" style="2"/>
    <col min="10" max="10" width="9.83203125" style="2" bestFit="1" customWidth="1"/>
    <col min="11" max="12" width="8.83203125" style="2"/>
    <col min="13" max="13" width="9.83203125" style="2" bestFit="1" customWidth="1"/>
    <col min="14" max="14" width="10.33203125" style="2" bestFit="1" customWidth="1"/>
    <col min="15" max="15" width="68.5" style="2" bestFit="1" customWidth="1"/>
    <col min="16" max="17" width="12.33203125" style="2" bestFit="1" customWidth="1"/>
    <col min="18" max="18" width="15.1640625" style="2" bestFit="1" customWidth="1"/>
    <col min="19" max="19" width="12.33203125" style="2" bestFit="1" customWidth="1"/>
    <col min="20" max="20" width="9.6640625" bestFit="1" customWidth="1"/>
    <col min="21" max="21" width="8.83203125" style="2"/>
    <col min="23" max="16384" width="8.83203125" style="2"/>
  </cols>
  <sheetData>
    <row r="1" spans="1:26" ht="29.5" customHeight="1" thickBot="1" x14ac:dyDescent="0.25">
      <c r="A1" s="164" t="s">
        <v>45</v>
      </c>
      <c r="B1" s="165"/>
      <c r="C1" s="165"/>
      <c r="D1" s="165"/>
      <c r="E1" s="165"/>
      <c r="F1" s="165"/>
      <c r="G1" s="165"/>
      <c r="H1" s="165"/>
      <c r="I1" s="165"/>
      <c r="J1" s="165"/>
      <c r="K1" s="165"/>
      <c r="L1" s="166"/>
    </row>
    <row r="2" spans="1:26" ht="16" thickBot="1" x14ac:dyDescent="0.25"/>
    <row r="3" spans="1:26" ht="16" thickBot="1" x14ac:dyDescent="0.25">
      <c r="A3" s="187" t="s">
        <v>2</v>
      </c>
      <c r="B3" s="188"/>
      <c r="C3" s="188"/>
      <c r="D3" s="189"/>
      <c r="E3" s="185"/>
      <c r="F3" s="186"/>
      <c r="G3" s="80">
        <v>6.4769999999999994E-2</v>
      </c>
    </row>
    <row r="4" spans="1:26" ht="25" thickBot="1" x14ac:dyDescent="0.25">
      <c r="D4" s="11"/>
      <c r="G4" s="81"/>
      <c r="O4" s="164" t="s">
        <v>454</v>
      </c>
      <c r="P4" s="165"/>
      <c r="Q4" s="165"/>
      <c r="R4" s="165"/>
      <c r="S4" s="165"/>
      <c r="T4" s="165"/>
      <c r="U4" s="1"/>
      <c r="V4" s="1"/>
      <c r="W4" s="1"/>
      <c r="X4" s="1"/>
      <c r="Y4" s="1"/>
      <c r="Z4" s="1"/>
    </row>
    <row r="5" spans="1:26" ht="16" thickBot="1" x14ac:dyDescent="0.25">
      <c r="A5" s="179" t="s">
        <v>0</v>
      </c>
      <c r="B5" s="180"/>
      <c r="C5" s="180"/>
      <c r="D5" s="180"/>
      <c r="E5" s="180"/>
      <c r="F5" s="180"/>
      <c r="G5" s="181"/>
      <c r="H5" s="54"/>
      <c r="O5" s="60" t="s">
        <v>298</v>
      </c>
      <c r="P5" s="77">
        <f>'Consolidated cash flow'!B28</f>
        <v>5083</v>
      </c>
      <c r="Q5" s="77">
        <f>'Consolidated cash flow'!C28</f>
        <v>9986</v>
      </c>
      <c r="R5" s="77">
        <f>'Consolidated cash flow'!D28</f>
        <v>10239.23</v>
      </c>
      <c r="S5" s="77">
        <f>'Consolidated cash flow'!E28</f>
        <v>9326.31</v>
      </c>
      <c r="T5" s="77">
        <f>'Consolidated cash flow'!F28</f>
        <v>8097.17</v>
      </c>
      <c r="U5" s="1"/>
      <c r="V5" s="1"/>
      <c r="W5" s="1"/>
      <c r="X5" s="1"/>
      <c r="Y5" s="1"/>
      <c r="Z5" s="1"/>
    </row>
    <row r="6" spans="1:26" x14ac:dyDescent="0.2">
      <c r="A6" s="170" t="s">
        <v>36</v>
      </c>
      <c r="B6" s="171"/>
      <c r="C6" s="171"/>
      <c r="D6" s="171"/>
      <c r="E6" s="171"/>
      <c r="F6" s="172"/>
      <c r="G6" s="12">
        <f>AVERAGE(P9:S9)</f>
        <v>6.4184745997753409E-2</v>
      </c>
      <c r="H6" s="54" t="s">
        <v>460</v>
      </c>
      <c r="O6" s="54" t="s">
        <v>413</v>
      </c>
      <c r="P6" s="54">
        <f>'Debt Schedule'!B33</f>
        <v>79094</v>
      </c>
      <c r="Q6" s="54">
        <f>'Debt Schedule'!C33</f>
        <v>129118</v>
      </c>
      <c r="R6" s="54">
        <f>'Debt Schedule'!D33</f>
        <v>137680.79999999999</v>
      </c>
      <c r="S6" s="54">
        <f>'Debt Schedule'!E33</f>
        <v>153002.68000000002</v>
      </c>
      <c r="T6" s="54">
        <f>'Debt Schedule'!F33</f>
        <v>144931.56999999998</v>
      </c>
      <c r="U6" s="1"/>
      <c r="V6" s="1"/>
      <c r="W6" s="1"/>
      <c r="X6" s="1"/>
      <c r="Y6" s="1"/>
      <c r="Z6" s="1"/>
    </row>
    <row r="7" spans="1:26" s="1" customFormat="1" ht="16" thickBot="1" x14ac:dyDescent="0.25">
      <c r="A7" s="173" t="s">
        <v>37</v>
      </c>
      <c r="B7" s="174"/>
      <c r="C7" s="174"/>
      <c r="D7" s="174"/>
      <c r="E7" s="174"/>
      <c r="F7" s="175"/>
      <c r="G7" s="22">
        <f>P15</f>
        <v>0.30358743098314689</v>
      </c>
      <c r="H7" s="54" t="s">
        <v>460</v>
      </c>
      <c r="O7" s="54" t="s">
        <v>452</v>
      </c>
      <c r="P7" s="54">
        <f>(P6+Q6)/2</f>
        <v>104106</v>
      </c>
      <c r="Q7" s="54">
        <f t="shared" ref="Q7:S7" si="0">(Q6+R6)/2</f>
        <v>133399.4</v>
      </c>
      <c r="R7" s="54">
        <f t="shared" si="0"/>
        <v>145341.74</v>
      </c>
      <c r="S7" s="54">
        <f t="shared" si="0"/>
        <v>148967.125</v>
      </c>
      <c r="T7" s="54"/>
    </row>
    <row r="8" spans="1:26" s="1" customFormat="1" ht="16" thickBot="1" x14ac:dyDescent="0.25">
      <c r="A8" s="176" t="s">
        <v>6</v>
      </c>
      <c r="B8" s="177"/>
      <c r="C8" s="177"/>
      <c r="D8" s="177"/>
      <c r="E8" s="177"/>
      <c r="F8" s="178"/>
      <c r="G8" s="19">
        <f>G6*(1-G7)</f>
        <v>4.4699063851989636E-2</v>
      </c>
      <c r="H8" s="54" t="s">
        <v>460</v>
      </c>
      <c r="O8" s="54"/>
      <c r="P8" s="54"/>
      <c r="Q8" s="54"/>
      <c r="R8" s="54"/>
      <c r="S8" s="54"/>
      <c r="T8" s="54"/>
    </row>
    <row r="9" spans="1:26" ht="16" thickBot="1" x14ac:dyDescent="0.25">
      <c r="A9" s="202"/>
      <c r="B9" s="202"/>
      <c r="C9" s="202"/>
      <c r="D9" s="202"/>
      <c r="E9" s="202"/>
      <c r="F9" s="202"/>
      <c r="G9" s="202"/>
      <c r="H9" s="54"/>
      <c r="O9" s="54" t="s">
        <v>453</v>
      </c>
      <c r="P9" s="38">
        <f>P5/P7</f>
        <v>4.8825235817340017E-2</v>
      </c>
      <c r="Q9" s="38">
        <f t="shared" ref="Q9:S9" si="1">Q5/Q7</f>
        <v>7.4857907906632271E-2</v>
      </c>
      <c r="R9" s="38">
        <f t="shared" si="1"/>
        <v>7.0449342356848077E-2</v>
      </c>
      <c r="S9" s="38">
        <f t="shared" si="1"/>
        <v>6.2606497910193265E-2</v>
      </c>
      <c r="T9" s="38"/>
    </row>
    <row r="10" spans="1:26" ht="16" thickBot="1" x14ac:dyDescent="0.25">
      <c r="A10" s="197" t="s">
        <v>1</v>
      </c>
      <c r="B10" s="198"/>
      <c r="C10" s="198"/>
      <c r="D10" s="198"/>
      <c r="E10" s="198"/>
      <c r="F10" s="198"/>
      <c r="G10" s="199"/>
      <c r="H10" s="54"/>
      <c r="O10" s="54"/>
      <c r="P10" s="38"/>
      <c r="Q10" s="38"/>
      <c r="R10" s="38"/>
      <c r="S10" s="38"/>
      <c r="T10" s="35"/>
    </row>
    <row r="11" spans="1:26" ht="25" thickBot="1" x14ac:dyDescent="0.25">
      <c r="A11" s="170" t="s">
        <v>3</v>
      </c>
      <c r="B11" s="171"/>
      <c r="C11" s="171"/>
      <c r="D11" s="172"/>
      <c r="E11" s="204"/>
      <c r="F11" s="205"/>
      <c r="G11" s="12">
        <f>G3</f>
        <v>6.4769999999999994E-2</v>
      </c>
      <c r="H11" s="54" t="s">
        <v>460</v>
      </c>
      <c r="O11" s="164" t="s">
        <v>455</v>
      </c>
      <c r="P11" s="165"/>
      <c r="Q11" s="165"/>
      <c r="R11" s="165"/>
      <c r="S11" s="165"/>
      <c r="T11" s="165"/>
    </row>
    <row r="12" spans="1:26" x14ac:dyDescent="0.2">
      <c r="A12" s="210" t="s">
        <v>4</v>
      </c>
      <c r="B12" s="211"/>
      <c r="C12" s="211"/>
      <c r="D12" s="212"/>
      <c r="E12" s="206"/>
      <c r="F12" s="207"/>
      <c r="G12" s="20">
        <f>SLOPE(C37:C207,E37:E207)</f>
        <v>1.8543161506895713</v>
      </c>
      <c r="H12" s="54" t="s">
        <v>460</v>
      </c>
      <c r="O12" s="60" t="s">
        <v>41</v>
      </c>
      <c r="P12" s="60" t="s">
        <v>79</v>
      </c>
      <c r="Q12" s="60" t="s">
        <v>80</v>
      </c>
      <c r="R12" s="60" t="s">
        <v>181</v>
      </c>
      <c r="S12" s="60" t="s">
        <v>182</v>
      </c>
      <c r="T12" s="60" t="s">
        <v>183</v>
      </c>
    </row>
    <row r="13" spans="1:26" x14ac:dyDescent="0.2">
      <c r="A13" s="210" t="s">
        <v>5</v>
      </c>
      <c r="B13" s="211"/>
      <c r="C13" s="211"/>
      <c r="D13" s="212"/>
      <c r="E13" s="206"/>
      <c r="F13" s="207"/>
      <c r="G13" s="21">
        <v>0.12</v>
      </c>
      <c r="H13" s="54" t="s">
        <v>459</v>
      </c>
      <c r="O13" s="35" t="s">
        <v>457</v>
      </c>
      <c r="P13" s="79">
        <f>'Consolidated Income Statement'!G38</f>
        <v>34593</v>
      </c>
      <c r="Q13" s="79">
        <f>'Consolidated Income Statement'!F38</f>
        <v>29607</v>
      </c>
      <c r="R13" s="79">
        <f>'Consolidated Income Statement'!E38</f>
        <v>3057.55</v>
      </c>
      <c r="S13" s="79">
        <f>'Consolidated Income Statement'!D38</f>
        <v>-7003.41</v>
      </c>
      <c r="T13" s="79">
        <f>'Consolidated Income Statement'!C38</f>
        <v>-10474.280000000001</v>
      </c>
    </row>
    <row r="14" spans="1:26" ht="15" customHeight="1" thickBot="1" x14ac:dyDescent="0.25">
      <c r="A14" s="173" t="s">
        <v>3</v>
      </c>
      <c r="B14" s="174"/>
      <c r="C14" s="174"/>
      <c r="D14" s="175"/>
      <c r="E14" s="208"/>
      <c r="F14" s="209"/>
      <c r="G14" s="22">
        <f>G3</f>
        <v>6.4769999999999994E-2</v>
      </c>
      <c r="H14" s="54" t="s">
        <v>460</v>
      </c>
      <c r="O14" s="35" t="s">
        <v>458</v>
      </c>
      <c r="P14" s="79">
        <f>'Consolidated Income Statement'!G42</f>
        <v>10502</v>
      </c>
      <c r="Q14" s="79">
        <f>'Consolidated Income Statement'!F42</f>
        <v>-4024</v>
      </c>
      <c r="R14" s="79">
        <f>'Consolidated Income Statement'!E42</f>
        <v>704.06</v>
      </c>
      <c r="S14" s="79">
        <f>'Consolidated Income Statement'!D42</f>
        <v>4231.29</v>
      </c>
      <c r="T14" s="79">
        <f>'Consolidated Income Statement'!C42</f>
        <v>2541.86</v>
      </c>
    </row>
    <row r="15" spans="1:26" s="1" customFormat="1" ht="16" thickBot="1" x14ac:dyDescent="0.25">
      <c r="A15" s="213"/>
      <c r="B15" s="214"/>
      <c r="C15" s="214"/>
      <c r="D15" s="214"/>
      <c r="E15" s="214"/>
      <c r="F15" s="215"/>
      <c r="G15" s="19">
        <f>G11+(G12*(G13-G14))</f>
        <v>0.16718388100258502</v>
      </c>
      <c r="H15" s="54" t="s">
        <v>460</v>
      </c>
      <c r="O15" s="60" t="s">
        <v>456</v>
      </c>
      <c r="P15" s="78">
        <f>P14/P13</f>
        <v>0.30358743098314689</v>
      </c>
      <c r="Q15" s="78">
        <v>0</v>
      </c>
      <c r="R15" s="78">
        <v>0</v>
      </c>
      <c r="S15" s="78">
        <v>0</v>
      </c>
      <c r="T15" s="78">
        <v>0</v>
      </c>
    </row>
    <row r="16" spans="1:26" ht="16" thickBot="1" x14ac:dyDescent="0.25">
      <c r="A16" s="203"/>
      <c r="B16" s="203"/>
      <c r="C16" s="203"/>
      <c r="D16" s="203"/>
      <c r="E16" s="203"/>
      <c r="F16" s="203"/>
      <c r="G16" s="203"/>
      <c r="H16" s="54"/>
    </row>
    <row r="17" spans="1:9" ht="16" thickBot="1" x14ac:dyDescent="0.25">
      <c r="A17" s="197" t="s">
        <v>9</v>
      </c>
      <c r="B17" s="198"/>
      <c r="C17" s="198"/>
      <c r="D17" s="198"/>
      <c r="E17" s="198"/>
      <c r="F17" s="198"/>
      <c r="G17" s="199"/>
      <c r="H17" s="54"/>
    </row>
    <row r="18" spans="1:9" x14ac:dyDescent="0.2">
      <c r="A18" s="170" t="s">
        <v>9</v>
      </c>
      <c r="B18" s="171"/>
      <c r="C18" s="171"/>
      <c r="D18" s="220"/>
      <c r="E18" s="200">
        <v>45987</v>
      </c>
      <c r="F18" s="201"/>
      <c r="G18" s="20">
        <v>26215.55</v>
      </c>
      <c r="H18" s="54" t="s">
        <v>460</v>
      </c>
    </row>
    <row r="19" spans="1:9" x14ac:dyDescent="0.2">
      <c r="A19" s="210" t="s">
        <v>10</v>
      </c>
      <c r="B19" s="211"/>
      <c r="C19" s="211"/>
      <c r="D19" s="221"/>
      <c r="E19" s="216">
        <v>46240</v>
      </c>
      <c r="F19" s="217"/>
      <c r="G19" s="20">
        <f>D37</f>
        <v>24636</v>
      </c>
      <c r="H19" s="54" t="s">
        <v>460</v>
      </c>
    </row>
    <row r="20" spans="1:9" ht="16" thickBot="1" x14ac:dyDescent="0.25">
      <c r="A20" s="173" t="s">
        <v>11</v>
      </c>
      <c r="B20" s="174"/>
      <c r="C20" s="174"/>
      <c r="D20" s="231"/>
      <c r="E20" s="218">
        <f>YEARFRAC(E18,E19,1)</f>
        <v>0.69315068493150689</v>
      </c>
      <c r="F20" s="219"/>
      <c r="G20" s="82"/>
      <c r="H20" s="54"/>
    </row>
    <row r="21" spans="1:9" ht="16" thickBot="1" x14ac:dyDescent="0.25">
      <c r="A21" s="222" t="s">
        <v>12</v>
      </c>
      <c r="B21" s="223"/>
      <c r="C21" s="223"/>
      <c r="D21" s="223"/>
      <c r="E21" s="223"/>
      <c r="F21" s="224"/>
      <c r="G21" s="83">
        <v>0.12</v>
      </c>
      <c r="H21" s="54" t="s">
        <v>459</v>
      </c>
    </row>
    <row r="23" spans="1:9" ht="16" thickBot="1" x14ac:dyDescent="0.25"/>
    <row r="24" spans="1:9" ht="16" thickBot="1" x14ac:dyDescent="0.25">
      <c r="A24" s="197" t="s">
        <v>18</v>
      </c>
      <c r="B24" s="198"/>
      <c r="C24" s="198"/>
      <c r="D24" s="198"/>
      <c r="E24" s="198"/>
      <c r="F24" s="198"/>
      <c r="G24" s="181"/>
    </row>
    <row r="25" spans="1:9" ht="16" thickBot="1" x14ac:dyDescent="0.25">
      <c r="A25" s="228" t="s">
        <v>19</v>
      </c>
      <c r="B25" s="229"/>
      <c r="C25" s="229"/>
      <c r="D25" s="229"/>
      <c r="E25" s="229"/>
      <c r="F25" s="230"/>
      <c r="G25" s="84">
        <v>368.5</v>
      </c>
      <c r="I25" s="8"/>
    </row>
    <row r="26" spans="1:9" ht="16" thickBot="1" x14ac:dyDescent="0.25">
      <c r="A26" s="232" t="s">
        <v>48</v>
      </c>
      <c r="B26" s="233"/>
      <c r="C26" s="233"/>
      <c r="D26" s="233"/>
      <c r="E26" s="233"/>
      <c r="F26" s="234"/>
      <c r="G26" s="84">
        <f ca="1">INTRO!J22</f>
        <v>458.35</v>
      </c>
      <c r="I26" s="23"/>
    </row>
    <row r="27" spans="1:9" ht="16" thickBot="1" x14ac:dyDescent="0.25">
      <c r="A27" s="190" t="s">
        <v>56</v>
      </c>
      <c r="B27" s="191"/>
      <c r="C27" s="191"/>
      <c r="D27" s="191"/>
      <c r="E27" s="191"/>
      <c r="F27" s="192"/>
      <c r="G27" s="24">
        <f ca="1">G26*G25</f>
        <v>168901.97500000001</v>
      </c>
    </row>
    <row r="28" spans="1:9" ht="16" thickBot="1" x14ac:dyDescent="0.25">
      <c r="A28" s="225"/>
      <c r="B28" s="226"/>
      <c r="C28" s="226"/>
      <c r="D28" s="226"/>
      <c r="E28" s="226"/>
      <c r="F28" s="226"/>
      <c r="G28" s="227"/>
    </row>
    <row r="29" spans="1:9" ht="16" thickBot="1" x14ac:dyDescent="0.25">
      <c r="A29" s="190" t="s">
        <v>20</v>
      </c>
      <c r="B29" s="191"/>
      <c r="C29" s="191"/>
      <c r="D29" s="191"/>
      <c r="E29" s="191"/>
      <c r="F29" s="192"/>
      <c r="G29" s="25">
        <f>'Debt Schedule'!B38</f>
        <v>90599</v>
      </c>
    </row>
    <row r="31" spans="1:9" ht="16" thickBot="1" x14ac:dyDescent="0.25"/>
    <row r="32" spans="1:9" ht="16" thickBot="1" x14ac:dyDescent="0.25">
      <c r="A32" s="167" t="s">
        <v>7</v>
      </c>
      <c r="B32" s="168"/>
      <c r="C32" s="168"/>
      <c r="D32" s="168"/>
      <c r="E32" s="196"/>
      <c r="F32" s="1"/>
    </row>
    <row r="33" spans="1:254" ht="16" thickBot="1" x14ac:dyDescent="0.25">
      <c r="A33" s="193"/>
      <c r="B33" s="194"/>
      <c r="C33" s="194"/>
      <c r="D33" s="194"/>
      <c r="E33" s="195"/>
      <c r="O33" s="26"/>
      <c r="P33" s="26"/>
      <c r="Q33" s="26"/>
      <c r="R33" s="26"/>
      <c r="S33" s="26"/>
      <c r="T33" s="26"/>
      <c r="U33" s="26"/>
      <c r="W33" s="26"/>
      <c r="X33" s="26"/>
      <c r="Y33" s="26"/>
      <c r="Z33" s="26"/>
      <c r="AA33" s="26"/>
      <c r="AB33" s="26"/>
    </row>
    <row r="34" spans="1:254" ht="16" thickBot="1" x14ac:dyDescent="0.25">
      <c r="A34" s="182"/>
      <c r="B34" s="183"/>
      <c r="C34" s="183"/>
      <c r="D34" s="183"/>
      <c r="E34" s="184"/>
      <c r="G34" s="179" t="s">
        <v>13</v>
      </c>
      <c r="H34" s="180"/>
      <c r="I34" s="180"/>
      <c r="J34" s="181"/>
      <c r="M34" s="26"/>
      <c r="N34" s="26"/>
      <c r="O34" s="27"/>
      <c r="Q34" s="10"/>
      <c r="R34" s="10"/>
      <c r="S34" s="10"/>
      <c r="T34" s="10"/>
      <c r="U34" s="10"/>
      <c r="W34" s="10"/>
      <c r="X34" s="10"/>
      <c r="Y34" s="10"/>
      <c r="Z34" s="28"/>
      <c r="AA34" s="10"/>
      <c r="AB34" s="28"/>
    </row>
    <row r="35" spans="1:254" ht="47.5" customHeight="1" thickBot="1" x14ac:dyDescent="0.25">
      <c r="A35" s="29" t="s">
        <v>8</v>
      </c>
      <c r="B35" s="30" t="s">
        <v>55</v>
      </c>
      <c r="C35" s="31" t="s">
        <v>449</v>
      </c>
      <c r="D35" s="30" t="s">
        <v>450</v>
      </c>
      <c r="E35" s="32" t="s">
        <v>451</v>
      </c>
      <c r="G35" s="13" t="s">
        <v>14</v>
      </c>
      <c r="H35" s="14">
        <f>G8</f>
        <v>4.4699063851989636E-2</v>
      </c>
      <c r="I35" s="15" t="s">
        <v>15</v>
      </c>
      <c r="J35" s="6">
        <f ca="1">G29/SUM(G27,G29)</f>
        <v>0.34912778266054684</v>
      </c>
      <c r="L35" s="75"/>
      <c r="M35" s="75"/>
      <c r="N35" s="75"/>
      <c r="O35" s="75"/>
      <c r="P35" s="75"/>
      <c r="Q35" s="26"/>
      <c r="R35" s="28"/>
      <c r="S35" s="10"/>
      <c r="T35" s="28"/>
      <c r="V35" s="2"/>
    </row>
    <row r="36" spans="1:254" ht="17" thickBot="1" x14ac:dyDescent="0.25">
      <c r="D36" s="10"/>
      <c r="E36" s="10"/>
      <c r="G36" s="16" t="s">
        <v>16</v>
      </c>
      <c r="H36" s="17">
        <f>G15</f>
        <v>0.16718388100258502</v>
      </c>
      <c r="I36" s="18" t="s">
        <v>17</v>
      </c>
      <c r="J36" s="7">
        <f ca="1">G27/SUM(G27,G29)</f>
        <v>0.65087221733945322</v>
      </c>
      <c r="K36" s="1"/>
      <c r="L36" s="75"/>
      <c r="M36" s="75"/>
      <c r="N36" s="75"/>
      <c r="O36" s="75"/>
      <c r="P36" s="75"/>
      <c r="Q36" s="9"/>
      <c r="R36" s="10"/>
      <c r="S36" s="10"/>
      <c r="T36" s="10"/>
      <c r="U36" s="10"/>
      <c r="W36" s="10"/>
      <c r="X36" s="10"/>
      <c r="Y36" s="10"/>
      <c r="Z36" s="28"/>
      <c r="AA36" s="10"/>
      <c r="AB36" s="28"/>
    </row>
    <row r="37" spans="1:254" ht="17" thickBot="1" x14ac:dyDescent="0.25">
      <c r="A37" s="27">
        <v>46240</v>
      </c>
      <c r="B37" s="9">
        <v>459.65</v>
      </c>
      <c r="C37" s="2">
        <f>B37/B38-1</f>
        <v>2.0990670812971901E-2</v>
      </c>
      <c r="D37" s="9">
        <v>24636</v>
      </c>
      <c r="E37" s="2">
        <f>D37/D38-1</f>
        <v>4.6092025673449832E-4</v>
      </c>
      <c r="G37" s="167" t="s">
        <v>21</v>
      </c>
      <c r="H37" s="168"/>
      <c r="I37" s="169"/>
      <c r="J37" s="19">
        <f ca="1">SUMPRODUCT(J35:J36,H35:H36)</f>
        <v>0.12442102838121513</v>
      </c>
      <c r="K37" s="1"/>
      <c r="L37" s="75"/>
      <c r="M37" s="75"/>
      <c r="N37" s="75"/>
      <c r="O37" s="75"/>
      <c r="P37" s="75"/>
      <c r="Q37" s="9"/>
      <c r="R37" s="10"/>
      <c r="S37" s="10"/>
      <c r="T37" s="10"/>
      <c r="U37" s="10"/>
      <c r="W37" s="10"/>
      <c r="X37" s="10"/>
      <c r="Y37" s="10"/>
      <c r="Z37" s="28"/>
      <c r="AA37" s="10"/>
      <c r="AB37" s="28"/>
    </row>
    <row r="38" spans="1:254" x14ac:dyDescent="0.2">
      <c r="A38" s="27">
        <v>46239</v>
      </c>
      <c r="B38" s="9">
        <v>450.2</v>
      </c>
      <c r="C38" s="2">
        <f t="shared" ref="C38:C101" si="2">B38/B39-1</f>
        <v>7.7224398433128894E-3</v>
      </c>
      <c r="D38" s="9">
        <v>24624.65</v>
      </c>
      <c r="E38" s="2">
        <f t="shared" ref="E38:E101" si="3">D38/D39-1</f>
        <v>3.9610154824920585E-4</v>
      </c>
      <c r="F38" s="26"/>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row>
    <row r="39" spans="1:254" ht="16" x14ac:dyDescent="0.2">
      <c r="A39" s="27">
        <v>46238</v>
      </c>
      <c r="B39" s="9">
        <v>446.75</v>
      </c>
      <c r="C39" s="2">
        <f t="shared" si="2"/>
        <v>-1.270718232044199E-2</v>
      </c>
      <c r="D39" s="9">
        <v>24614.9</v>
      </c>
      <c r="E39" s="2">
        <f t="shared" si="3"/>
        <v>-6.4340869368659792E-3</v>
      </c>
      <c r="F39" s="27"/>
      <c r="H39" s="75"/>
      <c r="I39" s="75"/>
      <c r="K39" s="75"/>
      <c r="L39" s="75"/>
      <c r="O39" s="75"/>
      <c r="P39" s="75"/>
      <c r="Q39" s="9"/>
      <c r="R39" s="10"/>
      <c r="S39" s="10"/>
      <c r="T39" s="10"/>
      <c r="U39" s="10"/>
      <c r="W39" s="10"/>
      <c r="X39" s="10"/>
      <c r="Y39" s="10"/>
      <c r="Z39" s="28"/>
      <c r="AA39" s="10"/>
      <c r="AB39" s="28"/>
    </row>
    <row r="40" spans="1:254" ht="16" x14ac:dyDescent="0.2">
      <c r="A40" s="27">
        <v>46237</v>
      </c>
      <c r="B40" s="9">
        <v>452.5</v>
      </c>
      <c r="C40" s="2">
        <f t="shared" si="2"/>
        <v>3.5943223443223316E-2</v>
      </c>
      <c r="D40" s="9">
        <v>24774.3</v>
      </c>
      <c r="E40" s="2">
        <f t="shared" si="3"/>
        <v>1.6023064682819665E-2</v>
      </c>
      <c r="F40" s="27"/>
      <c r="H40" s="75"/>
      <c r="I40" s="75"/>
      <c r="K40" s="75"/>
      <c r="L40" s="75"/>
      <c r="O40" s="75"/>
      <c r="P40" s="75"/>
      <c r="Q40" s="9"/>
      <c r="R40" s="10"/>
      <c r="S40" s="10"/>
      <c r="T40" s="10"/>
      <c r="U40" s="10"/>
      <c r="W40" s="10"/>
      <c r="X40" s="10"/>
      <c r="Y40" s="10"/>
      <c r="Z40" s="28"/>
      <c r="AA40" s="10"/>
      <c r="AB40" s="28"/>
    </row>
    <row r="41" spans="1:254" ht="16" x14ac:dyDescent="0.2">
      <c r="A41" s="27">
        <v>46234</v>
      </c>
      <c r="B41" s="9">
        <v>436.8</v>
      </c>
      <c r="C41" s="2">
        <f t="shared" si="2"/>
        <v>5.2656946620074807E-2</v>
      </c>
      <c r="D41" s="9">
        <v>24383.599999999999</v>
      </c>
      <c r="E41" s="2">
        <f t="shared" si="3"/>
        <v>2.7326393101163582E-3</v>
      </c>
      <c r="F41" s="27"/>
      <c r="H41" s="75"/>
      <c r="I41" s="75"/>
      <c r="K41" s="75"/>
      <c r="L41" s="75"/>
      <c r="O41" s="75"/>
      <c r="P41" s="75"/>
      <c r="Q41" s="9"/>
      <c r="R41" s="10"/>
      <c r="S41" s="10"/>
      <c r="T41" s="10"/>
      <c r="U41" s="10"/>
      <c r="W41" s="10"/>
      <c r="X41" s="10"/>
      <c r="Y41" s="10"/>
      <c r="Z41" s="28"/>
      <c r="AA41" s="10"/>
      <c r="AB41" s="28"/>
    </row>
    <row r="42" spans="1:254" ht="16" x14ac:dyDescent="0.2">
      <c r="A42" s="27">
        <v>46233</v>
      </c>
      <c r="B42" s="9">
        <v>414.95</v>
      </c>
      <c r="C42" s="2">
        <f t="shared" si="2"/>
        <v>8.6290714632961674E-3</v>
      </c>
      <c r="D42" s="9">
        <v>24317.15</v>
      </c>
      <c r="E42" s="2">
        <f t="shared" si="3"/>
        <v>2.7608019727671795E-3</v>
      </c>
      <c r="F42" s="27"/>
      <c r="H42" s="75"/>
      <c r="I42" s="75"/>
      <c r="K42" s="75"/>
      <c r="L42" s="75"/>
      <c r="O42" s="75"/>
      <c r="P42" s="75"/>
      <c r="Q42" s="9"/>
      <c r="R42" s="10"/>
      <c r="S42" s="10"/>
      <c r="T42" s="10"/>
      <c r="U42" s="10"/>
      <c r="W42" s="10"/>
      <c r="X42" s="10"/>
      <c r="Y42" s="10"/>
      <c r="Z42" s="28"/>
      <c r="AA42" s="10"/>
      <c r="AB42" s="28"/>
    </row>
    <row r="43" spans="1:254" ht="16" x14ac:dyDescent="0.2">
      <c r="A43" s="27">
        <v>46232</v>
      </c>
      <c r="B43" s="9">
        <v>411.4</v>
      </c>
      <c r="C43" s="2">
        <f t="shared" si="2"/>
        <v>-1.2718982481401464E-2</v>
      </c>
      <c r="D43" s="9">
        <v>24250.2</v>
      </c>
      <c r="E43" s="2">
        <f t="shared" si="3"/>
        <v>1.1042156983325224E-2</v>
      </c>
      <c r="F43" s="27"/>
      <c r="H43" s="75"/>
      <c r="I43" s="75"/>
      <c r="K43" s="75"/>
      <c r="L43" s="75"/>
      <c r="O43" s="75"/>
      <c r="P43" s="75"/>
      <c r="Q43" s="9"/>
      <c r="R43" s="10"/>
      <c r="S43" s="10"/>
      <c r="T43" s="10"/>
      <c r="U43" s="10"/>
      <c r="W43" s="10"/>
      <c r="X43" s="10"/>
      <c r="Y43" s="10"/>
      <c r="Z43" s="28"/>
      <c r="AA43" s="10"/>
      <c r="AB43" s="28"/>
    </row>
    <row r="44" spans="1:254" ht="16" x14ac:dyDescent="0.2">
      <c r="A44" s="27">
        <v>46231</v>
      </c>
      <c r="B44" s="9">
        <v>416.7</v>
      </c>
      <c r="C44" s="2">
        <f t="shared" si="2"/>
        <v>1.3621989783507482E-2</v>
      </c>
      <c r="D44" s="9">
        <v>23985.35</v>
      </c>
      <c r="E44" s="2">
        <f t="shared" si="3"/>
        <v>-4.4174121049600501E-4</v>
      </c>
      <c r="F44" s="27"/>
      <c r="H44" s="75"/>
      <c r="I44" s="75"/>
      <c r="K44" s="75"/>
      <c r="L44" s="75"/>
      <c r="O44" s="75"/>
      <c r="P44" s="75"/>
      <c r="Q44" s="9"/>
      <c r="R44" s="10"/>
      <c r="S44" s="10"/>
      <c r="T44" s="10"/>
      <c r="U44" s="10"/>
      <c r="W44" s="10"/>
      <c r="X44" s="10"/>
      <c r="Y44" s="10"/>
      <c r="Z44" s="28"/>
      <c r="AA44" s="10"/>
      <c r="AB44" s="28"/>
    </row>
    <row r="45" spans="1:254" ht="16" x14ac:dyDescent="0.2">
      <c r="A45" s="27">
        <v>46230</v>
      </c>
      <c r="B45" s="9">
        <v>411.1</v>
      </c>
      <c r="C45" s="2">
        <f t="shared" si="2"/>
        <v>1.2187615413024933E-2</v>
      </c>
      <c r="D45" s="9">
        <v>23995.95</v>
      </c>
      <c r="E45" s="2">
        <f t="shared" si="3"/>
        <v>9.6139888797495132E-3</v>
      </c>
      <c r="F45" s="27"/>
      <c r="H45" s="75"/>
      <c r="I45" s="75"/>
      <c r="K45" s="75"/>
      <c r="L45" s="75"/>
      <c r="O45" s="75"/>
      <c r="P45" s="75"/>
      <c r="Q45" s="9"/>
      <c r="R45" s="10"/>
      <c r="S45" s="10"/>
      <c r="T45" s="10"/>
      <c r="U45" s="10"/>
      <c r="W45" s="10"/>
      <c r="X45" s="10"/>
      <c r="Y45" s="10"/>
      <c r="Z45" s="28"/>
      <c r="AA45" s="10"/>
      <c r="AB45" s="28"/>
    </row>
    <row r="46" spans="1:254" ht="16" x14ac:dyDescent="0.2">
      <c r="A46" s="27">
        <v>46227</v>
      </c>
      <c r="B46" s="9">
        <v>406.15</v>
      </c>
      <c r="C46" s="2">
        <f t="shared" si="2"/>
        <v>-4.2902672223583682E-3</v>
      </c>
      <c r="D46" s="9">
        <v>23767.45</v>
      </c>
      <c r="E46" s="2">
        <f t="shared" si="3"/>
        <v>-4.2795019606527429E-3</v>
      </c>
      <c r="F46" s="27"/>
      <c r="H46" s="75"/>
      <c r="I46" s="75"/>
      <c r="K46" s="75"/>
      <c r="L46" s="75"/>
      <c r="O46" s="75"/>
      <c r="P46" s="75"/>
      <c r="Q46" s="9"/>
      <c r="R46" s="10"/>
      <c r="S46" s="10"/>
      <c r="T46" s="10"/>
      <c r="U46" s="10"/>
      <c r="W46" s="10"/>
      <c r="X46" s="10"/>
      <c r="Y46" s="10"/>
      <c r="Z46" s="28"/>
      <c r="AA46" s="10"/>
      <c r="AB46" s="28"/>
    </row>
    <row r="47" spans="1:254" ht="16" x14ac:dyDescent="0.2">
      <c r="A47" s="27">
        <v>46226</v>
      </c>
      <c r="B47" s="9">
        <v>407.9</v>
      </c>
      <c r="C47" s="2">
        <f t="shared" si="2"/>
        <v>6.0426686397829776E-3</v>
      </c>
      <c r="D47" s="9">
        <v>23869.599999999999</v>
      </c>
      <c r="E47" s="2">
        <f t="shared" si="3"/>
        <v>-5.2779080064594419E-3</v>
      </c>
      <c r="F47" s="27"/>
      <c r="H47" s="75"/>
      <c r="I47" s="75"/>
      <c r="K47" s="75"/>
      <c r="L47" s="75"/>
      <c r="O47" s="75"/>
      <c r="P47" s="75"/>
      <c r="Q47" s="9"/>
      <c r="R47" s="10"/>
      <c r="S47" s="10"/>
      <c r="T47" s="10"/>
      <c r="U47" s="10"/>
      <c r="W47" s="10"/>
      <c r="X47" s="10"/>
      <c r="Y47" s="10"/>
      <c r="Z47" s="28"/>
      <c r="AA47" s="10"/>
      <c r="AB47" s="28"/>
    </row>
    <row r="48" spans="1:254" ht="16" x14ac:dyDescent="0.2">
      <c r="A48" s="27">
        <v>46225</v>
      </c>
      <c r="B48" s="9">
        <v>405.45</v>
      </c>
      <c r="C48" s="2">
        <f t="shared" si="2"/>
        <v>-1.5300546448087426E-2</v>
      </c>
      <c r="D48" s="9">
        <v>23996.25</v>
      </c>
      <c r="E48" s="2">
        <f t="shared" si="3"/>
        <v>-7.9151800295191865E-3</v>
      </c>
      <c r="F48" s="27"/>
      <c r="H48" s="75"/>
      <c r="I48" s="75"/>
      <c r="K48" s="75"/>
      <c r="L48" s="75"/>
      <c r="O48" s="75"/>
      <c r="P48" s="75"/>
      <c r="Q48" s="9"/>
      <c r="R48" s="10"/>
      <c r="S48" s="10"/>
      <c r="T48" s="10"/>
      <c r="U48" s="10"/>
      <c r="W48" s="10"/>
      <c r="X48" s="10"/>
      <c r="Y48" s="10"/>
      <c r="Z48" s="28"/>
      <c r="AA48" s="10"/>
      <c r="AB48" s="28"/>
    </row>
    <row r="49" spans="1:28" ht="16" x14ac:dyDescent="0.2">
      <c r="A49" s="27">
        <v>46224</v>
      </c>
      <c r="B49" s="9">
        <v>411.75</v>
      </c>
      <c r="C49" s="2">
        <f t="shared" si="2"/>
        <v>5.8629534628067415E-3</v>
      </c>
      <c r="D49" s="9">
        <v>24187.7</v>
      </c>
      <c r="E49" s="2">
        <f t="shared" si="3"/>
        <v>-2.0958392639808254E-3</v>
      </c>
      <c r="F49" s="27"/>
      <c r="H49" s="75"/>
      <c r="I49" s="75"/>
      <c r="K49" s="75"/>
      <c r="L49" s="75"/>
      <c r="O49" s="75"/>
      <c r="P49" s="75"/>
      <c r="Q49" s="9"/>
      <c r="R49" s="10"/>
      <c r="S49" s="10"/>
      <c r="T49" s="10"/>
      <c r="U49" s="10"/>
      <c r="W49" s="10"/>
      <c r="X49" s="10"/>
      <c r="Y49" s="10"/>
      <c r="Z49" s="28"/>
      <c r="AA49" s="10"/>
      <c r="AB49" s="28"/>
    </row>
    <row r="50" spans="1:28" ht="16" x14ac:dyDescent="0.2">
      <c r="A50" s="27">
        <v>46223</v>
      </c>
      <c r="B50" s="9">
        <v>409.35</v>
      </c>
      <c r="C50" s="2">
        <f t="shared" si="2"/>
        <v>-1.2781864222838446E-2</v>
      </c>
      <c r="D50" s="9">
        <v>24238.5</v>
      </c>
      <c r="E50" s="2">
        <f t="shared" si="3"/>
        <v>-3.9368299067571444E-3</v>
      </c>
      <c r="F50" s="27"/>
      <c r="H50" s="75"/>
      <c r="I50" s="75"/>
      <c r="K50" s="75"/>
      <c r="L50" s="75"/>
      <c r="O50" s="75"/>
      <c r="P50" s="75"/>
      <c r="Q50" s="9"/>
      <c r="R50" s="10"/>
      <c r="S50" s="10"/>
      <c r="T50" s="10"/>
      <c r="U50" s="10"/>
      <c r="W50" s="10"/>
      <c r="X50" s="10"/>
      <c r="Y50" s="10"/>
      <c r="Z50" s="28"/>
      <c r="AA50" s="10"/>
      <c r="AB50" s="28"/>
    </row>
    <row r="51" spans="1:28" ht="16" x14ac:dyDescent="0.2">
      <c r="A51" s="27">
        <v>46220</v>
      </c>
      <c r="B51" s="9">
        <v>414.65</v>
      </c>
      <c r="C51" s="2">
        <f t="shared" si="2"/>
        <v>5.0902920858078016E-3</v>
      </c>
      <c r="D51" s="9">
        <v>24334.3</v>
      </c>
      <c r="E51" s="2">
        <f t="shared" si="3"/>
        <v>1.0864982189404904E-2</v>
      </c>
      <c r="F51" s="27"/>
      <c r="H51" s="75"/>
      <c r="I51" s="75"/>
      <c r="K51" s="75"/>
      <c r="L51" s="75"/>
      <c r="O51" s="75"/>
      <c r="P51" s="75"/>
      <c r="Q51" s="9"/>
      <c r="R51" s="10"/>
      <c r="S51" s="10"/>
      <c r="T51" s="10"/>
      <c r="U51" s="10"/>
      <c r="W51" s="10"/>
      <c r="X51" s="10"/>
      <c r="Y51" s="10"/>
      <c r="Z51" s="28"/>
      <c r="AA51" s="10"/>
      <c r="AB51" s="28"/>
    </row>
    <row r="52" spans="1:28" ht="16" x14ac:dyDescent="0.2">
      <c r="A52" s="27">
        <v>46219</v>
      </c>
      <c r="B52" s="9">
        <v>412.55</v>
      </c>
      <c r="C52" s="2">
        <f t="shared" si="2"/>
        <v>-2.5970959745012401E-2</v>
      </c>
      <c r="D52" s="9">
        <v>24072.75</v>
      </c>
      <c r="E52" s="2">
        <f t="shared" si="3"/>
        <v>-2.3880225097083763E-4</v>
      </c>
      <c r="F52" s="27"/>
      <c r="H52" s="75"/>
      <c r="I52" s="75"/>
      <c r="K52" s="75"/>
      <c r="L52" s="75"/>
      <c r="O52" s="75"/>
      <c r="P52" s="75"/>
      <c r="Q52" s="9"/>
      <c r="R52" s="10"/>
      <c r="S52" s="10"/>
      <c r="T52" s="10"/>
      <c r="U52" s="10"/>
      <c r="W52" s="10"/>
      <c r="X52" s="10"/>
      <c r="Y52" s="10"/>
      <c r="Z52" s="28"/>
      <c r="AA52" s="10"/>
      <c r="AB52" s="28"/>
    </row>
    <row r="53" spans="1:28" ht="16" x14ac:dyDescent="0.2">
      <c r="A53" s="27">
        <v>46218</v>
      </c>
      <c r="B53" s="9">
        <v>423.55</v>
      </c>
      <c r="C53" s="2">
        <f t="shared" si="2"/>
        <v>1.4734068040249237E-2</v>
      </c>
      <c r="D53" s="9">
        <v>24078.5</v>
      </c>
      <c r="E53" s="2">
        <f t="shared" si="3"/>
        <v>1.0996983625095602E-3</v>
      </c>
      <c r="F53" s="27"/>
      <c r="H53" s="75"/>
      <c r="I53" s="75"/>
      <c r="K53" s="75"/>
      <c r="L53" s="75"/>
      <c r="O53" s="75"/>
      <c r="P53" s="75"/>
      <c r="Q53" s="9"/>
      <c r="R53" s="10"/>
      <c r="S53" s="10"/>
      <c r="T53" s="10"/>
      <c r="U53" s="10"/>
      <c r="W53" s="10"/>
      <c r="X53" s="10"/>
      <c r="Y53" s="10"/>
      <c r="Z53" s="28"/>
      <c r="AA53" s="10"/>
      <c r="AB53" s="28"/>
    </row>
    <row r="54" spans="1:28" ht="16" x14ac:dyDescent="0.2">
      <c r="A54" s="27">
        <v>46217</v>
      </c>
      <c r="B54" s="9">
        <v>417.4</v>
      </c>
      <c r="C54" s="2">
        <f t="shared" si="2"/>
        <v>-7.9619726678550329E-3</v>
      </c>
      <c r="D54" s="9">
        <v>24052.05</v>
      </c>
      <c r="E54" s="2">
        <f t="shared" si="3"/>
        <v>-6.5651976374375698E-3</v>
      </c>
      <c r="F54" s="27"/>
      <c r="H54" s="75"/>
      <c r="I54" s="75"/>
      <c r="K54" s="75"/>
      <c r="L54" s="75"/>
      <c r="O54" s="75"/>
      <c r="P54" s="75"/>
      <c r="Q54" s="9"/>
      <c r="R54" s="10"/>
      <c r="S54" s="10"/>
      <c r="T54" s="10"/>
      <c r="U54" s="10"/>
      <c r="W54" s="10"/>
      <c r="X54" s="10"/>
      <c r="Y54" s="10"/>
      <c r="Z54" s="28"/>
      <c r="AA54" s="10"/>
      <c r="AB54" s="28"/>
    </row>
    <row r="55" spans="1:28" ht="16" x14ac:dyDescent="0.2">
      <c r="A55" s="27">
        <v>46216</v>
      </c>
      <c r="B55" s="9">
        <v>420.75</v>
      </c>
      <c r="C55" s="2">
        <f t="shared" si="2"/>
        <v>-4.1420118343195034E-3</v>
      </c>
      <c r="D55" s="9">
        <v>24211</v>
      </c>
      <c r="E55" s="2">
        <f t="shared" si="3"/>
        <v>1.6937319524590322E-4</v>
      </c>
      <c r="F55" s="27"/>
      <c r="H55" s="75"/>
      <c r="I55" s="75"/>
      <c r="K55" s="75"/>
      <c r="L55" s="75"/>
      <c r="O55" s="75"/>
      <c r="P55" s="75"/>
      <c r="Q55" s="9"/>
      <c r="R55" s="10"/>
      <c r="S55" s="10"/>
      <c r="T55" s="10"/>
      <c r="U55" s="10"/>
      <c r="W55" s="10"/>
      <c r="X55" s="10"/>
      <c r="Y55" s="10"/>
      <c r="Z55" s="28"/>
      <c r="AA55" s="10"/>
      <c r="AB55" s="28"/>
    </row>
    <row r="56" spans="1:28" ht="16" x14ac:dyDescent="0.2">
      <c r="A56" s="27">
        <v>46213</v>
      </c>
      <c r="B56" s="9">
        <v>422.5</v>
      </c>
      <c r="C56" s="2">
        <f t="shared" si="2"/>
        <v>6.3117780159580583E-3</v>
      </c>
      <c r="D56" s="9">
        <v>24206.9</v>
      </c>
      <c r="E56" s="2">
        <f t="shared" si="3"/>
        <v>1.0186622598360895E-2</v>
      </c>
      <c r="F56" s="27"/>
      <c r="H56" s="75"/>
      <c r="I56" s="75"/>
      <c r="K56" s="75"/>
      <c r="L56" s="75"/>
      <c r="O56" s="75"/>
      <c r="P56" s="75"/>
      <c r="Q56" s="9"/>
      <c r="R56" s="10"/>
      <c r="S56" s="10"/>
      <c r="T56" s="10"/>
      <c r="U56" s="10"/>
      <c r="W56" s="10"/>
      <c r="X56" s="10"/>
      <c r="Y56" s="10"/>
      <c r="Z56" s="28"/>
      <c r="AA56" s="10"/>
      <c r="AB56" s="28"/>
    </row>
    <row r="57" spans="1:28" ht="16" x14ac:dyDescent="0.2">
      <c r="A57" s="27">
        <v>46212</v>
      </c>
      <c r="B57" s="9">
        <v>419.85</v>
      </c>
      <c r="C57" s="2">
        <f t="shared" si="2"/>
        <v>7.438512297540445E-3</v>
      </c>
      <c r="D57" s="9">
        <v>23962.799999999999</v>
      </c>
      <c r="E57" s="2">
        <f t="shared" si="3"/>
        <v>3.3812005250806187E-3</v>
      </c>
      <c r="F57" s="27"/>
      <c r="H57" s="75"/>
      <c r="I57" s="75"/>
      <c r="K57" s="75"/>
      <c r="L57" s="75"/>
      <c r="O57" s="75"/>
      <c r="P57" s="75"/>
      <c r="Q57" s="9"/>
      <c r="R57" s="10"/>
      <c r="S57" s="10"/>
      <c r="T57" s="10"/>
      <c r="U57" s="10"/>
      <c r="W57" s="10"/>
      <c r="X57" s="10"/>
      <c r="Y57" s="10"/>
      <c r="Z57" s="28"/>
      <c r="AA57" s="10"/>
      <c r="AB57" s="28"/>
    </row>
    <row r="58" spans="1:28" ht="16" x14ac:dyDescent="0.2">
      <c r="A58" s="27">
        <v>46211</v>
      </c>
      <c r="B58" s="9">
        <v>416.75</v>
      </c>
      <c r="C58" s="2">
        <f t="shared" si="2"/>
        <v>-1.9411764705882351E-2</v>
      </c>
      <c r="D58" s="9">
        <v>23882.05</v>
      </c>
      <c r="E58" s="2">
        <f t="shared" si="3"/>
        <v>-2.1175308520535951E-2</v>
      </c>
      <c r="F58" s="27"/>
      <c r="H58" s="75"/>
      <c r="I58" s="75"/>
      <c r="K58" s="75"/>
      <c r="L58" s="75"/>
      <c r="O58" s="75"/>
      <c r="P58" s="75"/>
      <c r="Q58" s="9"/>
      <c r="R58" s="10"/>
      <c r="S58" s="10"/>
      <c r="T58" s="10"/>
      <c r="U58" s="10"/>
      <c r="W58" s="10"/>
      <c r="X58" s="10"/>
      <c r="Y58" s="10"/>
      <c r="Z58" s="28"/>
      <c r="AA58" s="10"/>
      <c r="AB58" s="28"/>
    </row>
    <row r="59" spans="1:28" ht="16" x14ac:dyDescent="0.2">
      <c r="A59" s="27">
        <v>46210</v>
      </c>
      <c r="B59" s="9">
        <v>425</v>
      </c>
      <c r="C59" s="2">
        <f t="shared" si="2"/>
        <v>-1.1397999534775494E-2</v>
      </c>
      <c r="D59" s="9">
        <v>24398.7</v>
      </c>
      <c r="E59" s="2">
        <f t="shared" si="3"/>
        <v>-1.2955197121612416E-3</v>
      </c>
      <c r="F59" s="27"/>
      <c r="H59" s="75"/>
      <c r="I59" s="75"/>
      <c r="K59" s="75"/>
      <c r="L59" s="75"/>
      <c r="O59" s="75"/>
      <c r="P59" s="75"/>
      <c r="Q59" s="9"/>
      <c r="R59" s="10"/>
      <c r="S59" s="10"/>
      <c r="T59" s="10"/>
      <c r="U59" s="10"/>
      <c r="W59" s="10"/>
      <c r="X59" s="10"/>
      <c r="Y59" s="10"/>
      <c r="Z59" s="28"/>
      <c r="AA59" s="10"/>
      <c r="AB59" s="28"/>
    </row>
    <row r="60" spans="1:28" ht="16" x14ac:dyDescent="0.2">
      <c r="A60" s="27">
        <v>46209</v>
      </c>
      <c r="B60" s="9">
        <v>429.9</v>
      </c>
      <c r="C60" s="2">
        <f t="shared" si="2"/>
        <v>-4.8611111111112049E-3</v>
      </c>
      <c r="D60" s="9">
        <v>24430.35</v>
      </c>
      <c r="E60" s="2">
        <f t="shared" si="3"/>
        <v>6.5716693070081433E-3</v>
      </c>
      <c r="F60" s="27"/>
      <c r="H60" s="75"/>
      <c r="I60" s="75"/>
      <c r="K60" s="75"/>
      <c r="L60" s="75"/>
      <c r="O60" s="75"/>
      <c r="P60" s="75"/>
      <c r="Q60" s="9"/>
      <c r="R60" s="10"/>
      <c r="S60" s="10"/>
      <c r="T60" s="10"/>
      <c r="U60" s="10"/>
      <c r="W60" s="10"/>
      <c r="X60" s="10"/>
      <c r="Y60" s="10"/>
      <c r="Z60" s="28"/>
      <c r="AA60" s="10"/>
      <c r="AB60" s="28"/>
    </row>
    <row r="61" spans="1:28" ht="16" x14ac:dyDescent="0.2">
      <c r="A61" s="27">
        <v>46206</v>
      </c>
      <c r="B61" s="9">
        <v>432</v>
      </c>
      <c r="C61" s="2">
        <f t="shared" si="2"/>
        <v>-1.9296254256526701E-2</v>
      </c>
      <c r="D61" s="9">
        <v>24270.85</v>
      </c>
      <c r="E61" s="2">
        <f t="shared" si="3"/>
        <v>3.9357702155469187E-3</v>
      </c>
      <c r="F61" s="27"/>
      <c r="H61" s="75"/>
      <c r="I61" s="75"/>
      <c r="K61" s="75"/>
      <c r="L61" s="75"/>
      <c r="O61" s="75"/>
      <c r="P61" s="75"/>
      <c r="Q61" s="9"/>
      <c r="R61" s="10"/>
      <c r="S61" s="10"/>
      <c r="T61" s="10"/>
      <c r="U61" s="10"/>
      <c r="W61" s="10"/>
      <c r="X61" s="10"/>
      <c r="Y61" s="10"/>
      <c r="Z61" s="28"/>
      <c r="AA61" s="10"/>
      <c r="AB61" s="28"/>
    </row>
    <row r="62" spans="1:28" ht="16" x14ac:dyDescent="0.2">
      <c r="A62" s="27">
        <v>46205</v>
      </c>
      <c r="B62" s="9">
        <v>440.5</v>
      </c>
      <c r="C62" s="2">
        <f t="shared" si="2"/>
        <v>2.0975779348707979E-2</v>
      </c>
      <c r="D62" s="9">
        <v>24175.7</v>
      </c>
      <c r="E62" s="2">
        <f t="shared" si="3"/>
        <v>7.0753587146468178E-3</v>
      </c>
      <c r="F62" s="27"/>
      <c r="H62" s="75"/>
      <c r="I62" s="75"/>
      <c r="K62" s="75"/>
      <c r="L62" s="75"/>
      <c r="O62" s="75"/>
      <c r="P62" s="75"/>
      <c r="Q62" s="9"/>
      <c r="R62" s="10"/>
      <c r="S62" s="10"/>
      <c r="T62" s="10"/>
      <c r="U62" s="10"/>
      <c r="W62" s="10"/>
      <c r="X62" s="10"/>
      <c r="Y62" s="10"/>
      <c r="Z62" s="28"/>
      <c r="AA62" s="10"/>
      <c r="AB62" s="28"/>
    </row>
    <row r="63" spans="1:28" ht="16" x14ac:dyDescent="0.2">
      <c r="A63" s="27">
        <v>46204</v>
      </c>
      <c r="B63" s="9">
        <v>431.45</v>
      </c>
      <c r="C63" s="2">
        <f t="shared" si="2"/>
        <v>2.0096938172360801E-2</v>
      </c>
      <c r="D63" s="9">
        <v>24005.85</v>
      </c>
      <c r="E63" s="2">
        <f t="shared" si="3"/>
        <v>5.8703371987052222E-3</v>
      </c>
      <c r="F63" s="27"/>
      <c r="H63" s="75"/>
      <c r="I63" s="75"/>
      <c r="K63" s="75"/>
      <c r="L63" s="75"/>
      <c r="O63" s="75"/>
      <c r="P63" s="75"/>
      <c r="Q63" s="9"/>
      <c r="R63" s="10"/>
      <c r="S63" s="10"/>
      <c r="T63" s="10"/>
      <c r="U63" s="10"/>
      <c r="W63" s="10"/>
      <c r="X63" s="10"/>
      <c r="Y63" s="10"/>
      <c r="Z63" s="28"/>
      <c r="AA63" s="10"/>
      <c r="AB63" s="28"/>
    </row>
    <row r="64" spans="1:28" ht="16" x14ac:dyDescent="0.2">
      <c r="A64" s="27">
        <v>46203</v>
      </c>
      <c r="B64" s="9">
        <v>422.95</v>
      </c>
      <c r="C64" s="2">
        <f t="shared" si="2"/>
        <v>-3.5452611675734769E-4</v>
      </c>
      <c r="D64" s="9">
        <v>23865.75</v>
      </c>
      <c r="E64" s="2">
        <f t="shared" si="3"/>
        <v>-3.3616954637991636E-3</v>
      </c>
      <c r="F64" s="27"/>
      <c r="H64" s="75"/>
      <c r="I64" s="75"/>
      <c r="K64" s="75"/>
      <c r="L64" s="75"/>
      <c r="O64" s="75"/>
      <c r="P64" s="75"/>
      <c r="Q64" s="9"/>
      <c r="R64" s="10"/>
      <c r="S64" s="10"/>
      <c r="T64" s="10"/>
      <c r="U64" s="10"/>
      <c r="W64" s="10"/>
      <c r="X64" s="10"/>
      <c r="Y64" s="10"/>
      <c r="Z64" s="28"/>
      <c r="AA64" s="10"/>
      <c r="AB64" s="28"/>
    </row>
    <row r="65" spans="1:28" ht="16" x14ac:dyDescent="0.2">
      <c r="A65" s="27">
        <v>46202</v>
      </c>
      <c r="B65" s="9">
        <v>423.1</v>
      </c>
      <c r="C65" s="2">
        <f t="shared" si="2"/>
        <v>-2.0375086825654032E-2</v>
      </c>
      <c r="D65" s="9">
        <v>23946.25</v>
      </c>
      <c r="E65" s="2">
        <f t="shared" si="3"/>
        <v>-4.5622713668107551E-3</v>
      </c>
      <c r="F65" s="27"/>
      <c r="H65" s="75"/>
      <c r="I65" s="75"/>
      <c r="K65" s="75"/>
      <c r="L65" s="75"/>
      <c r="O65" s="75"/>
      <c r="P65" s="75"/>
      <c r="Q65" s="9"/>
      <c r="R65" s="10"/>
      <c r="S65" s="10"/>
      <c r="T65" s="10"/>
      <c r="U65" s="10"/>
      <c r="W65" s="10"/>
      <c r="X65" s="10"/>
      <c r="Y65" s="10"/>
      <c r="Z65" s="28"/>
      <c r="AA65" s="10"/>
      <c r="AB65" s="28"/>
    </row>
    <row r="66" spans="1:28" ht="16" x14ac:dyDescent="0.2">
      <c r="A66" s="27">
        <v>46198</v>
      </c>
      <c r="B66" s="9">
        <v>431.9</v>
      </c>
      <c r="C66" s="2">
        <f t="shared" si="2"/>
        <v>4.9829849295089934E-2</v>
      </c>
      <c r="D66" s="9">
        <v>24056</v>
      </c>
      <c r="E66" s="2">
        <f t="shared" si="3"/>
        <v>1.4299600568652426E-3</v>
      </c>
      <c r="F66" s="27"/>
      <c r="H66" s="75"/>
      <c r="I66" s="75"/>
      <c r="K66" s="75"/>
      <c r="L66" s="75"/>
      <c r="O66" s="75"/>
      <c r="P66" s="75"/>
      <c r="Q66" s="9"/>
      <c r="R66" s="10"/>
      <c r="S66" s="10"/>
      <c r="T66" s="10"/>
      <c r="U66" s="10"/>
      <c r="W66" s="10"/>
      <c r="X66" s="10"/>
      <c r="Y66" s="10"/>
      <c r="Z66" s="28"/>
      <c r="AA66" s="10"/>
      <c r="AB66" s="28"/>
    </row>
    <row r="67" spans="1:28" ht="16" x14ac:dyDescent="0.2">
      <c r="A67" s="27">
        <v>46197</v>
      </c>
      <c r="B67" s="9">
        <v>411.4</v>
      </c>
      <c r="C67" s="2">
        <f t="shared" si="2"/>
        <v>2.837145356830395E-2</v>
      </c>
      <c r="D67" s="9">
        <v>24021.65</v>
      </c>
      <c r="E67" s="2">
        <f t="shared" si="3"/>
        <v>8.2920236231380784E-3</v>
      </c>
      <c r="F67" s="27"/>
      <c r="H67" s="75"/>
      <c r="I67" s="75"/>
      <c r="K67" s="75"/>
      <c r="L67" s="75"/>
      <c r="O67" s="75"/>
      <c r="P67" s="75"/>
      <c r="Q67" s="9"/>
      <c r="R67" s="10"/>
      <c r="S67" s="10"/>
      <c r="T67" s="10"/>
      <c r="U67" s="10"/>
      <c r="W67" s="10"/>
      <c r="X67" s="10"/>
      <c r="Y67" s="10"/>
      <c r="Z67" s="28"/>
      <c r="AA67" s="10"/>
      <c r="AB67" s="28"/>
    </row>
    <row r="68" spans="1:28" ht="16" x14ac:dyDescent="0.2">
      <c r="A68" s="27">
        <v>46196</v>
      </c>
      <c r="B68" s="9">
        <v>400.05</v>
      </c>
      <c r="C68" s="2">
        <f t="shared" si="2"/>
        <v>-2.0325700991796314E-2</v>
      </c>
      <c r="D68" s="9">
        <v>23824.1</v>
      </c>
      <c r="E68" s="2">
        <f t="shared" si="3"/>
        <v>-1.1567072841857318E-2</v>
      </c>
      <c r="F68" s="27"/>
      <c r="H68" s="75"/>
      <c r="I68" s="75"/>
      <c r="K68" s="75"/>
      <c r="L68" s="75"/>
      <c r="O68" s="75"/>
      <c r="P68" s="75"/>
      <c r="Q68" s="9"/>
      <c r="R68" s="10"/>
      <c r="S68" s="10"/>
      <c r="T68" s="10"/>
      <c r="U68" s="10"/>
      <c r="W68" s="10"/>
      <c r="X68" s="10"/>
      <c r="Y68" s="10"/>
      <c r="Z68" s="28"/>
      <c r="AA68" s="10"/>
      <c r="AB68" s="28"/>
    </row>
    <row r="69" spans="1:28" ht="16" x14ac:dyDescent="0.2">
      <c r="A69" s="27">
        <v>46195</v>
      </c>
      <c r="B69" s="9">
        <v>408.35</v>
      </c>
      <c r="C69" s="2">
        <f t="shared" si="2"/>
        <v>1.5543397164884398E-2</v>
      </c>
      <c r="D69" s="9">
        <v>24102.9</v>
      </c>
      <c r="E69" s="2">
        <f t="shared" si="3"/>
        <v>3.7396254544395102E-3</v>
      </c>
      <c r="F69" s="27"/>
      <c r="H69" s="75"/>
      <c r="I69" s="75"/>
      <c r="K69" s="75"/>
      <c r="L69" s="75"/>
      <c r="O69" s="75"/>
      <c r="P69" s="75"/>
      <c r="Q69" s="9"/>
      <c r="R69" s="10"/>
      <c r="S69" s="10"/>
      <c r="T69" s="10"/>
      <c r="U69" s="10"/>
      <c r="W69" s="10"/>
      <c r="X69" s="10"/>
      <c r="Y69" s="10"/>
      <c r="Z69" s="28"/>
      <c r="AA69" s="10"/>
      <c r="AB69" s="28"/>
    </row>
    <row r="70" spans="1:28" ht="16" x14ac:dyDescent="0.2">
      <c r="A70" s="27">
        <v>46192</v>
      </c>
      <c r="B70" s="9">
        <v>402.1</v>
      </c>
      <c r="C70" s="2">
        <f t="shared" si="2"/>
        <v>-1.2160668222576998E-2</v>
      </c>
      <c r="D70" s="9">
        <v>24013.1</v>
      </c>
      <c r="E70" s="2">
        <f t="shared" si="3"/>
        <v>-6.4093015557763477E-3</v>
      </c>
      <c r="F70" s="27"/>
      <c r="H70" s="75"/>
      <c r="I70" s="75"/>
      <c r="K70" s="75"/>
      <c r="L70" s="75"/>
      <c r="O70" s="75"/>
      <c r="P70" s="75"/>
      <c r="Q70" s="9"/>
      <c r="R70" s="10"/>
      <c r="S70" s="10"/>
      <c r="T70" s="10"/>
      <c r="U70" s="10"/>
      <c r="W70" s="10"/>
      <c r="X70" s="10"/>
      <c r="Y70" s="10"/>
      <c r="Z70" s="28"/>
      <c r="AA70" s="10"/>
      <c r="AB70" s="28"/>
    </row>
    <row r="71" spans="1:28" ht="16" x14ac:dyDescent="0.2">
      <c r="A71" s="27">
        <v>46191</v>
      </c>
      <c r="B71" s="9">
        <v>407.05</v>
      </c>
      <c r="C71" s="2">
        <f t="shared" si="2"/>
        <v>1.0551142005958303E-2</v>
      </c>
      <c r="D71" s="9">
        <v>24168</v>
      </c>
      <c r="E71" s="2">
        <f t="shared" si="3"/>
        <v>3.4169652532414219E-3</v>
      </c>
      <c r="F71" s="27"/>
      <c r="H71" s="75"/>
      <c r="I71" s="75"/>
      <c r="K71" s="75"/>
      <c r="L71" s="75"/>
      <c r="O71" s="75"/>
      <c r="P71" s="75"/>
      <c r="Q71" s="9"/>
      <c r="R71" s="10"/>
      <c r="S71" s="10"/>
      <c r="T71" s="10"/>
      <c r="U71" s="10"/>
      <c r="W71" s="10"/>
      <c r="X71" s="10"/>
      <c r="Y71" s="10"/>
      <c r="Z71" s="28"/>
      <c r="AA71" s="10"/>
      <c r="AB71" s="28"/>
    </row>
    <row r="72" spans="1:28" ht="16" x14ac:dyDescent="0.2">
      <c r="A72" s="27">
        <v>46190</v>
      </c>
      <c r="B72" s="9">
        <v>402.8</v>
      </c>
      <c r="C72" s="2">
        <f t="shared" si="2"/>
        <v>-9.589377919842601E-3</v>
      </c>
      <c r="D72" s="9">
        <v>24085.7</v>
      </c>
      <c r="E72" s="2">
        <f t="shared" si="3"/>
        <v>4.0247361828158468E-3</v>
      </c>
      <c r="F72" s="27"/>
      <c r="H72" s="75"/>
      <c r="I72" s="75"/>
      <c r="K72" s="75"/>
      <c r="L72" s="75"/>
      <c r="O72" s="75"/>
      <c r="P72" s="75"/>
      <c r="Q72" s="9"/>
      <c r="R72" s="10"/>
      <c r="S72" s="10"/>
      <c r="T72" s="10"/>
      <c r="U72" s="10"/>
      <c r="W72" s="10"/>
      <c r="X72" s="10"/>
      <c r="Y72" s="10"/>
      <c r="Z72" s="28"/>
      <c r="AA72" s="10"/>
      <c r="AB72" s="28"/>
    </row>
    <row r="73" spans="1:28" ht="16" x14ac:dyDescent="0.2">
      <c r="A73" s="27">
        <v>46189</v>
      </c>
      <c r="B73" s="9">
        <v>406.7</v>
      </c>
      <c r="C73" s="2">
        <f t="shared" si="2"/>
        <v>2.4594195769789273E-4</v>
      </c>
      <c r="D73" s="9">
        <v>23989.15</v>
      </c>
      <c r="E73" s="2">
        <f t="shared" si="3"/>
        <v>5.6699323800299961E-3</v>
      </c>
      <c r="F73" s="27"/>
      <c r="H73" s="75"/>
      <c r="I73" s="75"/>
      <c r="K73" s="75"/>
      <c r="L73" s="75"/>
      <c r="O73" s="75"/>
      <c r="P73" s="75"/>
      <c r="Q73" s="9"/>
      <c r="R73" s="10"/>
      <c r="S73" s="10"/>
      <c r="T73" s="10"/>
      <c r="U73" s="10"/>
      <c r="W73" s="10"/>
      <c r="X73" s="10"/>
      <c r="Y73" s="10"/>
      <c r="Z73" s="28"/>
      <c r="AA73" s="10"/>
      <c r="AB73" s="28"/>
    </row>
    <row r="74" spans="1:28" ht="16" x14ac:dyDescent="0.2">
      <c r="A74" s="27">
        <v>46188</v>
      </c>
      <c r="B74" s="9">
        <v>406.6</v>
      </c>
      <c r="C74" s="2">
        <f t="shared" si="2"/>
        <v>4.1762746605175538E-2</v>
      </c>
      <c r="D74" s="9">
        <v>23853.9</v>
      </c>
      <c r="E74" s="2">
        <f t="shared" si="3"/>
        <v>9.7786469908436313E-3</v>
      </c>
      <c r="F74" s="27"/>
      <c r="H74" s="75"/>
      <c r="I74" s="75"/>
      <c r="K74" s="75"/>
      <c r="L74" s="75"/>
      <c r="O74" s="75"/>
      <c r="P74" s="75"/>
      <c r="Q74" s="9"/>
      <c r="R74" s="10"/>
      <c r="S74" s="10"/>
      <c r="T74" s="10"/>
      <c r="U74" s="10"/>
      <c r="W74" s="10"/>
      <c r="X74" s="10"/>
      <c r="Y74" s="10"/>
      <c r="Z74" s="28"/>
      <c r="AA74" s="10"/>
      <c r="AB74" s="28"/>
    </row>
    <row r="75" spans="1:28" ht="16" x14ac:dyDescent="0.2">
      <c r="A75" s="27">
        <v>46185</v>
      </c>
      <c r="B75" s="9">
        <v>390.3</v>
      </c>
      <c r="C75" s="2">
        <f t="shared" si="2"/>
        <v>8.915864378400995E-2</v>
      </c>
      <c r="D75" s="9">
        <v>23622.9</v>
      </c>
      <c r="E75" s="2">
        <f t="shared" si="3"/>
        <v>1.9916586073501108E-2</v>
      </c>
      <c r="F75" s="27"/>
      <c r="H75" s="75"/>
      <c r="I75" s="75"/>
      <c r="K75" s="75"/>
      <c r="L75" s="75"/>
      <c r="O75" s="75"/>
      <c r="P75" s="75"/>
      <c r="Q75" s="9"/>
      <c r="R75" s="10"/>
      <c r="S75" s="10"/>
      <c r="T75" s="10"/>
      <c r="U75" s="10"/>
      <c r="W75" s="10"/>
      <c r="X75" s="10"/>
      <c r="Y75" s="10"/>
      <c r="Z75" s="28"/>
      <c r="AA75" s="10"/>
      <c r="AB75" s="28"/>
    </row>
    <row r="76" spans="1:28" ht="16" x14ac:dyDescent="0.2">
      <c r="A76" s="27">
        <v>46184</v>
      </c>
      <c r="B76" s="9">
        <v>358.35</v>
      </c>
      <c r="C76" s="2">
        <f t="shared" si="2"/>
        <v>-1.7950123321457845E-2</v>
      </c>
      <c r="D76" s="9">
        <v>23161.599999999999</v>
      </c>
      <c r="E76" s="2">
        <f t="shared" si="3"/>
        <v>-2.2980880854794883E-3</v>
      </c>
      <c r="F76" s="27"/>
      <c r="H76" s="75"/>
      <c r="I76" s="75"/>
      <c r="K76" s="75"/>
      <c r="L76" s="75"/>
      <c r="O76" s="75"/>
      <c r="P76" s="75"/>
      <c r="Q76" s="9"/>
      <c r="R76" s="10"/>
      <c r="S76" s="10"/>
      <c r="T76" s="10"/>
      <c r="U76" s="10"/>
      <c r="W76" s="10"/>
      <c r="X76" s="10"/>
      <c r="Y76" s="10"/>
      <c r="Z76" s="28"/>
      <c r="AA76" s="10"/>
      <c r="AB76" s="28"/>
    </row>
    <row r="77" spans="1:28" ht="16" x14ac:dyDescent="0.2">
      <c r="A77" s="27">
        <v>46183</v>
      </c>
      <c r="B77" s="9">
        <v>364.9</v>
      </c>
      <c r="C77" s="2">
        <f t="shared" si="2"/>
        <v>4.4040737682355946E-3</v>
      </c>
      <c r="D77" s="9">
        <v>23214.95</v>
      </c>
      <c r="E77" s="2">
        <f t="shared" si="3"/>
        <v>-1.1681388514805935E-3</v>
      </c>
      <c r="F77" s="27"/>
      <c r="H77" s="75"/>
      <c r="I77" s="75"/>
      <c r="K77" s="75"/>
      <c r="L77" s="75"/>
      <c r="O77" s="75"/>
      <c r="P77" s="75"/>
      <c r="Q77" s="9"/>
      <c r="R77" s="10"/>
      <c r="S77" s="10"/>
      <c r="T77" s="10"/>
      <c r="U77" s="10"/>
      <c r="W77" s="10"/>
      <c r="X77" s="10"/>
      <c r="Y77" s="10"/>
      <c r="Z77" s="28"/>
      <c r="AA77" s="10"/>
      <c r="AB77" s="28"/>
    </row>
    <row r="78" spans="1:28" ht="16" x14ac:dyDescent="0.2">
      <c r="A78" s="27">
        <v>46182</v>
      </c>
      <c r="B78" s="9">
        <v>363.3</v>
      </c>
      <c r="C78" s="2">
        <f t="shared" si="2"/>
        <v>8.2644628099171058E-4</v>
      </c>
      <c r="D78" s="9">
        <v>23242.1</v>
      </c>
      <c r="E78" s="2">
        <f t="shared" si="3"/>
        <v>5.1507157375771939E-3</v>
      </c>
      <c r="F78" s="27"/>
      <c r="H78" s="75"/>
      <c r="I78" s="75"/>
      <c r="K78" s="75"/>
      <c r="L78" s="75"/>
      <c r="O78" s="75"/>
      <c r="P78" s="75"/>
      <c r="Q78" s="9"/>
      <c r="R78" s="10"/>
      <c r="S78" s="10"/>
      <c r="T78" s="10"/>
      <c r="U78" s="10"/>
      <c r="W78" s="10"/>
      <c r="X78" s="10"/>
      <c r="Y78" s="10"/>
      <c r="Z78" s="28"/>
      <c r="AA78" s="10"/>
      <c r="AB78" s="28"/>
    </row>
    <row r="79" spans="1:28" ht="16" x14ac:dyDescent="0.2">
      <c r="A79" s="27">
        <v>46181</v>
      </c>
      <c r="B79" s="9">
        <v>363</v>
      </c>
      <c r="C79" s="2">
        <f t="shared" si="2"/>
        <v>-1.6659894351889415E-2</v>
      </c>
      <c r="D79" s="9">
        <v>23123</v>
      </c>
      <c r="E79" s="2">
        <f t="shared" si="3"/>
        <v>-1.0429371712736502E-2</v>
      </c>
      <c r="F79" s="27"/>
      <c r="H79" s="75"/>
      <c r="I79" s="75"/>
      <c r="K79" s="75"/>
      <c r="L79" s="75"/>
      <c r="O79" s="75"/>
      <c r="P79" s="75"/>
      <c r="Q79" s="9"/>
      <c r="R79" s="10"/>
      <c r="S79" s="10"/>
      <c r="T79" s="10"/>
      <c r="U79" s="10"/>
      <c r="W79" s="10"/>
      <c r="X79" s="10"/>
      <c r="Y79" s="10"/>
      <c r="Z79" s="28"/>
      <c r="AA79" s="10"/>
      <c r="AB79" s="28"/>
    </row>
    <row r="80" spans="1:28" ht="16" x14ac:dyDescent="0.2">
      <c r="A80" s="27">
        <v>46178</v>
      </c>
      <c r="B80" s="9">
        <v>369.15</v>
      </c>
      <c r="C80" s="2">
        <f t="shared" si="2"/>
        <v>-1.1911134903640375E-2</v>
      </c>
      <c r="D80" s="9">
        <v>23366.7</v>
      </c>
      <c r="E80" s="2">
        <f t="shared" si="3"/>
        <v>-2.1288362290772245E-3</v>
      </c>
      <c r="F80" s="27"/>
      <c r="H80" s="75"/>
      <c r="I80" s="75"/>
      <c r="K80" s="75"/>
      <c r="L80" s="75"/>
      <c r="O80" s="75"/>
      <c r="P80" s="75"/>
      <c r="Q80" s="9"/>
      <c r="R80" s="10"/>
      <c r="S80" s="10"/>
      <c r="T80" s="10"/>
      <c r="U80" s="10"/>
      <c r="W80" s="10"/>
      <c r="X80" s="10"/>
      <c r="Y80" s="10"/>
      <c r="Z80" s="28"/>
      <c r="AA80" s="10"/>
      <c r="AB80" s="28"/>
    </row>
    <row r="81" spans="1:28" ht="16" x14ac:dyDescent="0.2">
      <c r="A81" s="27">
        <v>46177</v>
      </c>
      <c r="B81" s="9">
        <v>373.6</v>
      </c>
      <c r="C81" s="2">
        <f t="shared" si="2"/>
        <v>-9.359540045459358E-4</v>
      </c>
      <c r="D81" s="9">
        <v>23416.55</v>
      </c>
      <c r="E81" s="2">
        <f t="shared" si="3"/>
        <v>4.6783675701544958E-4</v>
      </c>
      <c r="F81" s="27"/>
      <c r="H81" s="75"/>
      <c r="I81" s="75"/>
      <c r="K81" s="75"/>
      <c r="L81" s="75"/>
      <c r="O81" s="75"/>
      <c r="P81" s="75"/>
      <c r="Q81" s="9"/>
      <c r="R81" s="10"/>
      <c r="S81" s="10"/>
      <c r="T81" s="10"/>
      <c r="U81" s="10"/>
      <c r="W81" s="10"/>
      <c r="X81" s="10"/>
      <c r="Y81" s="10"/>
      <c r="Z81" s="28"/>
      <c r="AA81" s="10"/>
      <c r="AB81" s="28"/>
    </row>
    <row r="82" spans="1:28" ht="16" x14ac:dyDescent="0.2">
      <c r="A82" s="27">
        <v>46176</v>
      </c>
      <c r="B82" s="9">
        <v>373.95</v>
      </c>
      <c r="C82" s="2">
        <f t="shared" si="2"/>
        <v>9.1755498583185879E-3</v>
      </c>
      <c r="D82" s="9">
        <v>23405.599999999999</v>
      </c>
      <c r="E82" s="2">
        <f t="shared" si="3"/>
        <v>-3.3193448179683616E-3</v>
      </c>
      <c r="F82" s="27"/>
      <c r="H82" s="75"/>
      <c r="I82" s="75"/>
      <c r="K82" s="75"/>
      <c r="L82" s="75"/>
      <c r="O82" s="75"/>
      <c r="P82" s="75"/>
      <c r="Q82" s="9"/>
      <c r="R82" s="10"/>
      <c r="S82" s="10"/>
      <c r="T82" s="10"/>
      <c r="U82" s="10"/>
      <c r="W82" s="10"/>
      <c r="X82" s="10"/>
      <c r="Y82" s="10"/>
      <c r="Z82" s="28"/>
      <c r="AA82" s="10"/>
      <c r="AB82" s="28"/>
    </row>
    <row r="83" spans="1:28" ht="16" x14ac:dyDescent="0.2">
      <c r="A83" s="27">
        <v>46175</v>
      </c>
      <c r="B83" s="9">
        <v>370.55</v>
      </c>
      <c r="C83" s="2">
        <f t="shared" si="2"/>
        <v>-9.8864395457581855E-3</v>
      </c>
      <c r="D83" s="9">
        <v>23483.55</v>
      </c>
      <c r="E83" s="2">
        <f t="shared" si="3"/>
        <v>4.3173128736753164E-3</v>
      </c>
      <c r="F83" s="27"/>
      <c r="H83" s="75"/>
      <c r="I83" s="75"/>
      <c r="K83" s="75"/>
      <c r="L83" s="75"/>
      <c r="O83" s="75"/>
      <c r="P83" s="75"/>
      <c r="Q83" s="9"/>
      <c r="R83" s="10"/>
      <c r="S83" s="10"/>
      <c r="T83" s="10"/>
      <c r="U83" s="10"/>
      <c r="W83" s="10"/>
      <c r="X83" s="10"/>
      <c r="Y83" s="10"/>
      <c r="Z83" s="28"/>
      <c r="AA83" s="10"/>
      <c r="AB83" s="28"/>
    </row>
    <row r="84" spans="1:28" ht="16" x14ac:dyDescent="0.2">
      <c r="A84" s="27">
        <v>46174</v>
      </c>
      <c r="B84" s="9">
        <v>374.25</v>
      </c>
      <c r="C84" s="2">
        <f t="shared" si="2"/>
        <v>-1.3833992094861691E-2</v>
      </c>
      <c r="D84" s="9">
        <v>23382.6</v>
      </c>
      <c r="E84" s="2">
        <f t="shared" si="3"/>
        <v>-7.0134089244195952E-3</v>
      </c>
      <c r="F84" s="27"/>
      <c r="H84" s="75"/>
      <c r="I84" s="75"/>
      <c r="K84" s="75"/>
      <c r="L84" s="75"/>
      <c r="O84" s="75"/>
      <c r="P84" s="75"/>
      <c r="Q84" s="9"/>
      <c r="R84" s="10"/>
      <c r="S84" s="10"/>
      <c r="T84" s="10"/>
      <c r="U84" s="10"/>
      <c r="W84" s="10"/>
      <c r="X84" s="10"/>
      <c r="Y84" s="10"/>
      <c r="Z84" s="28"/>
      <c r="AA84" s="10"/>
      <c r="AB84" s="28"/>
    </row>
    <row r="85" spans="1:28" ht="16" x14ac:dyDescent="0.2">
      <c r="A85" s="27">
        <v>46171</v>
      </c>
      <c r="B85" s="9">
        <v>379.5</v>
      </c>
      <c r="C85" s="2">
        <f t="shared" si="2"/>
        <v>-1.133255177803838E-2</v>
      </c>
      <c r="D85" s="9">
        <v>23547.75</v>
      </c>
      <c r="E85" s="2">
        <f t="shared" si="3"/>
        <v>-1.5033159535954743E-2</v>
      </c>
      <c r="F85" s="27"/>
      <c r="H85" s="75"/>
      <c r="I85" s="75"/>
      <c r="K85" s="75"/>
      <c r="L85" s="75"/>
      <c r="O85" s="75"/>
      <c r="P85" s="75"/>
      <c r="Q85" s="9"/>
      <c r="R85" s="10"/>
      <c r="S85" s="10"/>
      <c r="T85" s="10"/>
      <c r="U85" s="10"/>
      <c r="W85" s="10"/>
      <c r="X85" s="10"/>
      <c r="Y85" s="10"/>
      <c r="Z85" s="28"/>
      <c r="AA85" s="10"/>
      <c r="AB85" s="28"/>
    </row>
    <row r="86" spans="1:28" ht="16" x14ac:dyDescent="0.2">
      <c r="A86" s="27">
        <v>46169</v>
      </c>
      <c r="B86" s="9">
        <v>383.85</v>
      </c>
      <c r="C86" s="2">
        <f t="shared" si="2"/>
        <v>-3.2459101532069656E-3</v>
      </c>
      <c r="D86" s="9">
        <v>23907.15</v>
      </c>
      <c r="E86" s="2">
        <f t="shared" si="3"/>
        <v>-2.7390157106588209E-4</v>
      </c>
      <c r="F86" s="27"/>
      <c r="H86" s="75"/>
      <c r="I86" s="75"/>
      <c r="K86" s="75"/>
      <c r="L86" s="75"/>
      <c r="O86" s="75"/>
      <c r="P86" s="75"/>
      <c r="Q86" s="9"/>
      <c r="R86" s="10"/>
      <c r="S86" s="10"/>
      <c r="T86" s="10"/>
      <c r="U86" s="10"/>
      <c r="W86" s="10"/>
      <c r="X86" s="10"/>
      <c r="Y86" s="10"/>
      <c r="Z86" s="28"/>
      <c r="AA86" s="10"/>
      <c r="AB86" s="28"/>
    </row>
    <row r="87" spans="1:28" ht="16" x14ac:dyDescent="0.2">
      <c r="A87" s="27">
        <v>46168</v>
      </c>
      <c r="B87" s="9">
        <v>385.1</v>
      </c>
      <c r="C87" s="2">
        <f t="shared" si="2"/>
        <v>-2.6664981675723398E-2</v>
      </c>
      <c r="D87" s="9">
        <v>23913.7</v>
      </c>
      <c r="E87" s="2">
        <f t="shared" si="3"/>
        <v>-4.9101811357498137E-3</v>
      </c>
      <c r="F87" s="27"/>
      <c r="H87" s="75"/>
      <c r="I87" s="75"/>
      <c r="K87" s="75"/>
      <c r="L87" s="75"/>
      <c r="O87" s="75"/>
      <c r="P87" s="75"/>
      <c r="Q87" s="9"/>
      <c r="R87" s="10"/>
      <c r="S87" s="10"/>
      <c r="T87" s="10"/>
      <c r="U87" s="10"/>
      <c r="W87" s="10"/>
      <c r="X87" s="10"/>
      <c r="Y87" s="10"/>
      <c r="Z87" s="28"/>
      <c r="AA87" s="10"/>
      <c r="AB87" s="28"/>
    </row>
    <row r="88" spans="1:28" ht="16" x14ac:dyDescent="0.2">
      <c r="A88" s="27">
        <v>46167</v>
      </c>
      <c r="B88" s="9">
        <v>395.65</v>
      </c>
      <c r="C88" s="2">
        <f t="shared" si="2"/>
        <v>3.3163598380989701E-2</v>
      </c>
      <c r="D88" s="9">
        <v>24031.7</v>
      </c>
      <c r="E88" s="2">
        <f t="shared" si="3"/>
        <v>1.3170709085006838E-2</v>
      </c>
      <c r="F88" s="27"/>
      <c r="H88" s="75"/>
      <c r="I88" s="75"/>
      <c r="K88" s="75"/>
      <c r="L88" s="75"/>
      <c r="O88" s="75"/>
      <c r="P88" s="75"/>
      <c r="Q88" s="9"/>
      <c r="R88" s="10"/>
      <c r="S88" s="10"/>
      <c r="T88" s="10"/>
      <c r="U88" s="10"/>
      <c r="W88" s="10"/>
      <c r="X88" s="10"/>
      <c r="Y88" s="10"/>
      <c r="Z88" s="28"/>
      <c r="AA88" s="10"/>
      <c r="AB88" s="28"/>
    </row>
    <row r="89" spans="1:28" ht="16" x14ac:dyDescent="0.2">
      <c r="A89" s="27">
        <v>46164</v>
      </c>
      <c r="B89" s="9">
        <v>382.95</v>
      </c>
      <c r="C89" s="2">
        <f t="shared" si="2"/>
        <v>8.028428533824794E-3</v>
      </c>
      <c r="D89" s="9">
        <v>23719.3</v>
      </c>
      <c r="E89" s="2">
        <f t="shared" si="3"/>
        <v>2.7309583296342144E-3</v>
      </c>
      <c r="F89" s="27"/>
      <c r="H89" s="75"/>
      <c r="I89" s="75"/>
      <c r="K89" s="75"/>
      <c r="L89" s="75"/>
      <c r="O89" s="75"/>
      <c r="P89" s="75"/>
      <c r="Q89" s="9"/>
      <c r="R89" s="10"/>
      <c r="S89" s="10"/>
      <c r="T89" s="10"/>
      <c r="U89" s="10"/>
      <c r="W89" s="10"/>
      <c r="X89" s="10"/>
      <c r="Y89" s="10"/>
      <c r="Z89" s="28"/>
      <c r="AA89" s="10"/>
      <c r="AB89" s="28"/>
    </row>
    <row r="90" spans="1:28" ht="16" x14ac:dyDescent="0.2">
      <c r="A90" s="27">
        <v>46163</v>
      </c>
      <c r="B90" s="9">
        <v>379.9</v>
      </c>
      <c r="C90" s="2">
        <f t="shared" si="2"/>
        <v>5.2673163023442271E-4</v>
      </c>
      <c r="D90" s="9">
        <v>23654.7</v>
      </c>
      <c r="E90" s="2">
        <f t="shared" si="3"/>
        <v>-1.8174901728729154E-4</v>
      </c>
      <c r="F90" s="27"/>
      <c r="H90" s="75"/>
      <c r="I90" s="75"/>
      <c r="K90" s="75"/>
      <c r="L90" s="75"/>
      <c r="O90" s="75"/>
      <c r="P90" s="75"/>
      <c r="Q90" s="9"/>
      <c r="R90" s="10"/>
      <c r="S90" s="10"/>
      <c r="T90" s="10"/>
      <c r="U90" s="10"/>
      <c r="W90" s="10"/>
      <c r="X90" s="10"/>
      <c r="Y90" s="10"/>
      <c r="Z90" s="28"/>
      <c r="AA90" s="10"/>
      <c r="AB90" s="28"/>
    </row>
    <row r="91" spans="1:28" ht="16" x14ac:dyDescent="0.2">
      <c r="A91" s="27">
        <v>46162</v>
      </c>
      <c r="B91" s="9">
        <v>379.7</v>
      </c>
      <c r="C91" s="2">
        <f t="shared" si="2"/>
        <v>2.7730093754125829E-3</v>
      </c>
      <c r="D91" s="9">
        <v>23659</v>
      </c>
      <c r="E91" s="2">
        <f t="shared" si="3"/>
        <v>1.7359640951817301E-3</v>
      </c>
      <c r="F91" s="27"/>
      <c r="H91" s="75"/>
      <c r="I91" s="75"/>
      <c r="K91" s="75"/>
      <c r="L91" s="75"/>
      <c r="O91" s="75"/>
      <c r="P91" s="75"/>
      <c r="Q91" s="9"/>
      <c r="R91" s="10"/>
      <c r="S91" s="10"/>
      <c r="T91" s="10"/>
      <c r="U91" s="10"/>
      <c r="W91" s="10"/>
      <c r="X91" s="10"/>
      <c r="Y91" s="10"/>
      <c r="Z91" s="28"/>
      <c r="AA91" s="10"/>
      <c r="AB91" s="28"/>
    </row>
    <row r="92" spans="1:28" ht="16" x14ac:dyDescent="0.2">
      <c r="A92" s="27">
        <v>46161</v>
      </c>
      <c r="B92" s="9">
        <v>378.65</v>
      </c>
      <c r="C92" s="2">
        <f t="shared" si="2"/>
        <v>-3.0279094260138306E-3</v>
      </c>
      <c r="D92" s="9">
        <v>23618</v>
      </c>
      <c r="E92" s="2">
        <f t="shared" si="3"/>
        <v>-1.3509542303472566E-3</v>
      </c>
      <c r="F92" s="27"/>
      <c r="H92" s="75"/>
      <c r="I92" s="75"/>
      <c r="K92" s="75"/>
      <c r="L92" s="75"/>
      <c r="O92" s="75"/>
      <c r="P92" s="75"/>
      <c r="Q92" s="9"/>
      <c r="R92" s="10"/>
      <c r="S92" s="10"/>
      <c r="T92" s="10"/>
      <c r="U92" s="10"/>
      <c r="W92" s="10"/>
      <c r="X92" s="10"/>
      <c r="Y92" s="10"/>
      <c r="Z92" s="28"/>
      <c r="AA92" s="10"/>
      <c r="AB92" s="28"/>
    </row>
    <row r="93" spans="1:28" ht="16" x14ac:dyDescent="0.2">
      <c r="A93" s="27">
        <v>46160</v>
      </c>
      <c r="B93" s="9">
        <v>379.8</v>
      </c>
      <c r="C93" s="2">
        <f t="shared" si="2"/>
        <v>4.8948273581161938E-3</v>
      </c>
      <c r="D93" s="9">
        <v>23649.95</v>
      </c>
      <c r="E93" s="2">
        <f t="shared" si="3"/>
        <v>2.7280225008996517E-4</v>
      </c>
      <c r="F93" s="27"/>
      <c r="H93" s="75"/>
      <c r="I93" s="75"/>
      <c r="K93" s="75"/>
      <c r="L93" s="75"/>
      <c r="O93" s="75"/>
      <c r="P93" s="75"/>
      <c r="Q93" s="9"/>
      <c r="R93" s="10"/>
      <c r="S93" s="10"/>
      <c r="T93" s="10"/>
      <c r="U93" s="10"/>
      <c r="W93" s="10"/>
      <c r="X93" s="10"/>
      <c r="Y93" s="10"/>
      <c r="Z93" s="28"/>
      <c r="AA93" s="10"/>
      <c r="AB93" s="28"/>
    </row>
    <row r="94" spans="1:28" ht="16" x14ac:dyDescent="0.2">
      <c r="A94" s="27">
        <v>46157</v>
      </c>
      <c r="B94" s="9">
        <v>377.95</v>
      </c>
      <c r="C94" s="2">
        <f t="shared" si="2"/>
        <v>-3.9530899986822687E-3</v>
      </c>
      <c r="D94" s="9">
        <v>23643.5</v>
      </c>
      <c r="E94" s="2">
        <f t="shared" si="3"/>
        <v>-1.946001620964366E-3</v>
      </c>
      <c r="F94" s="27"/>
      <c r="H94" s="75"/>
      <c r="I94" s="75"/>
      <c r="K94" s="75"/>
      <c r="L94" s="75"/>
      <c r="O94" s="75"/>
      <c r="P94" s="75"/>
      <c r="Q94" s="9"/>
      <c r="R94" s="10"/>
      <c r="S94" s="10"/>
      <c r="T94" s="10"/>
      <c r="U94" s="10"/>
      <c r="W94" s="10"/>
      <c r="X94" s="10"/>
      <c r="Y94" s="10"/>
      <c r="Z94" s="28"/>
      <c r="AA94" s="10"/>
      <c r="AB94" s="28"/>
    </row>
    <row r="95" spans="1:28" ht="14.5" customHeight="1" x14ac:dyDescent="0.2">
      <c r="A95" s="27">
        <v>46156</v>
      </c>
      <c r="B95" s="9">
        <v>379.45</v>
      </c>
      <c r="C95" s="2">
        <f t="shared" si="2"/>
        <v>-1.2491867273910273E-2</v>
      </c>
      <c r="D95" s="9">
        <v>23689.599999999999</v>
      </c>
      <c r="E95" s="2">
        <f t="shared" si="3"/>
        <v>1.1831236171975679E-2</v>
      </c>
      <c r="F95" s="27"/>
      <c r="H95" s="75"/>
      <c r="I95" s="75"/>
      <c r="K95" s="75"/>
      <c r="L95" s="75"/>
      <c r="O95" s="75"/>
      <c r="P95" s="75"/>
      <c r="Q95" s="9"/>
      <c r="R95" s="10"/>
      <c r="S95" s="10"/>
      <c r="T95" s="10"/>
      <c r="U95" s="10"/>
      <c r="W95" s="10"/>
      <c r="X95" s="10"/>
      <c r="Y95" s="10"/>
      <c r="Z95" s="28"/>
      <c r="AA95" s="10"/>
      <c r="AB95" s="28"/>
    </row>
    <row r="96" spans="1:28" ht="14.5" customHeight="1" x14ac:dyDescent="0.2">
      <c r="A96" s="27">
        <v>46155</v>
      </c>
      <c r="B96" s="9">
        <v>384.25</v>
      </c>
      <c r="C96" s="2">
        <f t="shared" si="2"/>
        <v>-7.2342074667356426E-3</v>
      </c>
      <c r="D96" s="9">
        <v>23412.6</v>
      </c>
      <c r="E96" s="2">
        <f t="shared" si="3"/>
        <v>1.4136285771111368E-3</v>
      </c>
      <c r="F96" s="27"/>
      <c r="H96" s="75"/>
      <c r="I96" s="75"/>
      <c r="K96" s="75"/>
      <c r="L96" s="75"/>
      <c r="O96" s="75"/>
      <c r="P96" s="75"/>
      <c r="Q96" s="9"/>
      <c r="R96" s="10"/>
      <c r="S96" s="10"/>
      <c r="T96" s="10"/>
      <c r="U96" s="10"/>
      <c r="W96" s="10"/>
      <c r="X96" s="10"/>
      <c r="Y96" s="10"/>
      <c r="Z96" s="28"/>
      <c r="AA96" s="10"/>
      <c r="AB96" s="28"/>
    </row>
    <row r="97" spans="1:28" ht="16" x14ac:dyDescent="0.2">
      <c r="A97" s="27">
        <v>46154</v>
      </c>
      <c r="B97" s="9">
        <v>387.05</v>
      </c>
      <c r="C97" s="2">
        <f t="shared" si="2"/>
        <v>-5.8272506082725051E-2</v>
      </c>
      <c r="D97" s="9">
        <v>23379.55</v>
      </c>
      <c r="E97" s="2">
        <f t="shared" si="3"/>
        <v>-1.8319732447088732E-2</v>
      </c>
      <c r="F97" s="27"/>
      <c r="H97" s="75"/>
      <c r="I97" s="75"/>
      <c r="K97" s="75"/>
      <c r="L97" s="75"/>
      <c r="O97" s="75"/>
      <c r="P97" s="75"/>
      <c r="Q97" s="9"/>
      <c r="R97" s="10"/>
      <c r="S97" s="10"/>
      <c r="T97" s="10"/>
      <c r="U97" s="10"/>
      <c r="W97" s="10"/>
      <c r="X97" s="10"/>
      <c r="Y97" s="10"/>
      <c r="Z97" s="28"/>
      <c r="AA97" s="10"/>
      <c r="AB97" s="28"/>
    </row>
    <row r="98" spans="1:28" ht="16" x14ac:dyDescent="0.2">
      <c r="A98" s="27">
        <v>46153</v>
      </c>
      <c r="B98" s="9">
        <v>411</v>
      </c>
      <c r="C98" s="2">
        <f t="shared" si="2"/>
        <v>-4.6403712296983812E-2</v>
      </c>
      <c r="D98" s="9">
        <v>23815.85</v>
      </c>
      <c r="E98" s="2">
        <f t="shared" si="3"/>
        <v>-1.4903117328441629E-2</v>
      </c>
      <c r="F98" s="27"/>
      <c r="H98" s="75"/>
      <c r="I98" s="75"/>
      <c r="K98" s="75"/>
      <c r="L98" s="75"/>
      <c r="O98" s="75"/>
      <c r="P98" s="75"/>
      <c r="Q98" s="9"/>
      <c r="R98" s="10"/>
      <c r="S98" s="10"/>
      <c r="T98" s="10"/>
      <c r="U98" s="10"/>
      <c r="W98" s="10"/>
      <c r="X98" s="10"/>
      <c r="Y98" s="10"/>
      <c r="Z98" s="28"/>
      <c r="AA98" s="10"/>
      <c r="AB98" s="28"/>
    </row>
    <row r="99" spans="1:28" ht="16" x14ac:dyDescent="0.2">
      <c r="A99" s="27">
        <v>46150</v>
      </c>
      <c r="B99" s="9">
        <v>431</v>
      </c>
      <c r="C99" s="2">
        <f t="shared" si="2"/>
        <v>-7.0268402257804841E-3</v>
      </c>
      <c r="D99" s="9">
        <v>24176.15</v>
      </c>
      <c r="E99" s="2">
        <f t="shared" si="3"/>
        <v>-6.1866307115858721E-3</v>
      </c>
      <c r="F99" s="27"/>
      <c r="H99" s="75"/>
      <c r="I99" s="75"/>
      <c r="K99" s="75"/>
      <c r="L99" s="75"/>
      <c r="O99" s="75"/>
      <c r="P99" s="75"/>
      <c r="Q99" s="9"/>
      <c r="R99" s="10"/>
      <c r="S99" s="10"/>
      <c r="T99" s="10"/>
      <c r="U99" s="10"/>
      <c r="W99" s="10"/>
      <c r="X99" s="10"/>
      <c r="Y99" s="10"/>
      <c r="Z99" s="28"/>
      <c r="AA99" s="10"/>
      <c r="AB99" s="28"/>
    </row>
    <row r="100" spans="1:28" ht="16" x14ac:dyDescent="0.2">
      <c r="A100" s="27">
        <v>46149</v>
      </c>
      <c r="B100" s="9">
        <v>434.05</v>
      </c>
      <c r="C100" s="2">
        <f t="shared" si="2"/>
        <v>1.0005817335660305E-2</v>
      </c>
      <c r="D100" s="9">
        <v>24326.65</v>
      </c>
      <c r="E100" s="2">
        <f t="shared" si="3"/>
        <v>-1.7672963858783586E-4</v>
      </c>
      <c r="F100" s="27"/>
      <c r="H100" s="75"/>
      <c r="I100" s="75"/>
      <c r="K100" s="75"/>
      <c r="L100" s="75"/>
      <c r="O100" s="75"/>
      <c r="P100" s="75"/>
      <c r="Q100" s="9"/>
      <c r="R100" s="10"/>
      <c r="S100" s="10"/>
      <c r="T100" s="10"/>
      <c r="U100" s="10"/>
      <c r="W100" s="10"/>
      <c r="X100" s="10"/>
      <c r="Y100" s="10"/>
      <c r="Z100" s="28"/>
      <c r="AA100" s="10"/>
      <c r="AB100" s="28"/>
    </row>
    <row r="101" spans="1:28" ht="16" x14ac:dyDescent="0.2">
      <c r="A101" s="27">
        <v>46148</v>
      </c>
      <c r="B101" s="9">
        <v>429.75</v>
      </c>
      <c r="C101" s="2">
        <f t="shared" si="2"/>
        <v>5.7065551592669905E-2</v>
      </c>
      <c r="D101" s="9">
        <v>24330.95</v>
      </c>
      <c r="E101" s="2">
        <f t="shared" si="3"/>
        <v>1.2405961852135494E-2</v>
      </c>
      <c r="F101" s="27"/>
      <c r="H101" s="75"/>
      <c r="I101" s="75"/>
      <c r="K101" s="75"/>
      <c r="L101" s="75"/>
      <c r="O101" s="75"/>
      <c r="P101" s="75"/>
      <c r="Q101" s="9"/>
      <c r="R101" s="10"/>
      <c r="S101" s="10"/>
      <c r="T101" s="10"/>
      <c r="U101" s="10"/>
      <c r="W101" s="10"/>
      <c r="X101" s="10"/>
      <c r="Y101" s="10"/>
      <c r="Z101" s="28"/>
      <c r="AA101" s="10"/>
      <c r="AB101" s="28"/>
    </row>
    <row r="102" spans="1:28" ht="16" x14ac:dyDescent="0.2">
      <c r="A102" s="27">
        <v>46147</v>
      </c>
      <c r="B102" s="9">
        <v>406.55</v>
      </c>
      <c r="C102" s="2">
        <f t="shared" ref="C102:C165" si="4">B102/B103-1</f>
        <v>-1.5379026398643636E-2</v>
      </c>
      <c r="D102" s="9">
        <v>24032.799999999999</v>
      </c>
      <c r="E102" s="2">
        <f t="shared" ref="E102:E165" si="5">D102/D103-1</f>
        <v>-3.5863395703855661E-3</v>
      </c>
      <c r="F102" s="27"/>
      <c r="H102" s="75"/>
      <c r="I102" s="75"/>
      <c r="K102" s="75"/>
      <c r="L102" s="75"/>
      <c r="O102" s="75"/>
      <c r="P102" s="75"/>
      <c r="Q102" s="9"/>
      <c r="R102" s="10"/>
      <c r="S102" s="10"/>
      <c r="T102" s="10"/>
      <c r="U102" s="10"/>
      <c r="W102" s="10"/>
      <c r="X102" s="10"/>
      <c r="Y102" s="10"/>
      <c r="Z102" s="28"/>
      <c r="AA102" s="10"/>
      <c r="AB102" s="28"/>
    </row>
    <row r="103" spans="1:28" ht="16" x14ac:dyDescent="0.2">
      <c r="A103" s="27">
        <v>46146</v>
      </c>
      <c r="B103" s="9">
        <v>412.9</v>
      </c>
      <c r="C103" s="2">
        <f t="shared" si="4"/>
        <v>7.3188582581116268E-3</v>
      </c>
      <c r="D103" s="9">
        <v>24119.3</v>
      </c>
      <c r="E103" s="2">
        <f t="shared" si="5"/>
        <v>5.0734345797800451E-3</v>
      </c>
      <c r="F103" s="27"/>
      <c r="H103" s="75"/>
      <c r="I103" s="75"/>
      <c r="K103" s="75"/>
      <c r="L103" s="75"/>
      <c r="O103" s="75"/>
      <c r="P103" s="75"/>
      <c r="Q103" s="9"/>
      <c r="R103" s="10"/>
      <c r="S103" s="10"/>
      <c r="T103" s="10"/>
      <c r="U103" s="10"/>
      <c r="W103" s="10"/>
      <c r="X103" s="10"/>
      <c r="Y103" s="10"/>
      <c r="Z103" s="28"/>
      <c r="AA103" s="10"/>
      <c r="AB103" s="28"/>
    </row>
    <row r="104" spans="1:28" ht="16" x14ac:dyDescent="0.2">
      <c r="A104" s="27">
        <v>46142</v>
      </c>
      <c r="B104" s="9">
        <v>409.9</v>
      </c>
      <c r="C104" s="2">
        <f t="shared" si="4"/>
        <v>-1.6908502218491495E-2</v>
      </c>
      <c r="D104" s="9">
        <v>23997.55</v>
      </c>
      <c r="E104" s="2">
        <f t="shared" si="5"/>
        <v>-7.4490283381554168E-3</v>
      </c>
      <c r="F104" s="27"/>
      <c r="H104" s="75"/>
      <c r="I104" s="75"/>
      <c r="K104" s="75"/>
      <c r="L104" s="75"/>
      <c r="O104" s="75"/>
      <c r="P104" s="75"/>
      <c r="Q104" s="9"/>
      <c r="R104" s="10"/>
      <c r="S104" s="10"/>
      <c r="T104" s="10"/>
      <c r="U104" s="10"/>
      <c r="W104" s="10"/>
      <c r="X104" s="10"/>
      <c r="Y104" s="10"/>
      <c r="Z104" s="28"/>
      <c r="AA104" s="10"/>
      <c r="AB104" s="28"/>
    </row>
    <row r="105" spans="1:28" ht="16" x14ac:dyDescent="0.2">
      <c r="A105" s="27">
        <v>46141</v>
      </c>
      <c r="B105" s="9">
        <v>416.95</v>
      </c>
      <c r="C105" s="2">
        <f t="shared" si="4"/>
        <v>-3.227348792732565E-3</v>
      </c>
      <c r="D105" s="9">
        <v>24177.65</v>
      </c>
      <c r="E105" s="2">
        <f t="shared" si="5"/>
        <v>7.5826085506986995E-3</v>
      </c>
      <c r="F105" s="27"/>
      <c r="H105" s="75"/>
      <c r="I105" s="75"/>
      <c r="K105" s="75"/>
      <c r="L105" s="75"/>
      <c r="O105" s="75"/>
      <c r="P105" s="75"/>
      <c r="Q105" s="9"/>
      <c r="R105" s="10"/>
      <c r="S105" s="10"/>
      <c r="T105" s="10"/>
      <c r="U105" s="10"/>
      <c r="W105" s="10"/>
      <c r="X105" s="10"/>
      <c r="Y105" s="10"/>
      <c r="Z105" s="28"/>
      <c r="AA105" s="10"/>
      <c r="AB105" s="28"/>
    </row>
    <row r="106" spans="1:28" ht="16" x14ac:dyDescent="0.2">
      <c r="A106" s="27">
        <v>46140</v>
      </c>
      <c r="B106" s="9">
        <v>418.3</v>
      </c>
      <c r="C106" s="2">
        <f t="shared" si="4"/>
        <v>-5.8229352346998997E-3</v>
      </c>
      <c r="D106" s="9">
        <v>23995.7</v>
      </c>
      <c r="E106" s="2">
        <f t="shared" si="5"/>
        <v>-4.0261157944107007E-3</v>
      </c>
      <c r="F106" s="27"/>
      <c r="H106" s="75"/>
      <c r="I106" s="75"/>
      <c r="K106" s="75"/>
      <c r="L106" s="75"/>
      <c r="O106" s="75"/>
      <c r="P106" s="75"/>
      <c r="Q106" s="9"/>
      <c r="R106" s="10"/>
      <c r="S106" s="10"/>
      <c r="T106" s="10"/>
      <c r="U106" s="10"/>
      <c r="W106" s="10"/>
      <c r="X106" s="10"/>
      <c r="Y106" s="10"/>
      <c r="Z106" s="28"/>
      <c r="AA106" s="10"/>
      <c r="AB106" s="28"/>
    </row>
    <row r="107" spans="1:28" ht="16" x14ac:dyDescent="0.2">
      <c r="A107" s="27">
        <v>46139</v>
      </c>
      <c r="B107" s="9">
        <v>420.75</v>
      </c>
      <c r="C107" s="2">
        <f t="shared" si="4"/>
        <v>-8.9506536332587538E-3</v>
      </c>
      <c r="D107" s="9">
        <v>24092.7</v>
      </c>
      <c r="E107" s="2">
        <f t="shared" si="5"/>
        <v>8.1492345577758307E-3</v>
      </c>
      <c r="F107" s="27"/>
      <c r="H107" s="75"/>
      <c r="I107" s="75"/>
      <c r="K107" s="75"/>
      <c r="L107" s="75"/>
      <c r="O107" s="75"/>
      <c r="P107" s="75"/>
      <c r="Q107" s="9"/>
      <c r="R107" s="10"/>
      <c r="S107" s="10"/>
      <c r="T107" s="10"/>
      <c r="U107" s="10"/>
      <c r="W107" s="10"/>
      <c r="X107" s="10"/>
      <c r="Y107" s="10"/>
      <c r="Z107" s="28"/>
      <c r="AA107" s="10"/>
      <c r="AB107" s="28"/>
    </row>
    <row r="108" spans="1:28" ht="16" x14ac:dyDescent="0.2">
      <c r="A108" s="27">
        <v>46136</v>
      </c>
      <c r="B108" s="9">
        <v>424.55</v>
      </c>
      <c r="C108" s="2">
        <f t="shared" si="4"/>
        <v>-1.6904017598703303E-2</v>
      </c>
      <c r="D108" s="9">
        <v>23897.95</v>
      </c>
      <c r="E108" s="2">
        <f t="shared" si="5"/>
        <v>-1.1380442269386726E-2</v>
      </c>
      <c r="F108" s="27"/>
      <c r="H108" s="75"/>
      <c r="I108" s="75"/>
      <c r="K108" s="75"/>
      <c r="L108" s="75"/>
      <c r="O108" s="75"/>
      <c r="P108" s="75"/>
      <c r="Q108" s="9"/>
      <c r="R108" s="10"/>
      <c r="S108" s="10"/>
      <c r="T108" s="10"/>
      <c r="U108" s="10"/>
      <c r="W108" s="10"/>
      <c r="X108" s="10"/>
      <c r="Y108" s="10"/>
      <c r="Z108" s="28"/>
      <c r="AA108" s="10"/>
      <c r="AB108" s="28"/>
    </row>
    <row r="109" spans="1:28" ht="16" x14ac:dyDescent="0.2">
      <c r="A109" s="27">
        <v>46135</v>
      </c>
      <c r="B109" s="9">
        <v>431.85</v>
      </c>
      <c r="C109" s="2">
        <f t="shared" si="4"/>
        <v>-3.5618579723090682E-2</v>
      </c>
      <c r="D109" s="9">
        <v>24173.05</v>
      </c>
      <c r="E109" s="2">
        <f t="shared" si="5"/>
        <v>-8.4112379553779038E-3</v>
      </c>
      <c r="F109" s="27"/>
      <c r="H109" s="75"/>
      <c r="I109" s="75"/>
      <c r="K109" s="75"/>
      <c r="L109" s="75"/>
      <c r="O109" s="75"/>
      <c r="P109" s="75"/>
      <c r="Q109" s="9"/>
      <c r="R109" s="10"/>
      <c r="S109" s="10"/>
      <c r="T109" s="10"/>
      <c r="U109" s="10"/>
      <c r="W109" s="10"/>
      <c r="X109" s="10"/>
      <c r="Y109" s="10"/>
      <c r="Z109" s="28"/>
      <c r="AA109" s="10"/>
      <c r="AB109" s="28"/>
    </row>
    <row r="110" spans="1:28" ht="16" x14ac:dyDescent="0.2">
      <c r="A110" s="27">
        <v>46134</v>
      </c>
      <c r="B110" s="9">
        <v>447.8</v>
      </c>
      <c r="C110" s="2">
        <f t="shared" si="4"/>
        <v>1.1863066320189741E-2</v>
      </c>
      <c r="D110" s="9">
        <v>24378.1</v>
      </c>
      <c r="E110" s="2">
        <f t="shared" si="5"/>
        <v>-8.0767884898643727E-3</v>
      </c>
      <c r="F110" s="27"/>
      <c r="H110" s="75"/>
      <c r="I110" s="75"/>
      <c r="K110" s="75"/>
      <c r="L110" s="75"/>
      <c r="O110" s="75"/>
      <c r="P110" s="75"/>
      <c r="Q110" s="9"/>
      <c r="R110" s="10"/>
      <c r="S110" s="10"/>
      <c r="T110" s="10"/>
      <c r="U110" s="10"/>
      <c r="W110" s="10"/>
      <c r="X110" s="10"/>
      <c r="Y110" s="10"/>
      <c r="Z110" s="28"/>
      <c r="AA110" s="10"/>
      <c r="AB110" s="28"/>
    </row>
    <row r="111" spans="1:28" ht="16" x14ac:dyDescent="0.2">
      <c r="A111" s="27">
        <v>46133</v>
      </c>
      <c r="B111" s="9">
        <v>442.55</v>
      </c>
      <c r="C111" s="2">
        <f t="shared" si="4"/>
        <v>9.4662408759125238E-3</v>
      </c>
      <c r="D111" s="9">
        <v>24576.6</v>
      </c>
      <c r="E111" s="2">
        <f t="shared" si="5"/>
        <v>8.690798424779933E-3</v>
      </c>
      <c r="F111" s="27"/>
      <c r="H111" s="75"/>
      <c r="I111" s="75"/>
      <c r="K111" s="75"/>
      <c r="L111" s="75"/>
      <c r="O111" s="75"/>
      <c r="P111" s="75"/>
      <c r="Q111" s="9"/>
      <c r="R111" s="10"/>
      <c r="S111" s="10"/>
      <c r="T111" s="10"/>
      <c r="U111" s="10"/>
      <c r="W111" s="10"/>
      <c r="X111" s="10"/>
      <c r="Y111" s="10"/>
      <c r="Z111" s="28"/>
      <c r="AA111" s="10"/>
      <c r="AB111" s="28"/>
    </row>
    <row r="112" spans="1:28" ht="16" x14ac:dyDescent="0.2">
      <c r="A112" s="27">
        <v>46132</v>
      </c>
      <c r="B112" s="9">
        <v>438.4</v>
      </c>
      <c r="C112" s="2">
        <f t="shared" si="4"/>
        <v>-1.5941698929630155E-3</v>
      </c>
      <c r="D112" s="9">
        <v>24364.85</v>
      </c>
      <c r="E112" s="2">
        <f t="shared" si="5"/>
        <v>4.6399806188412995E-4</v>
      </c>
      <c r="F112" s="27"/>
      <c r="H112" s="75"/>
      <c r="I112" s="75"/>
      <c r="K112" s="75"/>
      <c r="L112" s="75"/>
      <c r="O112" s="75"/>
      <c r="P112" s="75"/>
      <c r="Q112" s="9"/>
      <c r="R112" s="10"/>
      <c r="S112" s="10"/>
      <c r="T112" s="10"/>
      <c r="U112" s="10"/>
      <c r="W112" s="10"/>
      <c r="X112" s="10"/>
      <c r="Y112" s="10"/>
      <c r="Z112" s="28"/>
      <c r="AA112" s="10"/>
      <c r="AB112" s="28"/>
    </row>
    <row r="113" spans="1:28" ht="16" x14ac:dyDescent="0.2">
      <c r="A113" s="27">
        <v>46129</v>
      </c>
      <c r="B113" s="9">
        <v>439.1</v>
      </c>
      <c r="C113" s="2">
        <f t="shared" si="4"/>
        <v>-6.5610859728506554E-3</v>
      </c>
      <c r="D113" s="9">
        <v>24353.55</v>
      </c>
      <c r="E113" s="2">
        <f t="shared" si="5"/>
        <v>6.4802091189932742E-3</v>
      </c>
      <c r="F113" s="27"/>
      <c r="H113" s="75"/>
      <c r="I113" s="75"/>
      <c r="K113" s="75"/>
      <c r="L113" s="75"/>
      <c r="O113" s="75"/>
      <c r="P113" s="75"/>
      <c r="Q113" s="9"/>
      <c r="R113" s="10"/>
      <c r="S113" s="10"/>
      <c r="T113" s="10"/>
      <c r="U113" s="10"/>
      <c r="W113" s="10"/>
      <c r="X113" s="10"/>
      <c r="Y113" s="10"/>
      <c r="Z113" s="28"/>
      <c r="AA113" s="10"/>
      <c r="AB113" s="28"/>
    </row>
    <row r="114" spans="1:28" ht="16" x14ac:dyDescent="0.2">
      <c r="A114" s="27">
        <v>46128</v>
      </c>
      <c r="B114" s="9">
        <v>442</v>
      </c>
      <c r="C114" s="2">
        <f t="shared" si="4"/>
        <v>1.5625E-2</v>
      </c>
      <c r="D114" s="9">
        <v>24196.75</v>
      </c>
      <c r="E114" s="2">
        <f t="shared" si="5"/>
        <v>-1.4258417831481962E-3</v>
      </c>
      <c r="F114" s="27"/>
      <c r="H114" s="75"/>
      <c r="I114" s="75"/>
      <c r="K114" s="75"/>
      <c r="L114" s="75"/>
      <c r="O114" s="75"/>
      <c r="P114" s="75"/>
      <c r="Q114" s="9"/>
      <c r="R114" s="10"/>
      <c r="S114" s="10"/>
      <c r="T114" s="10"/>
      <c r="U114" s="10"/>
      <c r="W114" s="10"/>
      <c r="X114" s="10"/>
      <c r="Y114" s="10"/>
      <c r="Z114" s="28"/>
      <c r="AA114" s="10"/>
      <c r="AB114" s="28"/>
    </row>
    <row r="115" spans="1:28" ht="16" x14ac:dyDescent="0.2">
      <c r="A115" s="27">
        <v>46127</v>
      </c>
      <c r="B115" s="9">
        <v>435.2</v>
      </c>
      <c r="C115" s="2">
        <f t="shared" si="4"/>
        <v>1.2563983248022215E-2</v>
      </c>
      <c r="D115" s="9">
        <v>24231.3</v>
      </c>
      <c r="E115" s="2">
        <f t="shared" si="5"/>
        <v>1.6300620946077649E-2</v>
      </c>
      <c r="F115" s="27"/>
      <c r="H115" s="75"/>
      <c r="I115" s="75"/>
      <c r="K115" s="75"/>
      <c r="L115" s="75"/>
      <c r="O115" s="75"/>
      <c r="P115" s="75"/>
      <c r="Q115" s="9"/>
      <c r="R115" s="10"/>
      <c r="S115" s="10"/>
      <c r="T115" s="10"/>
      <c r="U115" s="10"/>
      <c r="W115" s="10"/>
      <c r="X115" s="10"/>
      <c r="Y115" s="10"/>
      <c r="Z115" s="28"/>
      <c r="AA115" s="10"/>
      <c r="AB115" s="28"/>
    </row>
    <row r="116" spans="1:28" ht="16" x14ac:dyDescent="0.2">
      <c r="A116" s="27">
        <v>46125</v>
      </c>
      <c r="B116" s="9">
        <v>429.8</v>
      </c>
      <c r="C116" s="2">
        <f t="shared" si="4"/>
        <v>-3.3179619840287944E-2</v>
      </c>
      <c r="D116" s="9">
        <v>23842.65</v>
      </c>
      <c r="E116" s="2">
        <f t="shared" si="5"/>
        <v>-8.6463539371157694E-3</v>
      </c>
      <c r="F116" s="27"/>
      <c r="H116" s="75"/>
      <c r="I116" s="75"/>
      <c r="K116" s="75"/>
      <c r="L116" s="75"/>
      <c r="O116" s="75"/>
      <c r="P116" s="75"/>
      <c r="Q116" s="9"/>
      <c r="R116" s="10"/>
      <c r="S116" s="10"/>
      <c r="T116" s="10"/>
      <c r="U116" s="10"/>
      <c r="W116" s="10"/>
      <c r="X116" s="10"/>
      <c r="Y116" s="10"/>
      <c r="Z116" s="28"/>
      <c r="AA116" s="10"/>
      <c r="AB116" s="28"/>
    </row>
    <row r="117" spans="1:28" ht="16" x14ac:dyDescent="0.2">
      <c r="A117" s="27">
        <v>46122</v>
      </c>
      <c r="B117" s="9">
        <v>444.55</v>
      </c>
      <c r="C117" s="2">
        <f t="shared" si="4"/>
        <v>4.4525375939849621E-2</v>
      </c>
      <c r="D117" s="9">
        <v>24050.6</v>
      </c>
      <c r="E117" s="2">
        <f t="shared" si="5"/>
        <v>1.1587753574117565E-2</v>
      </c>
      <c r="F117" s="27"/>
      <c r="H117" s="75"/>
      <c r="I117" s="75"/>
      <c r="K117" s="75"/>
      <c r="L117" s="75"/>
      <c r="O117" s="75"/>
      <c r="P117" s="75"/>
      <c r="Q117" s="9"/>
      <c r="R117" s="10"/>
      <c r="S117" s="10"/>
      <c r="T117" s="10"/>
      <c r="U117" s="10"/>
      <c r="W117" s="10"/>
      <c r="X117" s="10"/>
      <c r="Y117" s="10"/>
      <c r="Z117" s="28"/>
      <c r="AA117" s="10"/>
      <c r="AB117" s="28"/>
    </row>
    <row r="118" spans="1:28" ht="16" x14ac:dyDescent="0.2">
      <c r="A118" s="27">
        <v>46121</v>
      </c>
      <c r="B118" s="9">
        <v>425.6</v>
      </c>
      <c r="C118" s="2">
        <f t="shared" si="4"/>
        <v>-1.9467803248473636E-2</v>
      </c>
      <c r="D118" s="9">
        <v>23775.1</v>
      </c>
      <c r="E118" s="2">
        <f t="shared" si="5"/>
        <v>-9.2614392839209803E-3</v>
      </c>
      <c r="F118" s="27"/>
      <c r="H118" s="75"/>
      <c r="I118" s="75"/>
      <c r="K118" s="75"/>
      <c r="L118" s="75"/>
      <c r="O118" s="75"/>
      <c r="P118" s="75"/>
      <c r="Q118" s="9"/>
      <c r="R118" s="10"/>
      <c r="S118" s="10"/>
      <c r="T118" s="10"/>
      <c r="U118" s="10"/>
      <c r="W118" s="10"/>
      <c r="X118" s="10"/>
      <c r="Y118" s="10"/>
      <c r="Z118" s="28"/>
      <c r="AA118" s="10"/>
      <c r="AB118" s="28"/>
    </row>
    <row r="119" spans="1:28" ht="16" x14ac:dyDescent="0.2">
      <c r="A119" s="27">
        <v>46120</v>
      </c>
      <c r="B119" s="9">
        <v>434.05</v>
      </c>
      <c r="C119" s="2">
        <f t="shared" si="4"/>
        <v>9.5947481378613864E-2</v>
      </c>
      <c r="D119" s="9">
        <v>23997.35</v>
      </c>
      <c r="E119" s="2">
        <f t="shared" si="5"/>
        <v>3.7783827380192925E-2</v>
      </c>
      <c r="F119" s="27"/>
      <c r="H119" s="75"/>
      <c r="I119" s="75"/>
      <c r="K119" s="75"/>
      <c r="L119" s="75"/>
      <c r="O119" s="75"/>
      <c r="P119" s="75"/>
      <c r="Q119" s="9"/>
      <c r="R119" s="10"/>
      <c r="S119" s="10"/>
      <c r="T119" s="10"/>
      <c r="U119" s="10"/>
      <c r="W119" s="10"/>
      <c r="X119" s="10"/>
      <c r="Y119" s="10"/>
      <c r="Z119" s="28"/>
      <c r="AA119" s="10"/>
      <c r="AB119" s="28"/>
    </row>
    <row r="120" spans="1:28" ht="16" x14ac:dyDescent="0.2">
      <c r="A120" s="27">
        <v>46119</v>
      </c>
      <c r="B120" s="9">
        <v>396.05</v>
      </c>
      <c r="C120" s="2">
        <f t="shared" si="4"/>
        <v>1.2139023766930768E-2</v>
      </c>
      <c r="D120" s="9">
        <v>23123.65</v>
      </c>
      <c r="E120" s="2">
        <f t="shared" si="5"/>
        <v>6.7658615697756552E-3</v>
      </c>
      <c r="F120" s="27"/>
      <c r="H120" s="75"/>
      <c r="I120" s="75"/>
      <c r="K120" s="75"/>
      <c r="L120" s="75"/>
      <c r="O120" s="75"/>
      <c r="P120" s="75"/>
      <c r="Q120" s="9"/>
      <c r="R120" s="10"/>
      <c r="S120" s="10"/>
      <c r="T120" s="10"/>
      <c r="U120" s="10"/>
      <c r="W120" s="10"/>
      <c r="X120" s="10"/>
      <c r="Y120" s="10"/>
      <c r="Z120" s="28"/>
      <c r="AA120" s="10"/>
      <c r="AB120" s="28"/>
    </row>
    <row r="121" spans="1:28" ht="16" x14ac:dyDescent="0.2">
      <c r="A121" s="27">
        <v>46118</v>
      </c>
      <c r="B121" s="9">
        <v>391.3</v>
      </c>
      <c r="C121" s="2">
        <f t="shared" si="4"/>
        <v>8.2452976037103998E-3</v>
      </c>
      <c r="D121" s="9">
        <v>22968.25</v>
      </c>
      <c r="E121" s="2">
        <f t="shared" si="5"/>
        <v>1.123360527625028E-2</v>
      </c>
      <c r="F121" s="27"/>
      <c r="H121" s="75"/>
      <c r="I121" s="75"/>
      <c r="K121" s="75"/>
      <c r="L121" s="75"/>
      <c r="O121" s="75"/>
      <c r="P121" s="75"/>
      <c r="Q121" s="9"/>
      <c r="R121" s="10"/>
      <c r="S121" s="10"/>
      <c r="T121" s="10"/>
      <c r="U121" s="10"/>
      <c r="W121" s="10"/>
      <c r="X121" s="10"/>
      <c r="Y121" s="10"/>
      <c r="Z121" s="28"/>
      <c r="AA121" s="10"/>
      <c r="AB121" s="28"/>
    </row>
    <row r="122" spans="1:28" ht="16" x14ac:dyDescent="0.2">
      <c r="A122" s="27">
        <v>46114</v>
      </c>
      <c r="B122" s="9">
        <v>388.1</v>
      </c>
      <c r="C122" s="2">
        <f t="shared" si="4"/>
        <v>-2.0073223077894164E-2</v>
      </c>
      <c r="D122" s="9">
        <v>22713.1</v>
      </c>
      <c r="E122" s="2">
        <f t="shared" si="5"/>
        <v>1.4859299628737777E-3</v>
      </c>
      <c r="F122" s="27"/>
      <c r="H122" s="75"/>
      <c r="I122" s="75"/>
      <c r="K122" s="75"/>
      <c r="L122" s="75"/>
      <c r="O122" s="75"/>
      <c r="P122" s="75"/>
      <c r="Q122" s="9"/>
      <c r="R122" s="10"/>
      <c r="S122" s="10"/>
      <c r="T122" s="10"/>
      <c r="U122" s="10"/>
      <c r="W122" s="10"/>
      <c r="X122" s="10"/>
      <c r="Y122" s="10"/>
      <c r="Z122" s="28"/>
      <c r="AA122" s="10"/>
      <c r="AB122" s="28"/>
    </row>
    <row r="123" spans="1:28" ht="16" x14ac:dyDescent="0.2">
      <c r="A123" s="27">
        <v>46113</v>
      </c>
      <c r="B123" s="9">
        <v>396.05</v>
      </c>
      <c r="C123" s="2">
        <f t="shared" si="4"/>
        <v>3.1661600810537482E-3</v>
      </c>
      <c r="D123" s="9">
        <v>22679.4</v>
      </c>
      <c r="E123" s="2">
        <f t="shared" si="5"/>
        <v>1.5583438566323604E-2</v>
      </c>
      <c r="F123" s="27"/>
      <c r="H123" s="75"/>
      <c r="I123" s="75"/>
      <c r="K123" s="75"/>
      <c r="L123" s="75"/>
      <c r="O123" s="75"/>
      <c r="P123" s="75"/>
      <c r="Q123" s="9"/>
      <c r="R123" s="10"/>
      <c r="S123" s="10"/>
      <c r="T123" s="10"/>
      <c r="U123" s="10"/>
      <c r="W123" s="10"/>
      <c r="X123" s="10"/>
      <c r="Y123" s="10"/>
      <c r="Z123" s="28"/>
      <c r="AA123" s="10"/>
      <c r="AB123" s="28"/>
    </row>
    <row r="124" spans="1:28" ht="16" x14ac:dyDescent="0.2">
      <c r="A124" s="27">
        <v>46111</v>
      </c>
      <c r="B124" s="9">
        <v>394.8</v>
      </c>
      <c r="C124" s="2">
        <f t="shared" si="4"/>
        <v>-7.6707202993451795E-2</v>
      </c>
      <c r="D124" s="9">
        <v>22331.4</v>
      </c>
      <c r="E124" s="2">
        <f t="shared" si="5"/>
        <v>-2.1393889463443561E-2</v>
      </c>
      <c r="F124" s="27"/>
      <c r="H124" s="75"/>
      <c r="I124" s="75"/>
      <c r="K124" s="75"/>
      <c r="L124" s="75"/>
      <c r="O124" s="75"/>
      <c r="P124" s="75"/>
      <c r="Q124" s="9"/>
      <c r="R124" s="10"/>
      <c r="S124" s="10"/>
      <c r="T124" s="10"/>
      <c r="U124" s="10"/>
      <c r="W124" s="10"/>
      <c r="X124" s="10"/>
      <c r="Y124" s="10"/>
      <c r="Z124" s="28"/>
      <c r="AA124" s="10"/>
      <c r="AB124" s="28"/>
    </row>
    <row r="125" spans="1:28" ht="16" x14ac:dyDescent="0.2">
      <c r="A125" s="27">
        <v>46108</v>
      </c>
      <c r="B125" s="9">
        <v>427.6</v>
      </c>
      <c r="C125" s="2">
        <f t="shared" si="4"/>
        <v>-9.8413801088340636E-3</v>
      </c>
      <c r="D125" s="9">
        <v>22819.599999999999</v>
      </c>
      <c r="E125" s="2">
        <f t="shared" si="5"/>
        <v>-2.0889067189554966E-2</v>
      </c>
      <c r="F125" s="27"/>
      <c r="H125" s="75"/>
      <c r="I125" s="75"/>
      <c r="K125" s="75"/>
      <c r="L125" s="75"/>
      <c r="O125" s="75"/>
      <c r="P125" s="75"/>
      <c r="Q125" s="9"/>
      <c r="R125" s="10"/>
      <c r="S125" s="10"/>
      <c r="T125" s="10"/>
      <c r="U125" s="10"/>
      <c r="W125" s="10"/>
      <c r="X125" s="10"/>
      <c r="Y125" s="10"/>
      <c r="Z125" s="28"/>
      <c r="AA125" s="10"/>
      <c r="AB125" s="28"/>
    </row>
    <row r="126" spans="1:28" ht="16" x14ac:dyDescent="0.2">
      <c r="A126" s="27">
        <v>46106</v>
      </c>
      <c r="B126" s="9">
        <v>431.85</v>
      </c>
      <c r="C126" s="2">
        <f t="shared" si="4"/>
        <v>3.8850132306952112E-2</v>
      </c>
      <c r="D126" s="9">
        <v>23306.45</v>
      </c>
      <c r="E126" s="2">
        <f t="shared" si="5"/>
        <v>1.7198111066496713E-2</v>
      </c>
      <c r="F126" s="27"/>
      <c r="H126" s="75"/>
      <c r="I126" s="75"/>
      <c r="K126" s="75"/>
      <c r="L126" s="75"/>
      <c r="O126" s="75"/>
      <c r="P126" s="75"/>
      <c r="Q126" s="9"/>
      <c r="R126" s="10"/>
      <c r="S126" s="10"/>
      <c r="T126" s="10"/>
      <c r="U126" s="10"/>
      <c r="W126" s="10"/>
      <c r="X126" s="10"/>
      <c r="Y126" s="10"/>
      <c r="Z126" s="28"/>
      <c r="AA126" s="10"/>
      <c r="AB126" s="28"/>
    </row>
    <row r="127" spans="1:28" ht="16" x14ac:dyDescent="0.2">
      <c r="A127" s="27">
        <v>46105</v>
      </c>
      <c r="B127" s="9">
        <v>415.7</v>
      </c>
      <c r="C127" s="2">
        <f t="shared" si="4"/>
        <v>5.3872480669286293E-2</v>
      </c>
      <c r="D127" s="9">
        <v>22912.400000000001</v>
      </c>
      <c r="E127" s="2">
        <f t="shared" si="5"/>
        <v>1.7756683464629885E-2</v>
      </c>
      <c r="F127" s="27"/>
      <c r="H127" s="75"/>
      <c r="I127" s="75"/>
      <c r="K127" s="75"/>
      <c r="L127" s="75"/>
      <c r="O127" s="75"/>
      <c r="P127" s="75"/>
      <c r="Q127" s="9"/>
      <c r="R127" s="10"/>
      <c r="S127" s="10"/>
      <c r="T127" s="10"/>
      <c r="U127" s="10"/>
      <c r="W127" s="10"/>
      <c r="X127" s="10"/>
      <c r="Y127" s="10"/>
      <c r="Z127" s="28"/>
      <c r="AA127" s="10"/>
      <c r="AB127" s="28"/>
    </row>
    <row r="128" spans="1:28" ht="16" x14ac:dyDescent="0.2">
      <c r="A128" s="27">
        <v>46104</v>
      </c>
      <c r="B128" s="9">
        <v>394.45</v>
      </c>
      <c r="C128" s="2">
        <f t="shared" si="4"/>
        <v>-6.0050041701417811E-2</v>
      </c>
      <c r="D128" s="9">
        <v>22512.65</v>
      </c>
      <c r="E128" s="2">
        <f t="shared" si="5"/>
        <v>-2.6037768500291936E-2</v>
      </c>
      <c r="F128" s="27"/>
      <c r="H128" s="75"/>
      <c r="I128" s="75"/>
      <c r="K128" s="75"/>
      <c r="L128" s="75"/>
      <c r="O128" s="75"/>
      <c r="P128" s="75"/>
      <c r="Q128" s="9"/>
      <c r="R128" s="10"/>
      <c r="S128" s="10"/>
      <c r="T128" s="10"/>
      <c r="U128" s="10"/>
      <c r="W128" s="10"/>
      <c r="X128" s="10"/>
      <c r="Y128" s="10"/>
      <c r="Z128" s="28"/>
      <c r="AA128" s="10"/>
      <c r="AB128" s="28"/>
    </row>
    <row r="129" spans="1:28" ht="16" x14ac:dyDescent="0.2">
      <c r="A129" s="27">
        <v>46101</v>
      </c>
      <c r="B129" s="9">
        <v>419.65</v>
      </c>
      <c r="C129" s="2">
        <f t="shared" si="4"/>
        <v>5.75194727381656E-3</v>
      </c>
      <c r="D129" s="9">
        <v>23114.5</v>
      </c>
      <c r="E129" s="2">
        <f t="shared" si="5"/>
        <v>4.8843260303927938E-3</v>
      </c>
      <c r="F129" s="27"/>
      <c r="H129" s="75"/>
      <c r="I129" s="75"/>
      <c r="K129" s="75"/>
      <c r="L129" s="75"/>
      <c r="O129" s="75"/>
      <c r="P129" s="75"/>
      <c r="Q129" s="9"/>
      <c r="R129" s="10"/>
      <c r="S129" s="10"/>
      <c r="T129" s="10"/>
      <c r="U129" s="10"/>
      <c r="W129" s="10"/>
      <c r="X129" s="10"/>
      <c r="Y129" s="10"/>
      <c r="Z129" s="28"/>
      <c r="AA129" s="10"/>
      <c r="AB129" s="28"/>
    </row>
    <row r="130" spans="1:28" ht="16" x14ac:dyDescent="0.2">
      <c r="A130" s="27">
        <v>46100</v>
      </c>
      <c r="B130" s="9">
        <v>417.25</v>
      </c>
      <c r="C130" s="2">
        <f t="shared" si="4"/>
        <v>-6.7910197699095232E-2</v>
      </c>
      <c r="D130" s="9">
        <v>23002.15</v>
      </c>
      <c r="E130" s="2">
        <f t="shared" si="5"/>
        <v>-3.2620763905828021E-2</v>
      </c>
      <c r="F130" s="27"/>
      <c r="H130" s="75"/>
      <c r="I130" s="75"/>
      <c r="K130" s="75"/>
      <c r="L130" s="75"/>
      <c r="O130" s="75"/>
      <c r="P130" s="75"/>
      <c r="Q130" s="9"/>
      <c r="R130" s="10"/>
      <c r="S130" s="10"/>
      <c r="T130" s="10"/>
      <c r="U130" s="10"/>
      <c r="W130" s="10"/>
      <c r="X130" s="10"/>
      <c r="Y130" s="10"/>
      <c r="Z130" s="28"/>
      <c r="AA130" s="10"/>
      <c r="AB130" s="28"/>
    </row>
    <row r="131" spans="1:28" ht="16" x14ac:dyDescent="0.2">
      <c r="A131" s="27">
        <v>46099</v>
      </c>
      <c r="B131" s="9">
        <v>447.65</v>
      </c>
      <c r="C131" s="2">
        <f t="shared" si="4"/>
        <v>1.2897386582192638E-2</v>
      </c>
      <c r="D131" s="9">
        <v>23777.8</v>
      </c>
      <c r="E131" s="2">
        <f t="shared" si="5"/>
        <v>8.3392879482127036E-3</v>
      </c>
      <c r="F131" s="27"/>
      <c r="H131" s="75"/>
      <c r="I131" s="75"/>
      <c r="K131" s="75"/>
      <c r="L131" s="75"/>
      <c r="O131" s="75"/>
      <c r="P131" s="75"/>
      <c r="Q131" s="9"/>
      <c r="R131" s="10"/>
      <c r="S131" s="10"/>
      <c r="T131" s="10"/>
      <c r="U131" s="10"/>
      <c r="W131" s="10"/>
      <c r="X131" s="10"/>
      <c r="Y131" s="10"/>
      <c r="Z131" s="28"/>
      <c r="AA131" s="10"/>
      <c r="AB131" s="28"/>
    </row>
    <row r="132" spans="1:28" ht="16" x14ac:dyDescent="0.2">
      <c r="A132" s="27">
        <v>46098</v>
      </c>
      <c r="B132" s="9">
        <v>441.95</v>
      </c>
      <c r="C132" s="2">
        <f t="shared" si="4"/>
        <v>9.9405850091407455E-3</v>
      </c>
      <c r="D132" s="9">
        <v>23581.15</v>
      </c>
      <c r="E132" s="2">
        <f t="shared" si="5"/>
        <v>7.3626157684290039E-3</v>
      </c>
      <c r="F132" s="27"/>
      <c r="H132" s="75"/>
      <c r="I132" s="75"/>
      <c r="K132" s="75"/>
      <c r="L132" s="75"/>
      <c r="O132" s="75"/>
      <c r="P132" s="75"/>
      <c r="Q132" s="9"/>
      <c r="R132" s="10"/>
      <c r="S132" s="10"/>
      <c r="T132" s="10"/>
      <c r="U132" s="10"/>
      <c r="W132" s="10"/>
      <c r="X132" s="10"/>
      <c r="Y132" s="10"/>
      <c r="Z132" s="28"/>
      <c r="AA132" s="10"/>
      <c r="AB132" s="28"/>
    </row>
    <row r="133" spans="1:28" ht="16" x14ac:dyDescent="0.2">
      <c r="A133" s="27">
        <v>46097</v>
      </c>
      <c r="B133" s="9">
        <v>437.6</v>
      </c>
      <c r="C133" s="2">
        <f t="shared" si="4"/>
        <v>2.8074709268178122E-2</v>
      </c>
      <c r="D133" s="9">
        <v>23408.799999999999</v>
      </c>
      <c r="E133" s="2">
        <f t="shared" si="5"/>
        <v>1.1131220546755971E-2</v>
      </c>
      <c r="F133" s="27"/>
      <c r="H133" s="75"/>
      <c r="I133" s="75"/>
      <c r="K133" s="75"/>
      <c r="L133" s="75"/>
      <c r="O133" s="75"/>
      <c r="P133" s="75"/>
      <c r="Q133" s="9"/>
      <c r="R133" s="10"/>
      <c r="S133" s="10"/>
      <c r="T133" s="10"/>
      <c r="U133" s="10"/>
      <c r="W133" s="10"/>
      <c r="X133" s="10"/>
      <c r="Y133" s="10"/>
      <c r="Z133" s="28"/>
      <c r="AA133" s="10"/>
      <c r="AB133" s="28"/>
    </row>
    <row r="134" spans="1:28" ht="16" x14ac:dyDescent="0.2">
      <c r="A134" s="27">
        <v>46094</v>
      </c>
      <c r="B134" s="9">
        <v>425.65</v>
      </c>
      <c r="C134" s="2">
        <f t="shared" si="4"/>
        <v>-4.0356216886484164E-2</v>
      </c>
      <c r="D134" s="9">
        <v>23151.1</v>
      </c>
      <c r="E134" s="2">
        <f t="shared" si="5"/>
        <v>-2.0645835404403456E-2</v>
      </c>
      <c r="F134" s="27"/>
      <c r="H134" s="75"/>
      <c r="I134" s="75"/>
      <c r="K134" s="75"/>
      <c r="L134" s="75"/>
      <c r="O134" s="75"/>
      <c r="P134" s="75"/>
      <c r="Q134" s="9"/>
      <c r="R134" s="10"/>
      <c r="S134" s="10"/>
      <c r="T134" s="10"/>
      <c r="U134" s="10"/>
      <c r="W134" s="10"/>
      <c r="X134" s="10"/>
      <c r="Y134" s="10"/>
      <c r="Z134" s="28"/>
      <c r="AA134" s="10"/>
      <c r="AB134" s="28"/>
    </row>
    <row r="135" spans="1:28" ht="16" x14ac:dyDescent="0.2">
      <c r="A135" s="27">
        <v>46093</v>
      </c>
      <c r="B135" s="9">
        <v>443.55</v>
      </c>
      <c r="C135" s="2">
        <f t="shared" si="4"/>
        <v>-4.2653496464248875E-3</v>
      </c>
      <c r="D135" s="9">
        <v>23639.15</v>
      </c>
      <c r="E135" s="2">
        <f t="shared" si="5"/>
        <v>-9.5404295078738155E-3</v>
      </c>
      <c r="F135" s="27"/>
      <c r="H135" s="75"/>
      <c r="I135" s="75"/>
      <c r="K135" s="75"/>
      <c r="L135" s="75"/>
      <c r="O135" s="75"/>
      <c r="P135" s="75"/>
      <c r="Q135" s="9"/>
      <c r="R135" s="10"/>
      <c r="S135" s="10"/>
      <c r="T135" s="10"/>
      <c r="U135" s="10"/>
      <c r="W135" s="10"/>
      <c r="X135" s="10"/>
      <c r="Y135" s="10"/>
      <c r="Z135" s="28"/>
      <c r="AA135" s="10"/>
      <c r="AB135" s="28"/>
    </row>
    <row r="136" spans="1:28" ht="16" x14ac:dyDescent="0.2">
      <c r="A136" s="27">
        <v>46092</v>
      </c>
      <c r="B136" s="9">
        <v>445.45</v>
      </c>
      <c r="C136" s="2">
        <f t="shared" si="4"/>
        <v>-2.9837743656757065E-2</v>
      </c>
      <c r="D136" s="9">
        <v>23866.85</v>
      </c>
      <c r="E136" s="2">
        <f t="shared" si="5"/>
        <v>-1.6270567481122433E-2</v>
      </c>
      <c r="F136" s="27"/>
      <c r="H136" s="75"/>
      <c r="I136" s="75"/>
      <c r="K136" s="75"/>
      <c r="L136" s="75"/>
      <c r="O136" s="75"/>
      <c r="P136" s="75"/>
      <c r="Q136" s="9"/>
      <c r="R136" s="10"/>
      <c r="S136" s="10"/>
      <c r="T136" s="10"/>
      <c r="U136" s="10"/>
      <c r="W136" s="10"/>
      <c r="X136" s="10"/>
      <c r="Y136" s="10"/>
      <c r="Z136" s="28"/>
      <c r="AA136" s="10"/>
      <c r="AB136" s="28"/>
    </row>
    <row r="137" spans="1:28" ht="16" x14ac:dyDescent="0.2">
      <c r="A137" s="27">
        <v>46091</v>
      </c>
      <c r="B137" s="9">
        <v>459.15</v>
      </c>
      <c r="C137" s="2">
        <f t="shared" si="4"/>
        <v>2.4202542939995464E-2</v>
      </c>
      <c r="D137" s="9">
        <v>24261.599999999999</v>
      </c>
      <c r="E137" s="2">
        <f t="shared" si="5"/>
        <v>9.7198898787043131E-3</v>
      </c>
      <c r="F137" s="27"/>
      <c r="H137" s="75"/>
      <c r="I137" s="75"/>
      <c r="K137" s="75"/>
      <c r="L137" s="75"/>
      <c r="O137" s="75"/>
      <c r="P137" s="75"/>
      <c r="Q137" s="9"/>
      <c r="R137" s="10"/>
      <c r="S137" s="10"/>
      <c r="T137" s="10"/>
      <c r="U137" s="10"/>
      <c r="W137" s="10"/>
      <c r="X137" s="10"/>
      <c r="Y137" s="10"/>
      <c r="Z137" s="28"/>
      <c r="AA137" s="10"/>
      <c r="AB137" s="28"/>
    </row>
    <row r="138" spans="1:28" ht="16" x14ac:dyDescent="0.2">
      <c r="A138" s="27">
        <v>46090</v>
      </c>
      <c r="B138" s="9">
        <v>448.3</v>
      </c>
      <c r="C138" s="2">
        <f t="shared" si="4"/>
        <v>-5.4717975751186088E-2</v>
      </c>
      <c r="D138" s="9">
        <v>24028.05</v>
      </c>
      <c r="E138" s="2">
        <f t="shared" si="5"/>
        <v>-1.7275755660938863E-2</v>
      </c>
      <c r="F138" s="27"/>
      <c r="H138" s="75"/>
      <c r="I138" s="75"/>
      <c r="K138" s="75"/>
      <c r="L138" s="75"/>
      <c r="O138" s="75"/>
      <c r="P138" s="75"/>
      <c r="Q138" s="9"/>
      <c r="R138" s="10"/>
      <c r="S138" s="10"/>
      <c r="T138" s="10"/>
      <c r="U138" s="10"/>
      <c r="W138" s="10"/>
      <c r="X138" s="10"/>
      <c r="Y138" s="10"/>
      <c r="Z138" s="28"/>
      <c r="AA138" s="10"/>
      <c r="AB138" s="28"/>
    </row>
    <row r="139" spans="1:28" ht="16" x14ac:dyDescent="0.2">
      <c r="A139" s="27">
        <v>46087</v>
      </c>
      <c r="B139" s="9">
        <v>474.25</v>
      </c>
      <c r="C139" s="2">
        <f t="shared" si="4"/>
        <v>-1.280183180682759E-2</v>
      </c>
      <c r="D139" s="9">
        <v>24450.45</v>
      </c>
      <c r="E139" s="2">
        <f t="shared" si="5"/>
        <v>-1.2737271813259343E-2</v>
      </c>
      <c r="F139" s="27"/>
      <c r="H139" s="75"/>
      <c r="I139" s="75"/>
      <c r="K139" s="75"/>
      <c r="L139" s="75"/>
      <c r="O139" s="75"/>
      <c r="P139" s="75"/>
      <c r="Q139" s="9"/>
      <c r="R139" s="10"/>
      <c r="S139" s="10"/>
      <c r="T139" s="10"/>
      <c r="U139" s="10"/>
      <c r="W139" s="10"/>
      <c r="X139" s="10"/>
      <c r="Y139" s="10"/>
      <c r="Z139" s="28"/>
      <c r="AA139" s="10"/>
      <c r="AB139" s="28"/>
    </row>
    <row r="140" spans="1:28" ht="16" x14ac:dyDescent="0.2">
      <c r="A140" s="27">
        <v>46086</v>
      </c>
      <c r="B140" s="9">
        <v>480.4</v>
      </c>
      <c r="C140" s="2">
        <f t="shared" si="4"/>
        <v>2.04992033988316E-2</v>
      </c>
      <c r="D140" s="9">
        <v>24765.9</v>
      </c>
      <c r="E140" s="2">
        <f t="shared" si="5"/>
        <v>1.1658258613999051E-2</v>
      </c>
      <c r="F140" s="27"/>
      <c r="H140" s="75"/>
      <c r="I140" s="75"/>
      <c r="K140" s="75"/>
      <c r="L140" s="75"/>
      <c r="O140" s="75"/>
      <c r="P140" s="75"/>
      <c r="Q140" s="9"/>
      <c r="R140" s="10"/>
      <c r="S140" s="10"/>
      <c r="T140" s="10"/>
      <c r="U140" s="10"/>
      <c r="W140" s="10"/>
      <c r="X140" s="10"/>
      <c r="Y140" s="10"/>
      <c r="Z140" s="28"/>
      <c r="AA140" s="10"/>
      <c r="AB140" s="28"/>
    </row>
    <row r="141" spans="1:28" ht="16" x14ac:dyDescent="0.2">
      <c r="A141" s="27">
        <v>46085</v>
      </c>
      <c r="B141" s="9">
        <v>470.75</v>
      </c>
      <c r="C141" s="2">
        <f t="shared" si="4"/>
        <v>-5.4718875502008046E-2</v>
      </c>
      <c r="D141" s="9">
        <v>24480.5</v>
      </c>
      <c r="E141" s="2">
        <f t="shared" si="5"/>
        <v>-1.5491218827541564E-2</v>
      </c>
      <c r="F141" s="27"/>
      <c r="H141" s="75"/>
      <c r="I141" s="75"/>
      <c r="K141" s="75"/>
      <c r="L141" s="75"/>
      <c r="O141" s="75"/>
      <c r="P141" s="75"/>
      <c r="Q141" s="9"/>
      <c r="R141" s="10"/>
      <c r="S141" s="10"/>
      <c r="T141" s="10"/>
      <c r="U141" s="10"/>
      <c r="W141" s="10"/>
      <c r="X141" s="10"/>
      <c r="Y141" s="10"/>
      <c r="Z141" s="28"/>
      <c r="AA141" s="10"/>
      <c r="AB141" s="28"/>
    </row>
    <row r="142" spans="1:28" ht="16" x14ac:dyDescent="0.2">
      <c r="A142" s="27">
        <v>46083</v>
      </c>
      <c r="B142" s="9">
        <v>498</v>
      </c>
      <c r="C142" s="2">
        <f t="shared" si="4"/>
        <v>-1.4446863249554687E-2</v>
      </c>
      <c r="D142" s="9">
        <v>24865.7</v>
      </c>
      <c r="E142" s="2">
        <f t="shared" si="5"/>
        <v>-1.2429181072059148E-2</v>
      </c>
      <c r="F142" s="27"/>
      <c r="H142" s="75"/>
      <c r="I142" s="75"/>
      <c r="K142" s="75"/>
      <c r="L142" s="75"/>
      <c r="O142" s="75"/>
      <c r="P142" s="75"/>
      <c r="Q142" s="9"/>
      <c r="R142" s="10"/>
      <c r="S142" s="10"/>
      <c r="T142" s="10"/>
      <c r="U142" s="10"/>
      <c r="W142" s="10"/>
      <c r="X142" s="10"/>
      <c r="Y142" s="10"/>
      <c r="Z142" s="28"/>
      <c r="AA142" s="10"/>
      <c r="AB142" s="28"/>
    </row>
    <row r="143" spans="1:28" ht="16" x14ac:dyDescent="0.2">
      <c r="A143" s="27">
        <v>46080</v>
      </c>
      <c r="B143" s="9">
        <v>505.3</v>
      </c>
      <c r="C143" s="2">
        <f t="shared" si="4"/>
        <v>2.8391167192429068E-2</v>
      </c>
      <c r="D143" s="9">
        <v>25178.65</v>
      </c>
      <c r="E143" s="2">
        <f t="shared" si="5"/>
        <v>-1.2468353561560175E-2</v>
      </c>
      <c r="F143" s="27"/>
      <c r="H143" s="75"/>
      <c r="I143" s="75"/>
      <c r="K143" s="75"/>
      <c r="L143" s="75"/>
      <c r="O143" s="75"/>
      <c r="P143" s="75"/>
      <c r="Q143" s="9"/>
      <c r="R143" s="10"/>
      <c r="S143" s="10"/>
      <c r="T143" s="10"/>
      <c r="U143" s="10"/>
      <c r="W143" s="10"/>
      <c r="X143" s="10"/>
      <c r="Y143" s="10"/>
      <c r="Z143" s="28"/>
      <c r="AA143" s="10"/>
      <c r="AB143" s="28"/>
    </row>
    <row r="144" spans="1:28" ht="16" x14ac:dyDescent="0.2">
      <c r="A144" s="27">
        <v>46079</v>
      </c>
      <c r="B144" s="9">
        <v>491.35</v>
      </c>
      <c r="C144" s="2">
        <f t="shared" si="4"/>
        <v>2.3965822652912472E-2</v>
      </c>
      <c r="D144" s="9">
        <v>25496.55</v>
      </c>
      <c r="E144" s="2">
        <f t="shared" si="5"/>
        <v>5.5135877563028401E-4</v>
      </c>
      <c r="F144" s="27"/>
      <c r="H144" s="75"/>
      <c r="I144" s="75"/>
      <c r="K144" s="75"/>
      <c r="L144" s="75"/>
      <c r="O144" s="75"/>
      <c r="P144" s="75"/>
      <c r="Q144" s="9"/>
      <c r="R144" s="10"/>
      <c r="S144" s="10"/>
      <c r="T144" s="10"/>
      <c r="U144" s="10"/>
      <c r="W144" s="10"/>
      <c r="X144" s="10"/>
      <c r="Y144" s="10"/>
      <c r="Z144" s="28"/>
      <c r="AA144" s="10"/>
      <c r="AB144" s="28"/>
    </row>
    <row r="145" spans="1:28" ht="16" x14ac:dyDescent="0.2">
      <c r="A145" s="27">
        <v>46078</v>
      </c>
      <c r="B145" s="9">
        <v>479.85</v>
      </c>
      <c r="C145" s="2">
        <f t="shared" si="4"/>
        <v>9.1482649842271613E-3</v>
      </c>
      <c r="D145" s="9">
        <v>25482.5</v>
      </c>
      <c r="E145" s="2">
        <f t="shared" si="5"/>
        <v>2.275350889786143E-3</v>
      </c>
      <c r="F145" s="27"/>
      <c r="H145" s="75"/>
      <c r="I145" s="75"/>
      <c r="K145" s="75"/>
      <c r="L145" s="75"/>
      <c r="O145" s="75"/>
      <c r="P145" s="75"/>
      <c r="Q145" s="9"/>
      <c r="R145" s="10"/>
      <c r="S145" s="10"/>
      <c r="T145" s="10"/>
      <c r="U145" s="10"/>
      <c r="W145" s="10"/>
      <c r="X145" s="10"/>
      <c r="Y145" s="10"/>
      <c r="Z145" s="28"/>
      <c r="AA145" s="10"/>
      <c r="AB145" s="28"/>
    </row>
    <row r="146" spans="1:28" ht="16" x14ac:dyDescent="0.2">
      <c r="A146" s="27">
        <v>46077</v>
      </c>
      <c r="B146" s="9">
        <v>475.5</v>
      </c>
      <c r="C146" s="2">
        <f t="shared" si="4"/>
        <v>-8.9620675281367745E-3</v>
      </c>
      <c r="D146" s="9">
        <v>25424.65</v>
      </c>
      <c r="E146" s="2">
        <f t="shared" si="5"/>
        <v>-1.1214171819702079E-2</v>
      </c>
      <c r="F146" s="27"/>
      <c r="H146" s="75"/>
      <c r="I146" s="75"/>
      <c r="K146" s="75"/>
      <c r="L146" s="75"/>
      <c r="O146" s="75"/>
      <c r="P146" s="75"/>
      <c r="Q146" s="9"/>
      <c r="R146" s="10"/>
      <c r="S146" s="10"/>
      <c r="T146" s="10"/>
      <c r="U146" s="10"/>
      <c r="W146" s="10"/>
      <c r="X146" s="10"/>
      <c r="Y146" s="10"/>
      <c r="Z146" s="28"/>
      <c r="AA146" s="10"/>
      <c r="AB146" s="28"/>
    </row>
    <row r="147" spans="1:28" ht="16" x14ac:dyDescent="0.2">
      <c r="A147" s="27">
        <v>46076</v>
      </c>
      <c r="B147" s="9">
        <v>479.8</v>
      </c>
      <c r="C147" s="2">
        <f t="shared" si="4"/>
        <v>1.4590822584055863E-2</v>
      </c>
      <c r="D147" s="9">
        <v>25713</v>
      </c>
      <c r="E147" s="2">
        <f t="shared" si="5"/>
        <v>5.5433347998239402E-3</v>
      </c>
      <c r="F147" s="27"/>
      <c r="H147" s="75"/>
      <c r="I147" s="75"/>
      <c r="K147" s="75"/>
      <c r="L147" s="75"/>
      <c r="O147" s="75"/>
      <c r="P147" s="75"/>
      <c r="Q147" s="9"/>
      <c r="R147" s="10"/>
      <c r="S147" s="10"/>
      <c r="T147" s="10"/>
      <c r="U147" s="10"/>
      <c r="W147" s="10"/>
      <c r="X147" s="10"/>
      <c r="Y147" s="10"/>
      <c r="Z147" s="28"/>
      <c r="AA147" s="10"/>
      <c r="AB147" s="28"/>
    </row>
    <row r="148" spans="1:28" ht="16" x14ac:dyDescent="0.2">
      <c r="A148" s="27">
        <v>46073</v>
      </c>
      <c r="B148" s="9">
        <v>472.9</v>
      </c>
      <c r="C148" s="2">
        <f t="shared" si="4"/>
        <v>-3.3719704952581697E-3</v>
      </c>
      <c r="D148" s="9">
        <v>25571.25</v>
      </c>
      <c r="E148" s="2">
        <f t="shared" si="5"/>
        <v>4.5925352641100758E-3</v>
      </c>
      <c r="F148" s="27"/>
      <c r="H148" s="75"/>
      <c r="I148" s="75"/>
      <c r="K148" s="75"/>
      <c r="L148" s="75"/>
      <c r="O148" s="75"/>
      <c r="P148" s="75"/>
      <c r="Q148" s="9"/>
      <c r="R148" s="10"/>
      <c r="S148" s="10"/>
      <c r="T148" s="10"/>
      <c r="U148" s="10"/>
      <c r="W148" s="10"/>
      <c r="X148" s="10"/>
      <c r="Y148" s="10"/>
      <c r="Z148" s="28"/>
      <c r="AA148" s="10"/>
      <c r="AB148" s="28"/>
    </row>
    <row r="149" spans="1:28" ht="16" x14ac:dyDescent="0.2">
      <c r="A149" s="27">
        <v>46072</v>
      </c>
      <c r="B149" s="9">
        <v>474.5</v>
      </c>
      <c r="C149" s="2">
        <f t="shared" si="4"/>
        <v>-2.9255319148936199E-2</v>
      </c>
      <c r="D149" s="9">
        <v>25454.35</v>
      </c>
      <c r="E149" s="2">
        <f t="shared" si="5"/>
        <v>-1.4136684308474035E-2</v>
      </c>
      <c r="F149" s="27"/>
      <c r="H149" s="75"/>
      <c r="I149" s="75"/>
      <c r="K149" s="75"/>
      <c r="L149" s="75"/>
      <c r="O149" s="75"/>
      <c r="P149" s="75"/>
      <c r="Q149" s="9"/>
      <c r="R149" s="10"/>
      <c r="S149" s="10"/>
      <c r="T149" s="10"/>
      <c r="U149" s="10"/>
      <c r="W149" s="10"/>
      <c r="X149" s="10"/>
      <c r="Y149" s="10"/>
      <c r="Z149" s="28"/>
      <c r="AA149" s="10"/>
      <c r="AB149" s="28"/>
    </row>
    <row r="150" spans="1:28" ht="16" x14ac:dyDescent="0.2">
      <c r="A150" s="27">
        <v>46071</v>
      </c>
      <c r="B150" s="9">
        <v>488.8</v>
      </c>
      <c r="C150" s="2">
        <f t="shared" si="4"/>
        <v>-1.9397651863195531E-3</v>
      </c>
      <c r="D150" s="9">
        <v>25819.35</v>
      </c>
      <c r="E150" s="2">
        <f t="shared" si="5"/>
        <v>3.6520326214557475E-3</v>
      </c>
      <c r="F150" s="27"/>
      <c r="H150" s="75"/>
      <c r="I150" s="75"/>
      <c r="K150" s="75"/>
      <c r="L150" s="75"/>
      <c r="O150" s="75"/>
      <c r="P150" s="75"/>
      <c r="Q150" s="9"/>
      <c r="R150" s="10"/>
      <c r="S150" s="10"/>
      <c r="T150" s="10"/>
      <c r="U150" s="10"/>
      <c r="W150" s="10"/>
      <c r="X150" s="10"/>
      <c r="Y150" s="10"/>
      <c r="Z150" s="28"/>
      <c r="AA150" s="10"/>
      <c r="AB150" s="28"/>
    </row>
    <row r="151" spans="1:28" ht="16" x14ac:dyDescent="0.2">
      <c r="A151" s="27">
        <v>46070</v>
      </c>
      <c r="B151" s="9">
        <v>489.75</v>
      </c>
      <c r="C151" s="2">
        <f t="shared" si="4"/>
        <v>2.2335873082141688E-2</v>
      </c>
      <c r="D151" s="9">
        <v>25725.4</v>
      </c>
      <c r="E151" s="2">
        <f t="shared" si="5"/>
        <v>1.6606477110123752E-3</v>
      </c>
      <c r="F151" s="27"/>
      <c r="H151" s="75"/>
      <c r="I151" s="75"/>
      <c r="K151" s="75"/>
      <c r="L151" s="75"/>
      <c r="O151" s="75"/>
      <c r="P151" s="75"/>
      <c r="Q151" s="9"/>
      <c r="R151" s="10"/>
      <c r="S151" s="10"/>
      <c r="T151" s="10"/>
      <c r="U151" s="10"/>
      <c r="W151" s="10"/>
      <c r="X151" s="10"/>
      <c r="Y151" s="10"/>
      <c r="Z151" s="28"/>
      <c r="AA151" s="10"/>
      <c r="AB151" s="28"/>
    </row>
    <row r="152" spans="1:28" ht="16" x14ac:dyDescent="0.2">
      <c r="A152" s="27">
        <v>46069</v>
      </c>
      <c r="B152" s="9">
        <v>479.05</v>
      </c>
      <c r="C152" s="2">
        <f t="shared" si="4"/>
        <v>-9.7157622739018068E-3</v>
      </c>
      <c r="D152" s="9">
        <v>25682.75</v>
      </c>
      <c r="E152" s="2">
        <f t="shared" si="5"/>
        <v>8.3094173396516258E-3</v>
      </c>
      <c r="F152" s="27"/>
      <c r="H152" s="75"/>
      <c r="I152" s="75"/>
      <c r="K152" s="75"/>
      <c r="L152" s="75"/>
      <c r="O152" s="75"/>
      <c r="P152" s="75"/>
      <c r="Q152" s="9"/>
      <c r="R152" s="10"/>
      <c r="S152" s="10"/>
      <c r="T152" s="10"/>
      <c r="U152" s="10"/>
      <c r="W152" s="10"/>
      <c r="X152" s="10"/>
      <c r="Y152" s="10"/>
      <c r="Z152" s="28"/>
      <c r="AA152" s="10"/>
      <c r="AB152" s="28"/>
    </row>
    <row r="153" spans="1:28" ht="16" x14ac:dyDescent="0.2">
      <c r="A153" s="27">
        <v>46066</v>
      </c>
      <c r="B153" s="9">
        <v>483.75</v>
      </c>
      <c r="C153" s="2">
        <f t="shared" si="4"/>
        <v>-2.8906955736224038E-2</v>
      </c>
      <c r="D153" s="9">
        <v>25471.1</v>
      </c>
      <c r="E153" s="2">
        <f t="shared" si="5"/>
        <v>-1.3023497318577881E-2</v>
      </c>
      <c r="F153" s="27"/>
      <c r="H153" s="75"/>
      <c r="I153" s="75"/>
      <c r="K153" s="75"/>
      <c r="L153" s="75"/>
      <c r="O153" s="75"/>
      <c r="P153" s="75"/>
      <c r="Q153" s="9"/>
      <c r="R153" s="10"/>
      <c r="S153" s="10"/>
      <c r="T153" s="10"/>
      <c r="U153" s="10"/>
      <c r="W153" s="10"/>
      <c r="X153" s="10"/>
      <c r="Y153" s="10"/>
      <c r="Z153" s="28"/>
      <c r="AA153" s="10"/>
      <c r="AB153" s="28"/>
    </row>
    <row r="154" spans="1:28" ht="16" x14ac:dyDescent="0.2">
      <c r="A154" s="27">
        <v>46065</v>
      </c>
      <c r="B154" s="9">
        <v>498.15</v>
      </c>
      <c r="C154" s="2">
        <f t="shared" si="4"/>
        <v>2.2475369458128114E-2</v>
      </c>
      <c r="D154" s="9">
        <v>25807.200000000001</v>
      </c>
      <c r="E154" s="2">
        <f t="shared" si="5"/>
        <v>-5.6504141004127817E-3</v>
      </c>
      <c r="F154" s="27"/>
      <c r="H154" s="75"/>
      <c r="I154" s="75"/>
      <c r="K154" s="75"/>
      <c r="L154" s="75"/>
      <c r="O154" s="75"/>
      <c r="P154" s="75"/>
      <c r="Q154" s="9"/>
      <c r="R154" s="10"/>
      <c r="S154" s="10"/>
      <c r="T154" s="10"/>
      <c r="U154" s="10"/>
      <c r="W154" s="10"/>
      <c r="X154" s="10"/>
      <c r="Y154" s="10"/>
      <c r="Z154" s="28"/>
      <c r="AA154" s="10"/>
      <c r="AB154" s="28"/>
    </row>
    <row r="155" spans="1:28" ht="16" x14ac:dyDescent="0.2">
      <c r="A155" s="27">
        <v>46064</v>
      </c>
      <c r="B155" s="9">
        <v>487.2</v>
      </c>
      <c r="C155" s="2">
        <f t="shared" si="4"/>
        <v>3.100201036927297E-2</v>
      </c>
      <c r="D155" s="9">
        <v>25953.85</v>
      </c>
      <c r="E155" s="2">
        <f t="shared" si="5"/>
        <v>7.2102918240291025E-4</v>
      </c>
      <c r="F155" s="27"/>
      <c r="H155" s="75"/>
      <c r="I155" s="75"/>
      <c r="K155" s="75"/>
      <c r="L155" s="75"/>
      <c r="O155" s="75"/>
      <c r="P155" s="75"/>
      <c r="Q155" s="9"/>
      <c r="R155" s="10"/>
      <c r="S155" s="10"/>
      <c r="T155" s="10"/>
      <c r="U155" s="10"/>
      <c r="W155" s="10"/>
      <c r="X155" s="10"/>
      <c r="Y155" s="10"/>
      <c r="Z155" s="28"/>
      <c r="AA155" s="10"/>
      <c r="AB155" s="28"/>
    </row>
    <row r="156" spans="1:28" ht="16" x14ac:dyDescent="0.2">
      <c r="A156" s="27">
        <v>46063</v>
      </c>
      <c r="B156" s="9">
        <v>472.55</v>
      </c>
      <c r="C156" s="2">
        <f t="shared" si="4"/>
        <v>1.2317909168808816E-2</v>
      </c>
      <c r="D156" s="9">
        <v>25935.15</v>
      </c>
      <c r="E156" s="2">
        <f t="shared" si="5"/>
        <v>2.6230027873028749E-3</v>
      </c>
      <c r="F156" s="27"/>
      <c r="H156" s="75"/>
      <c r="I156" s="75"/>
      <c r="K156" s="75"/>
      <c r="L156" s="75"/>
      <c r="O156" s="75"/>
      <c r="P156" s="75"/>
      <c r="Q156" s="9"/>
      <c r="R156" s="10"/>
      <c r="S156" s="10"/>
      <c r="T156" s="10"/>
      <c r="U156" s="10"/>
      <c r="W156" s="10"/>
      <c r="X156" s="10"/>
      <c r="Y156" s="10"/>
      <c r="Z156" s="28"/>
      <c r="AA156" s="10"/>
      <c r="AB156" s="28"/>
    </row>
    <row r="157" spans="1:28" ht="16" x14ac:dyDescent="0.2">
      <c r="A157" s="27">
        <v>46062</v>
      </c>
      <c r="B157" s="9">
        <v>466.8</v>
      </c>
      <c r="C157" s="2">
        <f t="shared" si="4"/>
        <v>1.8657937806874081E-2</v>
      </c>
      <c r="D157" s="9">
        <v>25867.3</v>
      </c>
      <c r="E157" s="2">
        <f t="shared" si="5"/>
        <v>6.7565200807979675E-3</v>
      </c>
      <c r="F157" s="27"/>
      <c r="H157" s="75"/>
      <c r="I157" s="75"/>
      <c r="K157" s="75"/>
      <c r="L157" s="75"/>
      <c r="O157" s="75"/>
      <c r="P157" s="75"/>
      <c r="Q157" s="9"/>
      <c r="R157" s="10"/>
      <c r="S157" s="10"/>
      <c r="T157" s="10"/>
      <c r="U157" s="10"/>
      <c r="W157" s="10"/>
      <c r="X157" s="10"/>
      <c r="Y157" s="10"/>
      <c r="Z157" s="28"/>
      <c r="AA157" s="10"/>
      <c r="AB157" s="28"/>
    </row>
    <row r="158" spans="1:28" ht="16" x14ac:dyDescent="0.2">
      <c r="A158" s="27">
        <v>46059</v>
      </c>
      <c r="B158" s="9">
        <v>458.25</v>
      </c>
      <c r="C158" s="2">
        <f t="shared" si="4"/>
        <v>5.1546391752577136E-3</v>
      </c>
      <c r="D158" s="9">
        <v>25693.7</v>
      </c>
      <c r="E158" s="2">
        <f t="shared" si="5"/>
        <v>1.9849626405852305E-3</v>
      </c>
      <c r="F158" s="27"/>
      <c r="H158" s="75"/>
      <c r="I158" s="75"/>
      <c r="K158" s="75"/>
      <c r="L158" s="75"/>
      <c r="O158" s="75"/>
      <c r="P158" s="75"/>
      <c r="Q158" s="9"/>
      <c r="R158" s="10"/>
      <c r="S158" s="10"/>
      <c r="T158" s="10"/>
      <c r="U158" s="10"/>
      <c r="W158" s="10"/>
      <c r="X158" s="10"/>
      <c r="Y158" s="10"/>
      <c r="Z158" s="28"/>
      <c r="AA158" s="10"/>
      <c r="AB158" s="28"/>
    </row>
    <row r="159" spans="1:28" ht="16" x14ac:dyDescent="0.2">
      <c r="A159" s="27">
        <v>46058</v>
      </c>
      <c r="B159" s="9">
        <v>455.9</v>
      </c>
      <c r="C159" s="2">
        <f t="shared" si="4"/>
        <v>-5.562220525684447E-3</v>
      </c>
      <c r="D159" s="9">
        <v>25642.799999999999</v>
      </c>
      <c r="E159" s="2">
        <f t="shared" si="5"/>
        <v>-5.16759776536313E-3</v>
      </c>
      <c r="F159" s="27"/>
      <c r="H159" s="75"/>
      <c r="I159" s="75"/>
      <c r="K159" s="75"/>
      <c r="L159" s="75"/>
      <c r="O159" s="75"/>
      <c r="P159" s="75"/>
      <c r="Q159" s="9"/>
      <c r="R159" s="10"/>
      <c r="S159" s="10"/>
      <c r="T159" s="10"/>
      <c r="U159" s="10"/>
      <c r="W159" s="10"/>
      <c r="X159" s="10"/>
      <c r="Y159" s="10"/>
      <c r="Z159" s="28"/>
      <c r="AA159" s="10"/>
      <c r="AB159" s="28"/>
    </row>
    <row r="160" spans="1:28" ht="16" x14ac:dyDescent="0.2">
      <c r="A160" s="27">
        <v>46057</v>
      </c>
      <c r="B160" s="9">
        <v>458.45</v>
      </c>
      <c r="C160" s="2">
        <f t="shared" si="4"/>
        <v>1.0918222513374154E-3</v>
      </c>
      <c r="D160" s="9">
        <v>25776</v>
      </c>
      <c r="E160" s="2">
        <f t="shared" si="5"/>
        <v>1.8831952517825989E-3</v>
      </c>
      <c r="F160" s="27"/>
      <c r="H160" s="75"/>
      <c r="I160" s="75"/>
      <c r="K160" s="75"/>
      <c r="L160" s="75"/>
      <c r="O160" s="75"/>
      <c r="P160" s="75"/>
      <c r="Q160" s="9"/>
      <c r="R160" s="10"/>
      <c r="S160" s="10"/>
      <c r="T160" s="10"/>
      <c r="U160" s="10"/>
      <c r="W160" s="10"/>
      <c r="X160" s="10"/>
      <c r="Y160" s="10"/>
      <c r="Z160" s="28"/>
      <c r="AA160" s="10"/>
      <c r="AB160" s="28"/>
    </row>
    <row r="161" spans="1:28" ht="16" x14ac:dyDescent="0.2">
      <c r="A161" s="27">
        <v>46056</v>
      </c>
      <c r="B161" s="9">
        <v>457.95</v>
      </c>
      <c r="C161" s="2">
        <f t="shared" si="4"/>
        <v>3.2465336489685415E-2</v>
      </c>
      <c r="D161" s="9">
        <v>25727.55</v>
      </c>
      <c r="E161" s="2">
        <f t="shared" si="5"/>
        <v>2.5475917156932981E-2</v>
      </c>
      <c r="F161" s="27"/>
      <c r="H161" s="75"/>
      <c r="I161" s="75"/>
      <c r="K161" s="75"/>
      <c r="L161" s="75"/>
      <c r="O161" s="75"/>
      <c r="P161" s="75"/>
      <c r="Q161" s="9"/>
      <c r="R161" s="10"/>
      <c r="S161" s="10"/>
      <c r="T161" s="10"/>
      <c r="U161" s="10"/>
      <c r="W161" s="10"/>
      <c r="X161" s="10"/>
      <c r="Y161" s="10"/>
      <c r="Z161" s="28"/>
      <c r="AA161" s="10"/>
      <c r="AB161" s="28"/>
    </row>
    <row r="162" spans="1:28" ht="16" x14ac:dyDescent="0.2">
      <c r="A162" s="27">
        <v>46055</v>
      </c>
      <c r="B162" s="9">
        <v>443.55</v>
      </c>
      <c r="C162" s="2">
        <f t="shared" si="4"/>
        <v>5.0985723997281074E-3</v>
      </c>
      <c r="D162" s="9">
        <v>25088.400000000001</v>
      </c>
      <c r="E162" s="2">
        <f t="shared" si="5"/>
        <v>1.05919530159575E-2</v>
      </c>
      <c r="F162" s="27"/>
      <c r="H162" s="75"/>
      <c r="I162" s="75"/>
      <c r="K162" s="75"/>
      <c r="L162" s="75"/>
      <c r="O162" s="75"/>
      <c r="P162" s="75"/>
      <c r="Q162" s="9"/>
      <c r="R162" s="10"/>
      <c r="S162" s="10"/>
      <c r="T162" s="10"/>
      <c r="U162" s="10"/>
      <c r="W162" s="10"/>
      <c r="X162" s="10"/>
      <c r="Y162" s="10"/>
      <c r="Z162" s="28"/>
      <c r="AA162" s="10"/>
      <c r="AB162" s="28"/>
    </row>
    <row r="163" spans="1:28" ht="16" x14ac:dyDescent="0.2">
      <c r="A163" s="27">
        <v>46054</v>
      </c>
      <c r="B163" s="9">
        <v>441.3</v>
      </c>
      <c r="C163" s="2">
        <f t="shared" si="4"/>
        <v>-3.7513631406761117E-2</v>
      </c>
      <c r="D163" s="9">
        <v>24825.45</v>
      </c>
      <c r="E163" s="2">
        <f t="shared" si="5"/>
        <v>-1.955715986753892E-2</v>
      </c>
      <c r="F163" s="27"/>
      <c r="H163" s="75"/>
      <c r="I163" s="75"/>
      <c r="K163" s="75"/>
      <c r="L163" s="75"/>
      <c r="O163" s="75"/>
      <c r="P163" s="75"/>
      <c r="Q163" s="9"/>
      <c r="R163" s="10"/>
      <c r="S163" s="10"/>
      <c r="T163" s="10"/>
      <c r="U163" s="10"/>
      <c r="W163" s="10"/>
      <c r="X163" s="10"/>
      <c r="Y163" s="10"/>
      <c r="Z163" s="28"/>
      <c r="AA163" s="10"/>
      <c r="AB163" s="28"/>
    </row>
    <row r="164" spans="1:28" ht="16" x14ac:dyDescent="0.2">
      <c r="A164" s="27">
        <v>46052</v>
      </c>
      <c r="B164" s="9">
        <v>458.5</v>
      </c>
      <c r="C164" s="2">
        <f t="shared" si="4"/>
        <v>-2.4883028498511206E-2</v>
      </c>
      <c r="D164" s="9">
        <v>25320.65</v>
      </c>
      <c r="E164" s="2">
        <f t="shared" si="5"/>
        <v>-3.8652341368037302E-3</v>
      </c>
      <c r="F164" s="27"/>
      <c r="H164" s="75"/>
      <c r="I164" s="75"/>
      <c r="K164" s="75"/>
      <c r="L164" s="75"/>
      <c r="O164" s="75"/>
      <c r="P164" s="75"/>
      <c r="Q164" s="9"/>
      <c r="R164" s="10"/>
      <c r="S164" s="10"/>
      <c r="T164" s="10"/>
      <c r="U164" s="10"/>
      <c r="W164" s="10"/>
      <c r="X164" s="10"/>
      <c r="Y164" s="10"/>
      <c r="Z164" s="28"/>
      <c r="AA164" s="10"/>
      <c r="AB164" s="28"/>
    </row>
    <row r="165" spans="1:28" ht="16" x14ac:dyDescent="0.2">
      <c r="A165" s="27">
        <v>46051</v>
      </c>
      <c r="B165" s="9">
        <v>470.2</v>
      </c>
      <c r="C165" s="2">
        <f t="shared" si="4"/>
        <v>4.8082060049150499E-3</v>
      </c>
      <c r="D165" s="9">
        <v>25418.9</v>
      </c>
      <c r="E165" s="2">
        <f t="shared" si="5"/>
        <v>3.004804135305017E-3</v>
      </c>
      <c r="F165" s="27"/>
      <c r="H165" s="75"/>
      <c r="I165" s="75"/>
      <c r="K165" s="75"/>
      <c r="L165" s="75"/>
      <c r="O165" s="75"/>
      <c r="P165" s="75"/>
      <c r="Q165" s="9"/>
      <c r="R165" s="10"/>
      <c r="S165" s="10"/>
      <c r="T165" s="10"/>
      <c r="U165" s="10"/>
      <c r="W165" s="10"/>
      <c r="X165" s="10"/>
      <c r="Y165" s="10"/>
      <c r="Z165" s="28"/>
      <c r="AA165" s="10"/>
      <c r="AB165" s="28"/>
    </row>
    <row r="166" spans="1:28" ht="16" x14ac:dyDescent="0.2">
      <c r="A166" s="27">
        <v>46050</v>
      </c>
      <c r="B166" s="9">
        <v>467.95</v>
      </c>
      <c r="C166" s="2">
        <f t="shared" ref="C166:C207" si="6">B166/B167-1</f>
        <v>5.4178869114665407E-2</v>
      </c>
      <c r="D166" s="9">
        <v>25342.75</v>
      </c>
      <c r="E166" s="2">
        <f t="shared" ref="E166:E207" si="7">D166/D167-1</f>
        <v>6.6473621074540912E-3</v>
      </c>
      <c r="F166" s="27"/>
      <c r="H166" s="75"/>
      <c r="I166" s="75"/>
      <c r="K166" s="75"/>
      <c r="L166" s="75"/>
      <c r="O166" s="75"/>
      <c r="P166" s="75"/>
      <c r="Q166" s="9"/>
      <c r="R166" s="10"/>
      <c r="S166" s="10"/>
      <c r="T166" s="10"/>
      <c r="U166" s="10"/>
      <c r="W166" s="10"/>
      <c r="X166" s="10"/>
      <c r="Y166" s="10"/>
      <c r="Z166" s="28"/>
      <c r="AA166" s="10"/>
      <c r="AB166" s="28"/>
    </row>
    <row r="167" spans="1:28" ht="16" x14ac:dyDescent="0.2">
      <c r="A167" s="27">
        <v>46049</v>
      </c>
      <c r="B167" s="9">
        <v>443.9</v>
      </c>
      <c r="C167" s="2">
        <f t="shared" si="6"/>
        <v>-1.179875333926983E-2</v>
      </c>
      <c r="D167" s="9">
        <v>25175.4</v>
      </c>
      <c r="E167" s="2">
        <f t="shared" si="7"/>
        <v>5.0601529423741631E-3</v>
      </c>
      <c r="F167" s="27"/>
      <c r="H167" s="75"/>
      <c r="I167" s="75"/>
      <c r="K167" s="75"/>
      <c r="L167" s="75"/>
      <c r="O167" s="75"/>
      <c r="P167" s="75"/>
      <c r="Q167" s="9"/>
      <c r="R167" s="10"/>
      <c r="S167" s="10"/>
      <c r="T167" s="10"/>
      <c r="U167" s="10"/>
      <c r="W167" s="10"/>
      <c r="X167" s="10"/>
      <c r="Y167" s="10"/>
      <c r="Z167" s="28"/>
      <c r="AA167" s="10"/>
      <c r="AB167" s="28"/>
    </row>
    <row r="168" spans="1:28" ht="16" x14ac:dyDescent="0.2">
      <c r="A168" s="27">
        <v>46045</v>
      </c>
      <c r="B168" s="9">
        <v>449.2</v>
      </c>
      <c r="C168" s="2">
        <f t="shared" si="6"/>
        <v>9.6650932793886923E-3</v>
      </c>
      <c r="D168" s="9">
        <v>25048.65</v>
      </c>
      <c r="E168" s="2">
        <f t="shared" si="7"/>
        <v>-9.5393813340503009E-3</v>
      </c>
      <c r="F168" s="27"/>
      <c r="H168" s="75"/>
      <c r="I168" s="75"/>
      <c r="K168" s="75"/>
      <c r="L168" s="75"/>
      <c r="O168" s="75"/>
      <c r="P168" s="75"/>
      <c r="Q168" s="9"/>
      <c r="R168" s="10"/>
      <c r="S168" s="10"/>
      <c r="T168" s="10"/>
      <c r="U168" s="10"/>
      <c r="W168" s="10"/>
      <c r="X168" s="10"/>
      <c r="Y168" s="10"/>
      <c r="Z168" s="28"/>
      <c r="AA168" s="10"/>
      <c r="AB168" s="28"/>
    </row>
    <row r="169" spans="1:28" ht="16" x14ac:dyDescent="0.2">
      <c r="A169" s="27">
        <v>46044</v>
      </c>
      <c r="B169" s="9">
        <v>444.9</v>
      </c>
      <c r="C169" s="2">
        <f t="shared" si="6"/>
        <v>2.3111417730251604E-2</v>
      </c>
      <c r="D169" s="9">
        <v>25289.9</v>
      </c>
      <c r="E169" s="2">
        <f t="shared" si="7"/>
        <v>5.2628440822817257E-3</v>
      </c>
      <c r="F169" s="27"/>
      <c r="H169" s="75"/>
      <c r="I169" s="75"/>
      <c r="K169" s="75"/>
      <c r="L169" s="75"/>
      <c r="O169" s="75"/>
      <c r="P169" s="75"/>
      <c r="Q169" s="9"/>
      <c r="R169" s="10"/>
      <c r="S169" s="10"/>
      <c r="T169" s="10"/>
      <c r="U169" s="10"/>
      <c r="W169" s="10"/>
      <c r="X169" s="10"/>
      <c r="Y169" s="10"/>
      <c r="Z169" s="28"/>
      <c r="AA169" s="10"/>
      <c r="AB169" s="28"/>
    </row>
    <row r="170" spans="1:28" ht="16" x14ac:dyDescent="0.2">
      <c r="A170" s="27">
        <v>46043</v>
      </c>
      <c r="B170" s="9">
        <v>434.85</v>
      </c>
      <c r="C170" s="2">
        <f t="shared" si="6"/>
        <v>5.5497745404093912E-3</v>
      </c>
      <c r="D170" s="9">
        <v>25157.5</v>
      </c>
      <c r="E170" s="2">
        <f t="shared" si="7"/>
        <v>-2.9723570791637677E-3</v>
      </c>
      <c r="F170" s="27"/>
      <c r="H170" s="75"/>
      <c r="I170" s="75"/>
      <c r="K170" s="75"/>
      <c r="L170" s="75"/>
      <c r="O170" s="75"/>
      <c r="P170" s="75"/>
      <c r="Q170" s="9"/>
      <c r="R170" s="10"/>
      <c r="S170" s="10"/>
      <c r="T170" s="10"/>
      <c r="U170" s="10"/>
      <c r="W170" s="10"/>
      <c r="X170" s="10"/>
      <c r="Y170" s="10"/>
      <c r="Z170" s="28"/>
      <c r="AA170" s="10"/>
      <c r="AB170" s="28"/>
    </row>
    <row r="171" spans="1:28" ht="16" x14ac:dyDescent="0.2">
      <c r="A171" s="27">
        <v>46042</v>
      </c>
      <c r="B171" s="9">
        <v>432.45</v>
      </c>
      <c r="C171" s="2">
        <f t="shared" si="6"/>
        <v>-2.0276393294064277E-2</v>
      </c>
      <c r="D171" s="9">
        <v>25232.5</v>
      </c>
      <c r="E171" s="2">
        <f t="shared" si="7"/>
        <v>-1.3796877137441155E-2</v>
      </c>
      <c r="F171" s="27"/>
      <c r="H171" s="75"/>
      <c r="I171" s="75"/>
      <c r="K171" s="75"/>
      <c r="L171" s="75"/>
      <c r="O171" s="75"/>
      <c r="P171" s="75"/>
      <c r="Q171" s="9"/>
      <c r="R171" s="10"/>
      <c r="S171" s="10"/>
      <c r="T171" s="10"/>
      <c r="U171" s="10"/>
      <c r="W171" s="10"/>
      <c r="X171" s="10"/>
      <c r="Y171" s="10"/>
      <c r="Z171" s="28"/>
      <c r="AA171" s="10"/>
      <c r="AB171" s="28"/>
    </row>
    <row r="172" spans="1:28" ht="16" x14ac:dyDescent="0.2">
      <c r="A172" s="27">
        <v>46041</v>
      </c>
      <c r="B172" s="9">
        <v>441.4</v>
      </c>
      <c r="C172" s="2">
        <f t="shared" si="6"/>
        <v>6.6134549600911363E-3</v>
      </c>
      <c r="D172" s="9">
        <v>25585.5</v>
      </c>
      <c r="E172" s="2">
        <f t="shared" si="7"/>
        <v>-4.2363398957357967E-3</v>
      </c>
      <c r="F172" s="27"/>
      <c r="H172" s="75"/>
      <c r="I172" s="75"/>
      <c r="K172" s="75"/>
      <c r="L172" s="75"/>
      <c r="O172" s="75"/>
      <c r="P172" s="75"/>
      <c r="Q172" s="9"/>
      <c r="R172" s="10"/>
      <c r="S172" s="10"/>
      <c r="T172" s="10"/>
      <c r="U172" s="10"/>
      <c r="W172" s="10"/>
      <c r="X172" s="10"/>
      <c r="Y172" s="10"/>
      <c r="Z172" s="28"/>
      <c r="AA172" s="10"/>
      <c r="AB172" s="28"/>
    </row>
    <row r="173" spans="1:28" ht="16" x14ac:dyDescent="0.2">
      <c r="A173" s="27">
        <v>46038</v>
      </c>
      <c r="B173" s="9">
        <v>438.5</v>
      </c>
      <c r="C173" s="2">
        <f t="shared" si="6"/>
        <v>1.0951008645533111E-2</v>
      </c>
      <c r="D173" s="9">
        <v>25694.35</v>
      </c>
      <c r="E173" s="2">
        <f t="shared" si="7"/>
        <v>1.1201764229162858E-3</v>
      </c>
      <c r="F173" s="27"/>
      <c r="H173" s="75"/>
      <c r="I173" s="75"/>
      <c r="K173" s="75"/>
      <c r="L173" s="75"/>
      <c r="O173" s="75"/>
      <c r="P173" s="75"/>
      <c r="Q173" s="9"/>
      <c r="R173" s="10"/>
      <c r="S173" s="10"/>
      <c r="T173" s="10"/>
      <c r="U173" s="10"/>
      <c r="W173" s="10"/>
      <c r="X173" s="10"/>
      <c r="Y173" s="10"/>
      <c r="Z173" s="28"/>
      <c r="AA173" s="10"/>
      <c r="AB173" s="28"/>
    </row>
    <row r="174" spans="1:28" ht="16" x14ac:dyDescent="0.2">
      <c r="A174" s="27">
        <v>46036</v>
      </c>
      <c r="B174" s="9">
        <v>433.75</v>
      </c>
      <c r="C174" s="2">
        <f t="shared" si="6"/>
        <v>2.2633502298715191E-2</v>
      </c>
      <c r="D174" s="9">
        <v>25665.599999999999</v>
      </c>
      <c r="E174" s="2">
        <f t="shared" si="7"/>
        <v>-2.5920729977498835E-3</v>
      </c>
      <c r="F174" s="27"/>
      <c r="H174" s="75"/>
      <c r="I174" s="75"/>
      <c r="K174" s="75"/>
      <c r="L174" s="75"/>
      <c r="O174" s="75"/>
      <c r="P174" s="75"/>
      <c r="Q174" s="9"/>
      <c r="R174" s="10"/>
      <c r="S174" s="10"/>
      <c r="T174" s="10"/>
      <c r="U174" s="10"/>
      <c r="W174" s="10"/>
      <c r="X174" s="10"/>
      <c r="Y174" s="10"/>
      <c r="Z174" s="28"/>
      <c r="AA174" s="10"/>
      <c r="AB174" s="28"/>
    </row>
    <row r="175" spans="1:28" ht="16" x14ac:dyDescent="0.2">
      <c r="A175" s="27">
        <v>46035</v>
      </c>
      <c r="B175" s="9">
        <v>424.15</v>
      </c>
      <c r="C175" s="2">
        <f t="shared" si="6"/>
        <v>-1.765121204989395E-3</v>
      </c>
      <c r="D175" s="9">
        <v>25732.3</v>
      </c>
      <c r="E175" s="2">
        <f t="shared" si="7"/>
        <v>-2.2469731778482771E-3</v>
      </c>
      <c r="F175" s="27"/>
      <c r="H175" s="75"/>
      <c r="I175" s="75"/>
      <c r="K175" s="75"/>
      <c r="L175" s="75"/>
      <c r="O175" s="75"/>
      <c r="P175" s="75"/>
      <c r="Q175" s="9"/>
      <c r="R175" s="10"/>
      <c r="S175" s="10"/>
      <c r="T175" s="10"/>
      <c r="U175" s="10"/>
      <c r="W175" s="10"/>
      <c r="X175" s="10"/>
      <c r="Y175" s="10"/>
      <c r="Z175" s="28"/>
      <c r="AA175" s="10"/>
      <c r="AB175" s="28"/>
    </row>
    <row r="176" spans="1:28" ht="16" x14ac:dyDescent="0.2">
      <c r="A176" s="27">
        <v>46034</v>
      </c>
      <c r="B176" s="9">
        <v>424.9</v>
      </c>
      <c r="C176" s="2">
        <f t="shared" si="6"/>
        <v>-1.5409570154095831E-2</v>
      </c>
      <c r="D176" s="9">
        <v>25790.25</v>
      </c>
      <c r="E176" s="2">
        <f t="shared" si="7"/>
        <v>4.164184509000135E-3</v>
      </c>
      <c r="F176" s="27"/>
      <c r="H176" s="75"/>
      <c r="I176" s="75"/>
      <c r="K176" s="75"/>
      <c r="L176" s="75"/>
      <c r="O176" s="75"/>
      <c r="P176" s="75"/>
      <c r="Q176" s="9"/>
      <c r="R176" s="10"/>
      <c r="S176" s="10"/>
      <c r="T176" s="10"/>
      <c r="U176" s="10"/>
      <c r="W176" s="10"/>
      <c r="X176" s="10"/>
      <c r="Y176" s="10"/>
      <c r="Z176" s="28"/>
      <c r="AA176" s="10"/>
      <c r="AB176" s="28"/>
    </row>
    <row r="177" spans="1:28" ht="16" x14ac:dyDescent="0.2">
      <c r="A177" s="27">
        <v>46031</v>
      </c>
      <c r="B177" s="9">
        <v>431.55</v>
      </c>
      <c r="C177" s="2">
        <f t="shared" si="6"/>
        <v>-8.3869485294116863E-3</v>
      </c>
      <c r="D177" s="9">
        <v>25683.3</v>
      </c>
      <c r="E177" s="2">
        <f t="shared" si="7"/>
        <v>-7.4796584592019544E-3</v>
      </c>
      <c r="F177" s="27"/>
      <c r="H177" s="75"/>
      <c r="I177" s="75"/>
      <c r="K177" s="75"/>
      <c r="L177" s="75"/>
      <c r="O177" s="75"/>
      <c r="P177" s="75"/>
      <c r="Q177" s="9"/>
      <c r="R177" s="10"/>
      <c r="S177" s="10"/>
      <c r="T177" s="10"/>
      <c r="U177" s="10"/>
      <c r="W177" s="10"/>
      <c r="X177" s="10"/>
      <c r="Y177" s="10"/>
      <c r="Z177" s="28"/>
      <c r="AA177" s="10"/>
      <c r="AB177" s="28"/>
    </row>
    <row r="178" spans="1:28" ht="16" x14ac:dyDescent="0.2">
      <c r="A178" s="27">
        <v>46030</v>
      </c>
      <c r="B178" s="9">
        <v>435.2</v>
      </c>
      <c r="C178" s="2">
        <f t="shared" si="6"/>
        <v>-1.2621916236373876E-3</v>
      </c>
      <c r="D178" s="9">
        <v>25876.85</v>
      </c>
      <c r="E178" s="2">
        <f t="shared" si="7"/>
        <v>-1.0095349215305638E-2</v>
      </c>
      <c r="F178" s="27"/>
      <c r="H178" s="75"/>
      <c r="I178" s="75"/>
      <c r="K178" s="75"/>
      <c r="L178" s="75"/>
      <c r="O178" s="75"/>
      <c r="P178" s="75"/>
      <c r="Q178" s="9"/>
      <c r="R178" s="10"/>
      <c r="S178" s="10"/>
      <c r="T178" s="10"/>
      <c r="U178" s="10"/>
      <c r="W178" s="10"/>
      <c r="X178" s="10"/>
      <c r="Y178" s="10"/>
      <c r="Z178" s="28"/>
      <c r="AA178" s="10"/>
      <c r="AB178" s="28"/>
    </row>
    <row r="179" spans="1:28" ht="16" x14ac:dyDescent="0.2">
      <c r="A179" s="27">
        <v>46029</v>
      </c>
      <c r="B179" s="9">
        <v>435.75</v>
      </c>
      <c r="C179" s="2">
        <f t="shared" si="6"/>
        <v>7.1651450364036418E-3</v>
      </c>
      <c r="D179" s="9">
        <v>26140.75</v>
      </c>
      <c r="E179" s="2">
        <f t="shared" si="7"/>
        <v>-1.4496518161711824E-3</v>
      </c>
      <c r="F179" s="27"/>
      <c r="H179" s="75"/>
      <c r="I179" s="75"/>
      <c r="K179" s="75"/>
      <c r="L179" s="75"/>
      <c r="O179" s="75"/>
      <c r="P179" s="75"/>
      <c r="Q179" s="9"/>
      <c r="R179" s="10"/>
      <c r="S179" s="10"/>
      <c r="T179" s="10"/>
      <c r="U179" s="10"/>
      <c r="W179" s="10"/>
      <c r="X179" s="10"/>
      <c r="Y179" s="10"/>
      <c r="Z179" s="28"/>
      <c r="AA179" s="10"/>
      <c r="AB179" s="28"/>
    </row>
    <row r="180" spans="1:28" ht="16" x14ac:dyDescent="0.2">
      <c r="A180" s="27">
        <v>46028</v>
      </c>
      <c r="B180" s="9">
        <v>432.65</v>
      </c>
      <c r="C180" s="2">
        <f t="shared" si="6"/>
        <v>1.4538632899519177E-2</v>
      </c>
      <c r="D180" s="9">
        <v>26178.7</v>
      </c>
      <c r="E180" s="2">
        <f t="shared" si="7"/>
        <v>-2.7275878751861216E-3</v>
      </c>
      <c r="F180" s="27"/>
      <c r="H180" s="75"/>
      <c r="I180" s="75"/>
      <c r="K180" s="75"/>
      <c r="L180" s="75"/>
      <c r="O180" s="75"/>
      <c r="P180" s="75"/>
      <c r="Q180" s="9"/>
      <c r="R180" s="10"/>
      <c r="S180" s="10"/>
      <c r="T180" s="10"/>
      <c r="U180" s="10"/>
      <c r="W180" s="10"/>
      <c r="X180" s="10"/>
      <c r="Y180" s="10"/>
      <c r="Z180" s="28"/>
      <c r="AA180" s="10"/>
      <c r="AB180" s="28"/>
    </row>
    <row r="181" spans="1:28" ht="16" x14ac:dyDescent="0.2">
      <c r="A181" s="27">
        <v>46027</v>
      </c>
      <c r="B181" s="9">
        <v>426.45</v>
      </c>
      <c r="C181" s="2">
        <f t="shared" si="6"/>
        <v>-3.5726399095534211E-2</v>
      </c>
      <c r="D181" s="9">
        <v>26250.3</v>
      </c>
      <c r="E181" s="2">
        <f t="shared" si="7"/>
        <v>-2.9720588486642496E-3</v>
      </c>
      <c r="F181" s="27"/>
      <c r="H181" s="75"/>
      <c r="I181" s="75"/>
      <c r="K181" s="75"/>
      <c r="L181" s="75"/>
      <c r="O181" s="75"/>
      <c r="P181" s="75"/>
      <c r="Q181" s="9"/>
      <c r="R181" s="10"/>
      <c r="S181" s="10"/>
      <c r="T181" s="10"/>
      <c r="U181" s="10"/>
      <c r="W181" s="10"/>
      <c r="X181" s="10"/>
      <c r="Y181" s="10"/>
      <c r="Z181" s="28"/>
      <c r="AA181" s="10"/>
      <c r="AB181" s="28"/>
    </row>
    <row r="182" spans="1:28" ht="16" x14ac:dyDescent="0.2">
      <c r="A182" s="27">
        <v>46024</v>
      </c>
      <c r="B182" s="9">
        <v>442.25</v>
      </c>
      <c r="C182" s="2">
        <f t="shared" si="6"/>
        <v>3.3898305084745672E-2</v>
      </c>
      <c r="D182" s="9">
        <v>26328.55</v>
      </c>
      <c r="E182" s="2">
        <f t="shared" si="7"/>
        <v>6.9607653782239876E-3</v>
      </c>
      <c r="F182" s="27"/>
      <c r="H182" s="75"/>
      <c r="I182" s="75"/>
      <c r="K182" s="75"/>
      <c r="L182" s="75"/>
      <c r="O182" s="75"/>
      <c r="P182" s="75"/>
      <c r="Q182" s="9"/>
      <c r="R182" s="10"/>
      <c r="S182" s="10"/>
      <c r="T182" s="10"/>
      <c r="U182" s="10"/>
      <c r="W182" s="10"/>
      <c r="X182" s="10"/>
      <c r="Y182" s="10"/>
      <c r="Z182" s="28"/>
      <c r="AA182" s="10"/>
      <c r="AB182" s="28"/>
    </row>
    <row r="183" spans="1:28" ht="16" x14ac:dyDescent="0.2">
      <c r="A183" s="27">
        <v>46023</v>
      </c>
      <c r="B183" s="9">
        <v>427.75</v>
      </c>
      <c r="C183" s="2">
        <f t="shared" si="6"/>
        <v>2.9482551143200864E-2</v>
      </c>
      <c r="D183" s="9">
        <v>26146.55</v>
      </c>
      <c r="E183" s="2">
        <f t="shared" si="7"/>
        <v>6.4868960871966586E-4</v>
      </c>
      <c r="F183" s="27"/>
      <c r="H183" s="75"/>
      <c r="I183" s="75"/>
      <c r="K183" s="75"/>
      <c r="L183" s="75"/>
      <c r="O183" s="75"/>
      <c r="P183" s="75"/>
      <c r="Q183" s="9"/>
      <c r="R183" s="10"/>
      <c r="S183" s="10"/>
      <c r="T183" s="10"/>
      <c r="U183" s="10"/>
      <c r="W183" s="10"/>
      <c r="X183" s="10"/>
      <c r="Y183" s="10"/>
      <c r="Z183" s="28"/>
      <c r="AA183" s="10"/>
      <c r="AB183" s="28"/>
    </row>
    <row r="184" spans="1:28" ht="16" x14ac:dyDescent="0.2">
      <c r="A184" s="27">
        <v>46022</v>
      </c>
      <c r="B184" s="9">
        <v>415.5</v>
      </c>
      <c r="C184" s="2">
        <f t="shared" si="6"/>
        <v>1.4280483339436101E-2</v>
      </c>
      <c r="D184" s="9">
        <v>26129.599999999999</v>
      </c>
      <c r="E184" s="2">
        <f t="shared" si="7"/>
        <v>7.3538341136942798E-3</v>
      </c>
      <c r="F184" s="27"/>
      <c r="H184" s="75"/>
      <c r="I184" s="75"/>
      <c r="K184" s="75"/>
      <c r="L184" s="75"/>
      <c r="O184" s="75"/>
      <c r="P184" s="75"/>
      <c r="Q184" s="9"/>
      <c r="R184" s="10"/>
      <c r="S184" s="10"/>
      <c r="T184" s="10"/>
      <c r="U184" s="10"/>
      <c r="W184" s="10"/>
      <c r="X184" s="10"/>
      <c r="Y184" s="10"/>
      <c r="Z184" s="28"/>
      <c r="AA184" s="10"/>
      <c r="AB184" s="28"/>
    </row>
    <row r="185" spans="1:28" ht="16" x14ac:dyDescent="0.2">
      <c r="A185" s="27">
        <v>46021</v>
      </c>
      <c r="B185" s="9">
        <v>409.65</v>
      </c>
      <c r="C185" s="2">
        <f t="shared" si="6"/>
        <v>3.66300366300365E-4</v>
      </c>
      <c r="D185" s="9">
        <v>25938.85</v>
      </c>
      <c r="E185" s="2">
        <f t="shared" si="7"/>
        <v>-1.2527898666647719E-4</v>
      </c>
      <c r="F185" s="27"/>
      <c r="H185" s="75"/>
      <c r="I185" s="75"/>
      <c r="K185" s="75"/>
      <c r="L185" s="75"/>
      <c r="O185" s="75"/>
      <c r="P185" s="75"/>
      <c r="Q185" s="9"/>
      <c r="R185" s="10"/>
      <c r="S185" s="10"/>
      <c r="T185" s="10"/>
      <c r="U185" s="10"/>
      <c r="W185" s="10"/>
      <c r="X185" s="10"/>
      <c r="Y185" s="10"/>
      <c r="Z185" s="28"/>
      <c r="AA185" s="10"/>
      <c r="AB185" s="28"/>
    </row>
    <row r="186" spans="1:28" ht="16" x14ac:dyDescent="0.2">
      <c r="A186" s="27">
        <v>46020</v>
      </c>
      <c r="B186" s="9">
        <v>409.5</v>
      </c>
      <c r="C186" s="2">
        <f t="shared" si="6"/>
        <v>2.0800195766548235E-3</v>
      </c>
      <c r="D186" s="9">
        <v>25942.1</v>
      </c>
      <c r="E186" s="2">
        <f t="shared" si="7"/>
        <v>-3.8475864266981352E-3</v>
      </c>
      <c r="F186" s="27"/>
      <c r="H186" s="75"/>
      <c r="I186" s="75"/>
      <c r="K186" s="75"/>
      <c r="L186" s="75"/>
      <c r="O186" s="75"/>
      <c r="P186" s="75"/>
      <c r="Q186" s="9"/>
      <c r="R186" s="10"/>
      <c r="S186" s="10"/>
      <c r="T186" s="10"/>
      <c r="U186" s="10"/>
      <c r="W186" s="10"/>
      <c r="X186" s="10"/>
      <c r="Y186" s="10"/>
      <c r="Z186" s="28"/>
      <c r="AA186" s="10"/>
      <c r="AB186" s="28"/>
    </row>
    <row r="187" spans="1:28" ht="16" x14ac:dyDescent="0.2">
      <c r="A187" s="27">
        <v>46017</v>
      </c>
      <c r="B187" s="9">
        <v>408.65</v>
      </c>
      <c r="C187" s="2">
        <f t="shared" si="6"/>
        <v>-2.4464831804282827E-4</v>
      </c>
      <c r="D187" s="9">
        <v>26042.3</v>
      </c>
      <c r="E187" s="2">
        <f t="shared" si="7"/>
        <v>-3.8175969030797008E-3</v>
      </c>
      <c r="F187" s="27"/>
      <c r="H187" s="75"/>
      <c r="I187" s="75"/>
      <c r="K187" s="75"/>
      <c r="L187" s="75"/>
      <c r="O187" s="75"/>
      <c r="P187" s="75"/>
      <c r="Q187" s="9"/>
      <c r="R187" s="10"/>
      <c r="S187" s="10"/>
      <c r="T187" s="10"/>
      <c r="U187" s="10"/>
      <c r="W187" s="10"/>
      <c r="X187" s="10"/>
      <c r="Y187" s="10"/>
      <c r="Z187" s="28"/>
      <c r="AA187" s="10"/>
      <c r="AB187" s="28"/>
    </row>
    <row r="188" spans="1:28" ht="16" x14ac:dyDescent="0.2">
      <c r="A188" s="27">
        <v>46015</v>
      </c>
      <c r="B188" s="9">
        <v>408.75</v>
      </c>
      <c r="C188" s="2">
        <f t="shared" si="6"/>
        <v>-4.0718141281389397E-2</v>
      </c>
      <c r="D188" s="9">
        <v>26142.1</v>
      </c>
      <c r="E188" s="2">
        <f t="shared" si="7"/>
        <v>-1.3389540114184806E-3</v>
      </c>
      <c r="F188" s="27"/>
      <c r="H188" s="75"/>
      <c r="I188" s="75"/>
      <c r="K188" s="75"/>
      <c r="L188" s="75"/>
      <c r="O188" s="75"/>
      <c r="P188" s="75"/>
      <c r="Q188" s="9"/>
      <c r="R188" s="10"/>
      <c r="S188" s="10"/>
      <c r="T188" s="10"/>
      <c r="U188" s="10"/>
      <c r="W188" s="10"/>
      <c r="X188" s="10"/>
      <c r="Y188" s="10"/>
      <c r="Z188" s="28"/>
      <c r="AA188" s="10"/>
      <c r="AB188" s="28"/>
    </row>
    <row r="189" spans="1:28" ht="16" x14ac:dyDescent="0.2">
      <c r="A189" s="27">
        <v>46014</v>
      </c>
      <c r="B189" s="9">
        <v>426.1</v>
      </c>
      <c r="C189" s="2">
        <f t="shared" si="6"/>
        <v>3.4976924945348653E-2</v>
      </c>
      <c r="D189" s="9">
        <v>26177.15</v>
      </c>
      <c r="E189" s="2">
        <f t="shared" si="7"/>
        <v>1.8148889670044355E-4</v>
      </c>
      <c r="F189" s="27"/>
      <c r="H189" s="75"/>
      <c r="I189" s="75"/>
      <c r="K189" s="75"/>
      <c r="L189" s="75"/>
      <c r="O189" s="75"/>
      <c r="P189" s="75"/>
      <c r="Q189" s="9"/>
      <c r="R189" s="10"/>
      <c r="S189" s="10"/>
      <c r="T189" s="10"/>
      <c r="U189" s="10"/>
      <c r="W189" s="10"/>
      <c r="X189" s="10"/>
      <c r="Y189" s="10"/>
      <c r="Z189" s="28"/>
      <c r="AA189" s="10"/>
      <c r="AB189" s="28"/>
    </row>
    <row r="190" spans="1:28" ht="16" x14ac:dyDescent="0.2">
      <c r="A190" s="27">
        <v>46013</v>
      </c>
      <c r="B190" s="9">
        <v>411.7</v>
      </c>
      <c r="C190" s="2">
        <f t="shared" si="6"/>
        <v>4.3996449854190267E-2</v>
      </c>
      <c r="D190" s="9">
        <v>26172.400000000001</v>
      </c>
      <c r="E190" s="2">
        <f t="shared" si="7"/>
        <v>7.9333292254606391E-3</v>
      </c>
      <c r="F190" s="27"/>
      <c r="H190" s="75"/>
      <c r="I190" s="75"/>
      <c r="K190" s="75"/>
      <c r="L190" s="75"/>
      <c r="O190" s="75"/>
      <c r="P190" s="75"/>
      <c r="Q190" s="9"/>
      <c r="R190" s="10"/>
      <c r="S190" s="10"/>
      <c r="T190" s="10"/>
      <c r="U190" s="10"/>
      <c r="W190" s="10"/>
      <c r="X190" s="10"/>
      <c r="Y190" s="10"/>
      <c r="Z190" s="28"/>
      <c r="AA190" s="10"/>
      <c r="AB190" s="28"/>
    </row>
    <row r="191" spans="1:28" ht="16" x14ac:dyDescent="0.2">
      <c r="A191" s="27">
        <v>46010</v>
      </c>
      <c r="B191" s="9">
        <v>394.35</v>
      </c>
      <c r="C191" s="2">
        <f t="shared" si="6"/>
        <v>-1.670614636578982E-2</v>
      </c>
      <c r="D191" s="9">
        <v>25966.400000000001</v>
      </c>
      <c r="E191" s="2">
        <f t="shared" si="7"/>
        <v>5.8433773442752024E-3</v>
      </c>
      <c r="F191" s="27"/>
      <c r="H191" s="75"/>
      <c r="I191" s="75"/>
      <c r="K191" s="75"/>
      <c r="L191" s="75"/>
      <c r="O191" s="75"/>
      <c r="P191" s="75"/>
      <c r="Q191" s="9"/>
      <c r="R191" s="10"/>
      <c r="S191" s="10"/>
      <c r="T191" s="10"/>
      <c r="U191" s="10"/>
      <c r="W191" s="10"/>
      <c r="X191" s="10"/>
      <c r="Y191" s="10"/>
      <c r="Z191" s="28"/>
      <c r="AA191" s="10"/>
      <c r="AB191" s="28"/>
    </row>
    <row r="192" spans="1:28" ht="16" x14ac:dyDescent="0.2">
      <c r="A192" s="27">
        <v>46009</v>
      </c>
      <c r="B192" s="9">
        <v>401.05</v>
      </c>
      <c r="C192" s="2">
        <f t="shared" si="6"/>
        <v>3.6572757818557955E-2</v>
      </c>
      <c r="D192" s="9">
        <v>25815.55</v>
      </c>
      <c r="E192" s="2">
        <f t="shared" si="7"/>
        <v>-1.1619552608488348E-4</v>
      </c>
      <c r="F192" s="27"/>
      <c r="H192" s="75"/>
      <c r="I192" s="75"/>
      <c r="K192" s="75"/>
      <c r="L192" s="75"/>
      <c r="O192" s="75"/>
      <c r="P192" s="75"/>
      <c r="Q192" s="9"/>
      <c r="R192" s="10"/>
      <c r="S192" s="10"/>
      <c r="T192" s="10"/>
      <c r="U192" s="10"/>
      <c r="W192" s="10"/>
      <c r="X192" s="10"/>
      <c r="Y192" s="10"/>
      <c r="Z192" s="28"/>
      <c r="AA192" s="10"/>
      <c r="AB192" s="28"/>
    </row>
    <row r="193" spans="1:28" ht="16" x14ac:dyDescent="0.2">
      <c r="A193" s="27">
        <v>46008</v>
      </c>
      <c r="B193" s="9">
        <v>386.9</v>
      </c>
      <c r="C193" s="2">
        <f t="shared" si="6"/>
        <v>-1.1617400283981949E-3</v>
      </c>
      <c r="D193" s="9">
        <v>25818.55</v>
      </c>
      <c r="E193" s="2">
        <f t="shared" si="7"/>
        <v>-1.6067223251263751E-3</v>
      </c>
      <c r="F193" s="27"/>
      <c r="H193" s="75"/>
      <c r="I193" s="75"/>
      <c r="K193" s="75"/>
      <c r="L193" s="75"/>
      <c r="O193" s="75"/>
      <c r="P193" s="75"/>
      <c r="Q193" s="9"/>
      <c r="R193" s="10"/>
      <c r="S193" s="10"/>
      <c r="T193" s="10"/>
      <c r="U193" s="10"/>
      <c r="W193" s="10"/>
      <c r="X193" s="10"/>
      <c r="Y193" s="10"/>
      <c r="Z193" s="28"/>
      <c r="AA193" s="10"/>
      <c r="AB193" s="28"/>
    </row>
    <row r="194" spans="1:28" ht="16" x14ac:dyDescent="0.2">
      <c r="A194" s="27">
        <v>46007</v>
      </c>
      <c r="B194" s="9">
        <v>387.35</v>
      </c>
      <c r="C194" s="2">
        <f t="shared" si="6"/>
        <v>2.4871014684482162E-2</v>
      </c>
      <c r="D194" s="9">
        <v>25860.1</v>
      </c>
      <c r="E194" s="2">
        <f t="shared" si="7"/>
        <v>-6.4240240055634112E-3</v>
      </c>
      <c r="F194" s="27"/>
      <c r="H194" s="75"/>
      <c r="I194" s="75"/>
      <c r="K194" s="75"/>
      <c r="L194" s="75"/>
      <c r="O194" s="75"/>
      <c r="P194" s="75"/>
      <c r="Q194" s="9"/>
      <c r="R194" s="10"/>
      <c r="S194" s="10"/>
      <c r="T194" s="10"/>
      <c r="U194" s="10"/>
      <c r="W194" s="10"/>
      <c r="X194" s="10"/>
      <c r="Y194" s="10"/>
      <c r="Z194" s="28"/>
      <c r="AA194" s="10"/>
      <c r="AB194" s="28"/>
    </row>
    <row r="195" spans="1:28" ht="16" x14ac:dyDescent="0.2">
      <c r="A195" s="27">
        <v>46006</v>
      </c>
      <c r="B195" s="9">
        <v>377.95</v>
      </c>
      <c r="C195" s="2">
        <f t="shared" si="6"/>
        <v>1.2049805864238872E-2</v>
      </c>
      <c r="D195" s="9">
        <v>26027.3</v>
      </c>
      <c r="E195" s="2">
        <f t="shared" si="7"/>
        <v>-7.5440694591888402E-4</v>
      </c>
      <c r="F195" s="27"/>
      <c r="H195" s="75"/>
      <c r="I195" s="75"/>
      <c r="K195" s="75"/>
      <c r="L195" s="75"/>
      <c r="O195" s="75"/>
      <c r="P195" s="75"/>
      <c r="Q195" s="9"/>
      <c r="R195" s="10"/>
      <c r="S195" s="10"/>
      <c r="T195" s="10"/>
      <c r="U195" s="10"/>
      <c r="W195" s="10"/>
      <c r="X195" s="10"/>
      <c r="Y195" s="10"/>
      <c r="Z195" s="28"/>
      <c r="AA195" s="10"/>
      <c r="AB195" s="28"/>
    </row>
    <row r="196" spans="1:28" ht="16" x14ac:dyDescent="0.2">
      <c r="A196" s="27">
        <v>46003</v>
      </c>
      <c r="B196" s="9">
        <v>373.45</v>
      </c>
      <c r="C196" s="2">
        <f t="shared" si="6"/>
        <v>1.7435622317596433E-3</v>
      </c>
      <c r="D196" s="9">
        <v>26046.95</v>
      </c>
      <c r="E196" s="2">
        <f t="shared" si="7"/>
        <v>5.7300505240640565E-3</v>
      </c>
      <c r="F196" s="27"/>
      <c r="H196" s="75"/>
      <c r="I196" s="75"/>
      <c r="K196" s="75"/>
      <c r="L196" s="75"/>
      <c r="O196" s="75"/>
      <c r="P196" s="75"/>
      <c r="Q196" s="9"/>
      <c r="R196" s="10"/>
      <c r="S196" s="10"/>
      <c r="T196" s="10"/>
      <c r="U196" s="10"/>
      <c r="W196" s="10"/>
      <c r="X196" s="10"/>
      <c r="Y196" s="10"/>
      <c r="Z196" s="28"/>
      <c r="AA196" s="10"/>
      <c r="AB196" s="28"/>
    </row>
    <row r="197" spans="1:28" ht="16" x14ac:dyDescent="0.2">
      <c r="A197" s="27">
        <v>46002</v>
      </c>
      <c r="B197" s="9">
        <v>372.8</v>
      </c>
      <c r="C197" s="2">
        <f t="shared" si="6"/>
        <v>-1.3234515616728393E-2</v>
      </c>
      <c r="D197" s="9">
        <v>25898.55</v>
      </c>
      <c r="E197" s="2">
        <f t="shared" si="7"/>
        <v>5.4565571861169282E-3</v>
      </c>
      <c r="F197" s="27"/>
      <c r="H197" s="75"/>
      <c r="I197" s="75"/>
      <c r="K197" s="75"/>
      <c r="L197" s="75"/>
      <c r="O197" s="75"/>
      <c r="P197" s="75"/>
      <c r="Q197" s="9"/>
      <c r="R197" s="10"/>
      <c r="S197" s="10"/>
      <c r="T197" s="10"/>
      <c r="U197" s="10"/>
      <c r="W197" s="10"/>
      <c r="X197" s="10"/>
      <c r="Y197" s="10"/>
      <c r="Z197" s="28"/>
      <c r="AA197" s="10"/>
      <c r="AB197" s="28"/>
    </row>
    <row r="198" spans="1:28" ht="16" x14ac:dyDescent="0.2">
      <c r="A198" s="27">
        <v>46001</v>
      </c>
      <c r="B198" s="9">
        <v>377.8</v>
      </c>
      <c r="C198" s="2">
        <f t="shared" si="6"/>
        <v>1.2597158938622233E-2</v>
      </c>
      <c r="D198" s="9">
        <v>25758</v>
      </c>
      <c r="E198" s="2">
        <f t="shared" si="7"/>
        <v>-3.15987252149319E-3</v>
      </c>
      <c r="F198" s="27"/>
      <c r="H198" s="75"/>
      <c r="I198" s="75"/>
      <c r="K198" s="75"/>
      <c r="L198" s="75"/>
      <c r="O198" s="75"/>
      <c r="P198" s="75"/>
      <c r="Q198" s="9"/>
      <c r="R198" s="10"/>
      <c r="S198" s="10"/>
      <c r="T198" s="10"/>
      <c r="U198" s="10"/>
      <c r="W198" s="10"/>
      <c r="X198" s="10"/>
      <c r="Y198" s="10"/>
      <c r="Z198" s="28"/>
      <c r="AA198" s="10"/>
      <c r="AB198" s="28"/>
    </row>
    <row r="199" spans="1:28" ht="16" x14ac:dyDescent="0.2">
      <c r="A199" s="27">
        <v>46000</v>
      </c>
      <c r="B199" s="9">
        <v>373.1</v>
      </c>
      <c r="C199" s="2">
        <f t="shared" si="6"/>
        <v>3.5382267240183118E-2</v>
      </c>
      <c r="D199" s="9">
        <v>25839.65</v>
      </c>
      <c r="E199" s="2">
        <f t="shared" si="7"/>
        <v>-4.6570662023723841E-3</v>
      </c>
      <c r="F199" s="27"/>
      <c r="H199" s="75"/>
      <c r="I199" s="75"/>
      <c r="K199" s="75"/>
      <c r="L199" s="75"/>
      <c r="O199" s="75"/>
      <c r="P199" s="75"/>
      <c r="Q199" s="9"/>
      <c r="R199" s="10"/>
      <c r="S199" s="10"/>
      <c r="T199" s="10"/>
      <c r="U199" s="10"/>
      <c r="W199" s="10"/>
      <c r="X199" s="10"/>
      <c r="Y199" s="10"/>
      <c r="Z199" s="28"/>
      <c r="AA199" s="10"/>
      <c r="AB199" s="28"/>
    </row>
    <row r="200" spans="1:28" ht="16" x14ac:dyDescent="0.2">
      <c r="A200" s="27">
        <v>45999</v>
      </c>
      <c r="B200" s="9">
        <v>360.35</v>
      </c>
      <c r="C200" s="2">
        <f t="shared" si="6"/>
        <v>2.225003476568066E-3</v>
      </c>
      <c r="D200" s="9">
        <v>25960.55</v>
      </c>
      <c r="E200" s="2">
        <f t="shared" si="7"/>
        <v>-8.626598870790092E-3</v>
      </c>
      <c r="F200" s="27"/>
      <c r="H200" s="75"/>
      <c r="I200" s="75"/>
      <c r="K200" s="75"/>
      <c r="L200" s="75"/>
      <c r="O200" s="75"/>
      <c r="P200" s="75"/>
      <c r="Q200" s="9"/>
      <c r="R200" s="10"/>
      <c r="S200" s="10"/>
      <c r="T200" s="10"/>
      <c r="U200" s="10"/>
      <c r="W200" s="10"/>
      <c r="X200" s="10"/>
      <c r="Y200" s="10"/>
      <c r="Z200" s="28"/>
      <c r="AA200" s="10"/>
      <c r="AB200" s="28"/>
    </row>
    <row r="201" spans="1:28" ht="16" x14ac:dyDescent="0.2">
      <c r="A201" s="27">
        <v>45996</v>
      </c>
      <c r="B201" s="9">
        <v>359.55</v>
      </c>
      <c r="C201" s="2">
        <f t="shared" si="6"/>
        <v>8.6968719315472232E-3</v>
      </c>
      <c r="D201" s="9">
        <v>26186.45</v>
      </c>
      <c r="E201" s="2">
        <f t="shared" si="7"/>
        <v>5.8654631007826197E-3</v>
      </c>
      <c r="F201" s="27"/>
      <c r="H201" s="75"/>
      <c r="I201" s="75"/>
      <c r="K201" s="75"/>
      <c r="L201" s="75"/>
      <c r="O201" s="75"/>
      <c r="P201" s="75"/>
      <c r="Q201" s="9"/>
      <c r="R201" s="10"/>
      <c r="S201" s="10"/>
      <c r="T201" s="10"/>
      <c r="U201" s="10"/>
      <c r="W201" s="10"/>
      <c r="X201" s="10"/>
      <c r="Y201" s="10"/>
      <c r="Z201" s="28"/>
      <c r="AA201" s="10"/>
      <c r="AB201" s="28"/>
    </row>
    <row r="202" spans="1:28" ht="16" x14ac:dyDescent="0.2">
      <c r="A202" s="27">
        <v>45995</v>
      </c>
      <c r="B202" s="9">
        <v>356.45</v>
      </c>
      <c r="C202" s="2">
        <f t="shared" si="6"/>
        <v>-1.0960044395116553E-2</v>
      </c>
      <c r="D202" s="9">
        <v>26033.75</v>
      </c>
      <c r="E202" s="2">
        <f t="shared" si="7"/>
        <v>1.8375278996383138E-3</v>
      </c>
      <c r="F202" s="27"/>
      <c r="H202" s="75"/>
      <c r="I202" s="75"/>
      <c r="K202" s="75"/>
      <c r="L202" s="75"/>
      <c r="O202" s="75"/>
      <c r="P202" s="75"/>
      <c r="Q202" s="9"/>
      <c r="R202" s="10"/>
      <c r="S202" s="10"/>
      <c r="T202" s="10"/>
      <c r="U202" s="10"/>
      <c r="W202" s="10"/>
      <c r="X202" s="10"/>
      <c r="Y202" s="10"/>
      <c r="Z202" s="28"/>
      <c r="AA202" s="10"/>
      <c r="AB202" s="28"/>
    </row>
    <row r="203" spans="1:28" ht="16" x14ac:dyDescent="0.2">
      <c r="A203" s="27">
        <v>45994</v>
      </c>
      <c r="B203" s="9">
        <v>360.4</v>
      </c>
      <c r="C203" s="2">
        <f t="shared" si="6"/>
        <v>1.5783540022547893E-2</v>
      </c>
      <c r="D203" s="9">
        <v>25986</v>
      </c>
      <c r="E203" s="2">
        <f t="shared" si="7"/>
        <v>-1.7747251480858539E-3</v>
      </c>
      <c r="F203" s="27"/>
      <c r="H203" s="75"/>
      <c r="I203" s="75"/>
      <c r="K203" s="75"/>
      <c r="L203" s="75"/>
      <c r="O203" s="75"/>
      <c r="P203" s="75"/>
      <c r="Q203" s="9"/>
      <c r="R203" s="10"/>
      <c r="S203" s="10"/>
      <c r="T203" s="10"/>
      <c r="U203" s="10"/>
      <c r="W203" s="10"/>
      <c r="X203" s="10"/>
      <c r="Y203" s="10"/>
      <c r="Z203" s="28"/>
      <c r="AA203" s="10"/>
      <c r="AB203" s="28"/>
    </row>
    <row r="204" spans="1:28" ht="16" x14ac:dyDescent="0.2">
      <c r="A204" s="27">
        <v>45993</v>
      </c>
      <c r="B204" s="9">
        <v>354.8</v>
      </c>
      <c r="C204" s="2">
        <f t="shared" si="6"/>
        <v>-1.1836791533212598E-2</v>
      </c>
      <c r="D204" s="9">
        <v>26032.2</v>
      </c>
      <c r="E204" s="2">
        <f t="shared" si="7"/>
        <v>-5.4840835506145824E-3</v>
      </c>
      <c r="F204" s="27"/>
      <c r="H204" s="75"/>
      <c r="I204" s="75"/>
      <c r="K204" s="75"/>
      <c r="L204" s="75"/>
      <c r="O204" s="75"/>
      <c r="P204" s="75"/>
      <c r="Q204" s="9"/>
      <c r="R204" s="10"/>
      <c r="S204" s="10"/>
      <c r="T204" s="10"/>
      <c r="U204" s="10"/>
      <c r="W204" s="10"/>
      <c r="X204" s="10"/>
      <c r="Y204" s="10"/>
      <c r="Z204" s="28"/>
      <c r="AA204" s="10"/>
      <c r="AB204" s="28"/>
    </row>
    <row r="205" spans="1:28" ht="16" x14ac:dyDescent="0.2">
      <c r="A205" s="27">
        <v>45992</v>
      </c>
      <c r="B205" s="9">
        <v>359.05</v>
      </c>
      <c r="C205" s="2">
        <f t="shared" si="6"/>
        <v>2.0028409090909083E-2</v>
      </c>
      <c r="D205" s="9">
        <v>26175.75</v>
      </c>
      <c r="E205" s="2">
        <f t="shared" si="7"/>
        <v>-1.0380510591364578E-3</v>
      </c>
      <c r="F205" s="27"/>
      <c r="H205" s="75"/>
      <c r="I205" s="75"/>
      <c r="K205" s="75"/>
      <c r="L205" s="75"/>
      <c r="O205" s="75"/>
      <c r="P205" s="75"/>
      <c r="Q205" s="9"/>
      <c r="R205" s="10"/>
      <c r="S205" s="10"/>
      <c r="T205" s="10"/>
      <c r="U205" s="10"/>
      <c r="W205" s="10"/>
      <c r="X205" s="10"/>
      <c r="Y205" s="10"/>
      <c r="Z205" s="28"/>
      <c r="AA205" s="10"/>
      <c r="AB205" s="28"/>
    </row>
    <row r="206" spans="1:28" ht="16" x14ac:dyDescent="0.2">
      <c r="A206" s="27">
        <v>45989</v>
      </c>
      <c r="B206" s="9">
        <v>352</v>
      </c>
      <c r="C206" s="2">
        <f t="shared" si="6"/>
        <v>2.3553358534457836E-2</v>
      </c>
      <c r="D206" s="9">
        <v>26202.95</v>
      </c>
      <c r="E206" s="2">
        <f t="shared" si="7"/>
        <v>-4.806307706685109E-4</v>
      </c>
      <c r="F206" s="27"/>
      <c r="H206" s="75"/>
      <c r="I206" s="75"/>
      <c r="K206" s="75"/>
      <c r="L206" s="75"/>
      <c r="O206" s="75"/>
      <c r="P206" s="75"/>
      <c r="Q206" s="9"/>
      <c r="R206" s="10"/>
      <c r="S206" s="10"/>
      <c r="T206" s="10"/>
      <c r="U206" s="10"/>
      <c r="W206" s="10"/>
      <c r="X206" s="10"/>
      <c r="Y206" s="10"/>
      <c r="Z206" s="28"/>
      <c r="AA206" s="10"/>
      <c r="AB206" s="28"/>
    </row>
    <row r="207" spans="1:28" ht="16" x14ac:dyDescent="0.2">
      <c r="A207" s="27">
        <v>45988</v>
      </c>
      <c r="B207" s="9">
        <v>343.9</v>
      </c>
      <c r="C207" s="2">
        <f t="shared" si="6"/>
        <v>6.1255979015583994E-2</v>
      </c>
      <c r="D207" s="9">
        <v>26215.55</v>
      </c>
      <c r="E207" s="2">
        <f t="shared" si="7"/>
        <v>3.9114224985015156E-4</v>
      </c>
      <c r="F207" s="27"/>
      <c r="H207" s="75"/>
      <c r="I207" s="75"/>
      <c r="K207" s="75"/>
      <c r="L207" s="75"/>
      <c r="O207" s="75"/>
      <c r="P207" s="75"/>
      <c r="Q207" s="9"/>
      <c r="R207" s="10"/>
      <c r="S207" s="10"/>
      <c r="T207" s="10"/>
      <c r="U207" s="10"/>
      <c r="W207" s="10"/>
      <c r="X207" s="10"/>
      <c r="Y207" s="10"/>
      <c r="Z207" s="28"/>
      <c r="AA207" s="10"/>
      <c r="AB207" s="28"/>
    </row>
    <row r="208" spans="1:28" ht="16" x14ac:dyDescent="0.2">
      <c r="A208" s="27">
        <v>45987</v>
      </c>
      <c r="B208" s="9">
        <v>324.05</v>
      </c>
      <c r="D208" s="9">
        <v>26205.3</v>
      </c>
      <c r="F208" s="27"/>
      <c r="H208" s="75"/>
      <c r="I208" s="75"/>
      <c r="O208" s="27"/>
      <c r="Q208" s="10"/>
      <c r="R208" s="10"/>
      <c r="S208" s="10"/>
      <c r="T208" s="10"/>
      <c r="U208" s="10"/>
      <c r="W208" s="10"/>
      <c r="X208" s="10"/>
      <c r="Y208" s="10"/>
      <c r="Z208" s="28"/>
      <c r="AA208" s="10"/>
      <c r="AB208" s="28"/>
    </row>
    <row r="209" spans="1:28" ht="16" x14ac:dyDescent="0.2">
      <c r="A209" s="33"/>
      <c r="B209" s="9"/>
      <c r="D209" s="9"/>
      <c r="E209" s="34"/>
      <c r="F209" s="27"/>
      <c r="H209" s="75"/>
      <c r="I209" s="75"/>
      <c r="O209" s="27"/>
      <c r="Q209" s="10"/>
      <c r="R209" s="10"/>
      <c r="S209" s="10"/>
      <c r="T209" s="10"/>
      <c r="U209" s="10"/>
      <c r="W209" s="10"/>
      <c r="X209" s="10"/>
      <c r="Y209" s="10"/>
      <c r="Z209" s="28"/>
      <c r="AA209" s="10"/>
      <c r="AB209" s="28"/>
    </row>
    <row r="210" spans="1:28" ht="16" x14ac:dyDescent="0.2">
      <c r="A210" s="33"/>
      <c r="B210" s="9"/>
      <c r="D210" s="9"/>
      <c r="E210" s="34"/>
      <c r="F210" s="27"/>
      <c r="H210" s="75"/>
      <c r="I210" s="75"/>
      <c r="O210" s="27"/>
      <c r="Q210" s="10"/>
      <c r="R210" s="10"/>
      <c r="S210" s="10"/>
      <c r="T210" s="10"/>
      <c r="U210" s="10"/>
      <c r="W210" s="10"/>
      <c r="X210" s="10"/>
      <c r="Y210" s="10"/>
      <c r="Z210" s="28"/>
      <c r="AA210" s="10"/>
      <c r="AB210" s="28"/>
    </row>
    <row r="211" spans="1:28" ht="16" x14ac:dyDescent="0.2">
      <c r="A211" s="33"/>
      <c r="B211" s="9"/>
      <c r="D211" s="9"/>
      <c r="E211" s="34"/>
      <c r="F211" s="27"/>
      <c r="H211" s="75"/>
      <c r="I211" s="75"/>
      <c r="O211" s="27"/>
      <c r="Q211" s="10"/>
      <c r="R211" s="10"/>
      <c r="S211" s="10"/>
      <c r="T211" s="10"/>
      <c r="U211" s="10"/>
      <c r="W211" s="10"/>
      <c r="X211" s="10"/>
      <c r="Y211" s="10"/>
      <c r="Z211" s="28"/>
      <c r="AA211" s="10"/>
      <c r="AB211" s="28"/>
    </row>
    <row r="212" spans="1:28" ht="16" x14ac:dyDescent="0.2">
      <c r="A212" s="33"/>
      <c r="B212" s="9"/>
      <c r="D212" s="9"/>
      <c r="E212" s="34"/>
      <c r="F212" s="27"/>
      <c r="H212" s="75"/>
      <c r="I212" s="75"/>
      <c r="O212" s="27"/>
      <c r="Q212" s="10"/>
      <c r="R212" s="10"/>
      <c r="S212" s="10"/>
      <c r="T212" s="10"/>
      <c r="U212" s="10"/>
      <c r="W212" s="10"/>
      <c r="X212" s="10"/>
      <c r="Y212" s="10"/>
      <c r="Z212" s="28"/>
      <c r="AA212" s="10"/>
      <c r="AB212" s="28"/>
    </row>
    <row r="213" spans="1:28" ht="16" x14ac:dyDescent="0.2">
      <c r="A213" s="33"/>
      <c r="B213" s="9"/>
      <c r="D213" s="9"/>
      <c r="E213" s="34"/>
      <c r="F213" s="27"/>
      <c r="H213" s="75"/>
      <c r="I213" s="75"/>
      <c r="O213" s="27"/>
      <c r="Q213" s="10"/>
      <c r="R213" s="10"/>
      <c r="S213" s="10"/>
      <c r="T213" s="10"/>
      <c r="U213" s="10"/>
      <c r="W213" s="10"/>
      <c r="X213" s="10"/>
      <c r="Y213" s="10"/>
      <c r="Z213" s="28"/>
      <c r="AA213" s="10"/>
      <c r="AB213" s="28"/>
    </row>
    <row r="214" spans="1:28" ht="16" x14ac:dyDescent="0.2">
      <c r="A214" s="33"/>
      <c r="B214" s="9"/>
      <c r="D214" s="9"/>
      <c r="E214" s="34"/>
      <c r="F214" s="27"/>
      <c r="H214" s="75"/>
      <c r="I214" s="75"/>
      <c r="O214" s="27"/>
      <c r="Q214" s="10"/>
      <c r="R214" s="10"/>
      <c r="S214" s="10"/>
      <c r="T214" s="10"/>
      <c r="U214" s="10"/>
      <c r="W214" s="10"/>
      <c r="X214" s="10"/>
      <c r="Y214" s="10"/>
      <c r="Z214" s="28"/>
      <c r="AA214" s="10"/>
      <c r="AB214" s="28"/>
    </row>
    <row r="215" spans="1:28" ht="16" x14ac:dyDescent="0.2">
      <c r="A215" s="33"/>
      <c r="B215" s="9"/>
      <c r="D215" s="9"/>
      <c r="E215" s="34"/>
      <c r="F215" s="27"/>
      <c r="H215" s="75"/>
      <c r="I215" s="75"/>
      <c r="O215" s="27"/>
      <c r="Q215" s="10"/>
      <c r="R215" s="10"/>
      <c r="S215" s="10"/>
      <c r="T215" s="10"/>
      <c r="U215" s="10"/>
      <c r="W215" s="10"/>
      <c r="X215" s="10"/>
      <c r="Y215" s="10"/>
      <c r="Z215" s="28"/>
      <c r="AA215" s="10"/>
      <c r="AB215" s="28"/>
    </row>
    <row r="216" spans="1:28" ht="16" x14ac:dyDescent="0.2">
      <c r="A216" s="33"/>
      <c r="B216" s="9"/>
      <c r="D216" s="9"/>
      <c r="E216" s="34"/>
      <c r="F216" s="27"/>
      <c r="H216" s="75"/>
      <c r="I216" s="75"/>
      <c r="O216" s="27"/>
      <c r="Q216" s="10"/>
      <c r="R216" s="10"/>
      <c r="S216" s="10"/>
      <c r="T216" s="10"/>
      <c r="U216" s="10"/>
      <c r="W216" s="10"/>
      <c r="X216" s="10"/>
      <c r="Y216" s="10"/>
      <c r="Z216" s="28"/>
      <c r="AA216" s="10"/>
      <c r="AB216" s="28"/>
    </row>
    <row r="217" spans="1:28" ht="16" x14ac:dyDescent="0.2">
      <c r="A217" s="33"/>
      <c r="B217" s="9"/>
      <c r="D217" s="9"/>
      <c r="E217" s="34"/>
      <c r="F217" s="27"/>
      <c r="H217" s="75"/>
      <c r="I217" s="75"/>
      <c r="O217" s="27"/>
      <c r="Q217" s="10"/>
      <c r="R217" s="10"/>
      <c r="S217" s="10"/>
      <c r="T217" s="10"/>
      <c r="U217" s="10"/>
      <c r="W217" s="10"/>
      <c r="X217" s="10"/>
      <c r="Y217" s="10"/>
      <c r="Z217" s="28"/>
      <c r="AA217" s="10"/>
      <c r="AB217" s="28"/>
    </row>
    <row r="218" spans="1:28" ht="16" x14ac:dyDescent="0.2">
      <c r="A218" s="33"/>
      <c r="B218" s="9"/>
      <c r="D218" s="9"/>
      <c r="E218" s="34"/>
      <c r="F218" s="27"/>
      <c r="H218" s="75"/>
      <c r="I218" s="75"/>
      <c r="O218" s="27"/>
      <c r="Q218" s="10"/>
      <c r="R218" s="10"/>
      <c r="S218" s="10"/>
      <c r="T218" s="10"/>
      <c r="U218" s="10"/>
      <c r="W218" s="10"/>
      <c r="X218" s="10"/>
      <c r="Y218" s="10"/>
      <c r="Z218" s="28"/>
      <c r="AA218" s="10"/>
      <c r="AB218" s="28"/>
    </row>
    <row r="219" spans="1:28" ht="16" x14ac:dyDescent="0.2">
      <c r="A219" s="33"/>
      <c r="B219" s="9"/>
      <c r="D219" s="9"/>
      <c r="E219" s="34"/>
      <c r="F219" s="27"/>
      <c r="H219" s="75"/>
      <c r="I219" s="75"/>
      <c r="O219" s="27"/>
      <c r="Q219" s="10"/>
      <c r="R219" s="10"/>
      <c r="S219" s="10"/>
      <c r="T219" s="10"/>
      <c r="U219" s="10"/>
      <c r="W219" s="10"/>
      <c r="X219" s="10"/>
      <c r="Y219" s="10"/>
      <c r="Z219" s="28"/>
      <c r="AA219" s="10"/>
      <c r="AB219" s="28"/>
    </row>
    <row r="220" spans="1:28" ht="16" x14ac:dyDescent="0.2">
      <c r="A220" s="33"/>
      <c r="B220" s="9"/>
      <c r="D220" s="9"/>
      <c r="E220" s="34"/>
      <c r="F220" s="27"/>
      <c r="H220" s="75"/>
      <c r="I220" s="75"/>
      <c r="O220" s="27"/>
      <c r="Q220" s="10"/>
      <c r="R220" s="10"/>
      <c r="S220" s="10"/>
      <c r="T220" s="10"/>
      <c r="U220" s="10"/>
      <c r="W220" s="10"/>
      <c r="X220" s="10"/>
      <c r="Y220" s="10"/>
      <c r="Z220" s="28"/>
      <c r="AA220" s="10"/>
      <c r="AB220" s="28"/>
    </row>
    <row r="221" spans="1:28" ht="16" x14ac:dyDescent="0.2">
      <c r="A221" s="33"/>
      <c r="B221" s="9"/>
      <c r="D221" s="9"/>
      <c r="E221" s="34"/>
      <c r="F221" s="27"/>
      <c r="H221" s="75"/>
      <c r="I221" s="75"/>
      <c r="O221" s="27"/>
      <c r="Q221" s="10"/>
      <c r="R221" s="10"/>
      <c r="S221" s="10"/>
      <c r="T221" s="10"/>
      <c r="U221" s="10"/>
      <c r="W221" s="10"/>
      <c r="X221" s="10"/>
      <c r="Y221" s="10"/>
      <c r="Z221" s="28"/>
      <c r="AA221" s="10"/>
      <c r="AB221" s="28"/>
    </row>
    <row r="222" spans="1:28" ht="16" x14ac:dyDescent="0.2">
      <c r="A222" s="33"/>
      <c r="B222" s="9"/>
      <c r="D222" s="9"/>
      <c r="E222" s="34"/>
      <c r="F222" s="27"/>
      <c r="H222" s="75"/>
      <c r="I222" s="75"/>
      <c r="O222" s="27"/>
      <c r="Q222" s="10"/>
      <c r="R222" s="10"/>
      <c r="S222" s="10"/>
      <c r="T222" s="10"/>
      <c r="U222" s="10"/>
      <c r="W222" s="10"/>
      <c r="X222" s="10"/>
      <c r="Y222" s="10"/>
      <c r="Z222" s="28"/>
      <c r="AA222" s="10"/>
      <c r="AB222" s="28"/>
    </row>
    <row r="223" spans="1:28" ht="16" x14ac:dyDescent="0.2">
      <c r="A223" s="33"/>
      <c r="B223" s="9"/>
      <c r="D223" s="9"/>
      <c r="E223" s="34"/>
      <c r="F223" s="27"/>
      <c r="H223" s="75"/>
      <c r="I223" s="75"/>
      <c r="O223" s="27"/>
      <c r="Q223" s="10"/>
      <c r="R223" s="10"/>
      <c r="S223" s="10"/>
      <c r="T223" s="10"/>
      <c r="U223" s="10"/>
      <c r="W223" s="10"/>
      <c r="X223" s="10"/>
      <c r="Y223" s="10"/>
      <c r="Z223" s="28"/>
      <c r="AA223" s="10"/>
      <c r="AB223" s="28"/>
    </row>
    <row r="224" spans="1:28" ht="16" x14ac:dyDescent="0.2">
      <c r="A224" s="33"/>
      <c r="B224" s="9"/>
      <c r="D224" s="9"/>
      <c r="E224" s="34"/>
      <c r="F224" s="27"/>
      <c r="H224" s="75"/>
      <c r="I224" s="75"/>
      <c r="O224" s="27"/>
      <c r="Q224" s="10"/>
      <c r="R224" s="10"/>
      <c r="S224" s="10"/>
      <c r="T224" s="10"/>
      <c r="U224" s="10"/>
      <c r="W224" s="10"/>
      <c r="X224" s="10"/>
      <c r="Y224" s="10"/>
      <c r="Z224" s="28"/>
      <c r="AA224" s="10"/>
      <c r="AB224" s="28"/>
    </row>
    <row r="225" spans="1:28" ht="16" x14ac:dyDescent="0.2">
      <c r="A225" s="33"/>
      <c r="B225" s="9"/>
      <c r="D225" s="9"/>
      <c r="E225" s="34"/>
      <c r="F225" s="27"/>
      <c r="H225" s="75"/>
      <c r="I225" s="75"/>
      <c r="O225" s="27"/>
      <c r="Q225" s="10"/>
      <c r="R225" s="10"/>
      <c r="S225" s="10"/>
      <c r="T225" s="10"/>
      <c r="U225" s="10"/>
      <c r="W225" s="10"/>
      <c r="X225" s="10"/>
      <c r="Y225" s="10"/>
      <c r="Z225" s="28"/>
      <c r="AA225" s="10"/>
      <c r="AB225" s="28"/>
    </row>
    <row r="226" spans="1:28" ht="16" x14ac:dyDescent="0.2">
      <c r="A226" s="33"/>
      <c r="B226" s="9"/>
      <c r="D226" s="9"/>
      <c r="E226" s="34"/>
      <c r="F226" s="27"/>
      <c r="H226" s="75"/>
      <c r="I226" s="75"/>
      <c r="O226" s="27"/>
      <c r="Q226" s="10"/>
      <c r="R226" s="10"/>
      <c r="S226" s="10"/>
      <c r="T226" s="10"/>
      <c r="U226" s="10"/>
      <c r="W226" s="10"/>
      <c r="X226" s="10"/>
      <c r="Y226" s="10"/>
      <c r="Z226" s="28"/>
      <c r="AA226" s="10"/>
      <c r="AB226" s="28"/>
    </row>
    <row r="227" spans="1:28" ht="16" x14ac:dyDescent="0.2">
      <c r="A227" s="33"/>
      <c r="B227" s="9"/>
      <c r="D227" s="9"/>
      <c r="E227" s="34"/>
      <c r="F227" s="27"/>
      <c r="H227" s="75"/>
      <c r="I227" s="75"/>
      <c r="O227" s="27"/>
      <c r="Q227" s="10"/>
      <c r="R227" s="10"/>
      <c r="S227" s="10"/>
      <c r="T227" s="10"/>
      <c r="U227" s="10"/>
      <c r="W227" s="10"/>
      <c r="X227" s="10"/>
      <c r="Y227" s="10"/>
      <c r="Z227" s="28"/>
      <c r="AA227" s="10"/>
      <c r="AB227" s="28"/>
    </row>
    <row r="228" spans="1:28" ht="16" x14ac:dyDescent="0.2">
      <c r="A228" s="33"/>
      <c r="B228" s="9"/>
      <c r="D228" s="9"/>
      <c r="E228" s="34"/>
      <c r="F228" s="27"/>
      <c r="H228" s="75"/>
      <c r="I228" s="75"/>
      <c r="O228" s="27"/>
      <c r="Q228" s="10"/>
      <c r="R228" s="10"/>
      <c r="S228" s="10"/>
      <c r="T228" s="10"/>
      <c r="U228" s="10"/>
      <c r="W228" s="10"/>
      <c r="X228" s="10"/>
      <c r="Y228" s="10"/>
      <c r="Z228" s="28"/>
      <c r="AA228" s="10"/>
      <c r="AB228" s="28"/>
    </row>
    <row r="229" spans="1:28" ht="16" x14ac:dyDescent="0.2">
      <c r="A229" s="33"/>
      <c r="B229" s="9"/>
      <c r="D229" s="9"/>
      <c r="E229" s="34"/>
      <c r="F229" s="27"/>
      <c r="H229" s="75"/>
      <c r="I229" s="75"/>
      <c r="O229" s="27"/>
      <c r="Q229" s="10"/>
      <c r="R229" s="10"/>
      <c r="S229" s="10"/>
      <c r="T229" s="10"/>
      <c r="U229" s="10"/>
      <c r="W229" s="10"/>
      <c r="X229" s="10"/>
      <c r="Y229" s="10"/>
      <c r="Z229" s="28"/>
      <c r="AA229" s="10"/>
      <c r="AB229" s="28"/>
    </row>
    <row r="230" spans="1:28" ht="16" x14ac:dyDescent="0.2">
      <c r="A230" s="33"/>
      <c r="B230" s="9"/>
      <c r="D230" s="9"/>
      <c r="E230" s="34"/>
      <c r="F230" s="27"/>
      <c r="H230" s="75"/>
      <c r="I230" s="75"/>
      <c r="O230" s="27"/>
      <c r="Q230" s="10"/>
      <c r="R230" s="10"/>
      <c r="S230" s="10"/>
      <c r="T230" s="10"/>
      <c r="U230" s="10"/>
      <c r="W230" s="10"/>
      <c r="X230" s="10"/>
      <c r="Y230" s="10"/>
      <c r="Z230" s="28"/>
      <c r="AA230" s="10"/>
      <c r="AB230" s="28"/>
    </row>
    <row r="231" spans="1:28" ht="16" x14ac:dyDescent="0.2">
      <c r="A231" s="33"/>
      <c r="B231" s="9"/>
      <c r="D231" s="9"/>
      <c r="E231" s="34"/>
      <c r="F231" s="27"/>
      <c r="H231" s="75"/>
      <c r="I231" s="75"/>
      <c r="O231" s="27"/>
      <c r="Q231" s="10"/>
      <c r="R231" s="10"/>
      <c r="S231" s="10"/>
      <c r="T231" s="10"/>
      <c r="U231" s="10"/>
      <c r="W231" s="10"/>
      <c r="X231" s="10"/>
      <c r="Y231" s="10"/>
      <c r="Z231" s="28"/>
      <c r="AA231" s="10"/>
      <c r="AB231" s="28"/>
    </row>
    <row r="232" spans="1:28" ht="16" x14ac:dyDescent="0.2">
      <c r="A232" s="33"/>
      <c r="B232" s="9"/>
      <c r="D232" s="9"/>
      <c r="E232" s="34"/>
      <c r="F232" s="27"/>
      <c r="H232" s="75"/>
      <c r="I232" s="75"/>
      <c r="O232" s="27"/>
      <c r="Q232" s="10"/>
      <c r="R232" s="10"/>
      <c r="S232" s="10"/>
      <c r="T232" s="10"/>
      <c r="U232" s="10"/>
      <c r="W232" s="10"/>
      <c r="X232" s="10"/>
      <c r="Y232" s="10"/>
      <c r="Z232" s="28"/>
      <c r="AA232" s="10"/>
      <c r="AB232" s="28"/>
    </row>
    <row r="233" spans="1:28" ht="16" x14ac:dyDescent="0.2">
      <c r="A233" s="33"/>
      <c r="B233" s="9"/>
      <c r="D233" s="9"/>
      <c r="E233" s="34"/>
      <c r="F233" s="27"/>
      <c r="H233" s="75"/>
      <c r="I233" s="75"/>
      <c r="O233" s="27"/>
      <c r="Q233" s="10"/>
      <c r="R233" s="10"/>
      <c r="S233" s="10"/>
      <c r="T233" s="10"/>
      <c r="U233" s="10"/>
      <c r="W233" s="10"/>
      <c r="X233" s="10"/>
      <c r="Y233" s="10"/>
      <c r="Z233" s="28"/>
      <c r="AA233" s="10"/>
      <c r="AB233" s="28"/>
    </row>
    <row r="234" spans="1:28" ht="16" x14ac:dyDescent="0.2">
      <c r="A234" s="33"/>
      <c r="B234" s="9"/>
      <c r="D234" s="9"/>
      <c r="E234" s="34"/>
      <c r="F234" s="27"/>
      <c r="H234" s="75"/>
      <c r="I234" s="75"/>
      <c r="O234" s="27"/>
      <c r="Q234" s="10"/>
      <c r="R234" s="10"/>
      <c r="S234" s="10"/>
      <c r="T234" s="10"/>
      <c r="U234" s="10"/>
      <c r="W234" s="10"/>
      <c r="X234" s="10"/>
      <c r="Y234" s="10"/>
      <c r="Z234" s="28"/>
      <c r="AA234" s="10"/>
      <c r="AB234" s="28"/>
    </row>
    <row r="235" spans="1:28" ht="16" x14ac:dyDescent="0.2">
      <c r="A235" s="33"/>
      <c r="B235" s="9"/>
      <c r="D235" s="9"/>
      <c r="E235" s="34"/>
      <c r="F235" s="27"/>
      <c r="H235" s="75"/>
      <c r="I235" s="75"/>
      <c r="O235" s="27"/>
      <c r="Q235" s="10"/>
      <c r="R235" s="10"/>
      <c r="S235" s="10"/>
      <c r="T235" s="10"/>
      <c r="U235" s="10"/>
      <c r="W235" s="10"/>
      <c r="X235" s="10"/>
      <c r="Y235" s="10"/>
      <c r="Z235" s="28"/>
      <c r="AA235" s="10"/>
      <c r="AB235" s="28"/>
    </row>
    <row r="236" spans="1:28" ht="16" x14ac:dyDescent="0.2">
      <c r="A236" s="33"/>
      <c r="B236" s="9"/>
      <c r="D236" s="9"/>
      <c r="E236" s="34"/>
      <c r="F236" s="27"/>
      <c r="H236" s="75"/>
      <c r="I236" s="75"/>
      <c r="O236" s="27"/>
      <c r="Q236" s="10"/>
      <c r="R236" s="10"/>
      <c r="S236" s="10"/>
      <c r="T236" s="10"/>
      <c r="U236" s="10"/>
      <c r="W236" s="10"/>
      <c r="X236" s="10"/>
      <c r="Y236" s="10"/>
      <c r="Z236" s="28"/>
      <c r="AA236" s="10"/>
      <c r="AB236" s="28"/>
    </row>
    <row r="237" spans="1:28" ht="16" x14ac:dyDescent="0.2">
      <c r="A237" s="33"/>
      <c r="B237" s="9"/>
      <c r="D237" s="9"/>
      <c r="E237" s="34"/>
      <c r="F237" s="27"/>
      <c r="H237" s="75"/>
      <c r="I237" s="75"/>
      <c r="O237" s="27"/>
      <c r="Q237" s="10"/>
      <c r="R237" s="10"/>
      <c r="S237" s="10"/>
      <c r="T237" s="10"/>
      <c r="U237" s="10"/>
      <c r="W237" s="10"/>
      <c r="X237" s="10"/>
      <c r="Y237" s="10"/>
      <c r="Z237" s="28"/>
      <c r="AA237" s="10"/>
      <c r="AB237" s="28"/>
    </row>
    <row r="238" spans="1:28" ht="16" x14ac:dyDescent="0.2">
      <c r="A238" s="33"/>
      <c r="B238" s="9"/>
      <c r="D238" s="9"/>
      <c r="E238" s="34"/>
      <c r="F238" s="27"/>
      <c r="H238" s="75"/>
      <c r="I238" s="75"/>
      <c r="O238" s="27"/>
      <c r="Q238" s="10"/>
      <c r="R238" s="10"/>
      <c r="S238" s="10"/>
      <c r="T238" s="10"/>
      <c r="U238" s="10"/>
      <c r="W238" s="10"/>
      <c r="X238" s="10"/>
      <c r="Y238" s="10"/>
      <c r="Z238" s="28"/>
      <c r="AA238" s="10"/>
      <c r="AB238" s="28"/>
    </row>
    <row r="239" spans="1:28" ht="16" x14ac:dyDescent="0.2">
      <c r="A239" s="33"/>
      <c r="B239" s="9"/>
      <c r="D239" s="9"/>
      <c r="E239" s="34"/>
      <c r="F239" s="27"/>
      <c r="H239" s="75"/>
      <c r="I239" s="75"/>
      <c r="O239" s="27"/>
      <c r="Q239" s="10"/>
      <c r="R239" s="10"/>
      <c r="S239" s="10"/>
      <c r="T239" s="10"/>
      <c r="U239" s="10"/>
      <c r="W239" s="10"/>
      <c r="X239" s="10"/>
      <c r="Y239" s="10"/>
      <c r="Z239" s="28"/>
      <c r="AA239" s="10"/>
      <c r="AB239" s="28"/>
    </row>
    <row r="240" spans="1:28" ht="16" x14ac:dyDescent="0.2">
      <c r="A240" s="33"/>
      <c r="B240" s="9"/>
      <c r="D240" s="9"/>
      <c r="E240" s="34"/>
      <c r="F240" s="27"/>
      <c r="H240" s="75"/>
      <c r="I240" s="75"/>
      <c r="O240" s="27"/>
      <c r="Q240" s="10"/>
      <c r="R240" s="10"/>
      <c r="S240" s="10"/>
      <c r="T240" s="10"/>
      <c r="U240" s="10"/>
      <c r="W240" s="10"/>
      <c r="X240" s="10"/>
      <c r="Y240" s="10"/>
      <c r="Z240" s="28"/>
      <c r="AA240" s="10"/>
      <c r="AB240" s="28"/>
    </row>
    <row r="241" spans="1:28" ht="16" x14ac:dyDescent="0.2">
      <c r="A241" s="33"/>
      <c r="B241" s="9"/>
      <c r="D241" s="9"/>
      <c r="E241" s="34"/>
      <c r="F241" s="27"/>
      <c r="H241" s="75"/>
      <c r="I241" s="75"/>
      <c r="O241" s="27"/>
      <c r="Q241" s="10"/>
      <c r="R241" s="10"/>
      <c r="S241" s="10"/>
      <c r="T241" s="10"/>
      <c r="U241" s="10"/>
      <c r="W241" s="10"/>
      <c r="X241" s="10"/>
      <c r="Y241" s="10"/>
      <c r="Z241" s="28"/>
      <c r="AA241" s="10"/>
      <c r="AB241" s="28"/>
    </row>
    <row r="242" spans="1:28" ht="16" x14ac:dyDescent="0.2">
      <c r="A242" s="33"/>
      <c r="B242" s="9"/>
      <c r="D242" s="9"/>
      <c r="E242" s="34"/>
      <c r="F242" s="27"/>
      <c r="H242" s="75"/>
      <c r="I242" s="75"/>
      <c r="O242" s="27"/>
      <c r="Q242" s="10"/>
      <c r="R242" s="10"/>
      <c r="S242" s="10"/>
      <c r="T242" s="10"/>
      <c r="U242" s="10"/>
      <c r="W242" s="10"/>
      <c r="X242" s="10"/>
      <c r="Y242" s="10"/>
      <c r="Z242" s="28"/>
      <c r="AA242" s="10"/>
      <c r="AB242" s="28"/>
    </row>
    <row r="243" spans="1:28" ht="16" x14ac:dyDescent="0.2">
      <c r="A243" s="33"/>
      <c r="B243" s="9"/>
      <c r="D243" s="9"/>
      <c r="E243" s="34"/>
      <c r="F243" s="27"/>
      <c r="H243" s="75"/>
      <c r="I243" s="75"/>
      <c r="O243" s="27"/>
      <c r="Q243" s="10"/>
      <c r="R243" s="10"/>
      <c r="S243" s="10"/>
      <c r="T243" s="10"/>
      <c r="U243" s="10"/>
      <c r="W243" s="10"/>
      <c r="X243" s="10"/>
      <c r="Y243" s="10"/>
      <c r="Z243" s="28"/>
      <c r="AA243" s="10"/>
      <c r="AB243" s="9"/>
    </row>
    <row r="244" spans="1:28" ht="16" x14ac:dyDescent="0.2">
      <c r="A244" s="33"/>
      <c r="B244" s="9"/>
      <c r="D244" s="9"/>
      <c r="E244" s="34"/>
      <c r="F244" s="27"/>
      <c r="H244" s="75"/>
      <c r="I244" s="75"/>
      <c r="O244" s="27"/>
      <c r="Q244" s="10"/>
      <c r="R244" s="10"/>
      <c r="S244" s="10"/>
      <c r="T244" s="10"/>
      <c r="U244" s="10"/>
      <c r="W244" s="10"/>
      <c r="X244" s="10"/>
      <c r="Y244" s="10"/>
      <c r="Z244" s="28"/>
      <c r="AA244" s="10"/>
      <c r="AB244" s="28"/>
    </row>
    <row r="245" spans="1:28" ht="16" x14ac:dyDescent="0.2">
      <c r="A245" s="33"/>
      <c r="B245" s="9"/>
      <c r="D245" s="9"/>
      <c r="E245" s="34"/>
      <c r="F245" s="27"/>
      <c r="H245" s="75"/>
      <c r="I245" s="75"/>
      <c r="O245" s="27"/>
      <c r="Q245" s="10"/>
      <c r="R245" s="10"/>
      <c r="S245" s="10"/>
      <c r="T245" s="10"/>
      <c r="U245" s="10"/>
      <c r="W245" s="10"/>
      <c r="X245" s="10"/>
      <c r="Y245" s="10"/>
      <c r="Z245" s="28"/>
      <c r="AA245" s="10"/>
      <c r="AB245" s="28"/>
    </row>
    <row r="246" spans="1:28" ht="16" x14ac:dyDescent="0.2">
      <c r="A246" s="33"/>
      <c r="B246" s="9"/>
      <c r="D246" s="9"/>
      <c r="E246" s="34"/>
      <c r="F246" s="27"/>
      <c r="H246" s="75"/>
      <c r="I246" s="75"/>
      <c r="O246" s="27"/>
      <c r="Q246" s="10"/>
      <c r="R246" s="10"/>
      <c r="S246" s="10"/>
      <c r="T246" s="10"/>
      <c r="U246" s="10"/>
      <c r="W246" s="10"/>
      <c r="X246" s="10"/>
      <c r="Y246" s="10"/>
      <c r="Z246" s="28"/>
      <c r="AA246" s="10"/>
      <c r="AB246" s="28"/>
    </row>
    <row r="247" spans="1:28" ht="16" x14ac:dyDescent="0.2">
      <c r="A247" s="33"/>
      <c r="B247" s="9"/>
      <c r="D247" s="9"/>
      <c r="E247" s="34"/>
      <c r="F247" s="27"/>
      <c r="H247" s="75"/>
      <c r="I247" s="75"/>
      <c r="O247" s="27"/>
      <c r="Q247" s="10"/>
      <c r="R247" s="10"/>
      <c r="S247" s="10"/>
      <c r="T247" s="10"/>
      <c r="U247" s="10"/>
      <c r="W247" s="10"/>
      <c r="X247" s="10"/>
      <c r="Y247" s="10"/>
      <c r="Z247" s="28"/>
      <c r="AA247" s="10"/>
      <c r="AB247" s="28"/>
    </row>
    <row r="248" spans="1:28" ht="16" x14ac:dyDescent="0.2">
      <c r="A248" s="33"/>
      <c r="B248" s="9"/>
      <c r="D248" s="9"/>
      <c r="E248" s="34"/>
      <c r="F248" s="27"/>
      <c r="H248" s="75"/>
      <c r="I248" s="75"/>
      <c r="O248" s="27"/>
      <c r="Q248" s="10"/>
      <c r="R248" s="10"/>
      <c r="S248" s="10"/>
      <c r="T248" s="10"/>
      <c r="U248" s="10"/>
      <c r="W248" s="10"/>
      <c r="X248" s="10"/>
      <c r="Y248" s="10"/>
      <c r="Z248" s="28"/>
      <c r="AA248" s="10"/>
      <c r="AB248" s="28"/>
    </row>
    <row r="249" spans="1:28" ht="16" x14ac:dyDescent="0.2">
      <c r="A249" s="33"/>
      <c r="B249" s="9"/>
      <c r="D249" s="9"/>
      <c r="E249" s="34"/>
      <c r="F249" s="27"/>
      <c r="H249" s="75"/>
      <c r="I249" s="75"/>
      <c r="O249" s="27"/>
      <c r="Q249" s="10"/>
      <c r="R249" s="10"/>
      <c r="S249" s="10"/>
      <c r="T249" s="10"/>
      <c r="U249" s="10"/>
      <c r="W249" s="10"/>
      <c r="X249" s="10"/>
      <c r="Y249" s="10"/>
      <c r="Z249" s="28"/>
      <c r="AA249" s="10"/>
      <c r="AB249" s="28"/>
    </row>
    <row r="250" spans="1:28" ht="16" x14ac:dyDescent="0.2">
      <c r="A250" s="33"/>
      <c r="B250" s="9"/>
      <c r="D250" s="9"/>
      <c r="E250" s="34"/>
      <c r="F250" s="27"/>
      <c r="H250" s="75"/>
      <c r="I250" s="75"/>
      <c r="O250" s="27"/>
      <c r="Q250" s="10"/>
      <c r="R250" s="10"/>
      <c r="S250" s="10"/>
      <c r="T250" s="10"/>
      <c r="U250" s="10"/>
      <c r="W250" s="10"/>
      <c r="X250" s="10"/>
      <c r="Y250" s="10"/>
      <c r="Z250" s="28"/>
      <c r="AA250" s="10"/>
      <c r="AB250" s="28"/>
    </row>
    <row r="251" spans="1:28" ht="16" x14ac:dyDescent="0.2">
      <c r="A251" s="33"/>
      <c r="B251" s="9"/>
      <c r="D251" s="9"/>
      <c r="E251" s="34"/>
      <c r="F251" s="27"/>
      <c r="H251" s="75"/>
      <c r="I251" s="75"/>
      <c r="O251" s="27"/>
      <c r="Q251" s="10"/>
      <c r="R251" s="10"/>
      <c r="S251" s="10"/>
      <c r="T251" s="10"/>
      <c r="U251" s="10"/>
      <c r="W251" s="10"/>
      <c r="X251" s="10"/>
      <c r="Y251" s="10"/>
      <c r="Z251" s="28"/>
      <c r="AA251" s="10"/>
      <c r="AB251" s="28"/>
    </row>
    <row r="252" spans="1:28" ht="16" x14ac:dyDescent="0.2">
      <c r="A252" s="33"/>
      <c r="B252" s="9"/>
      <c r="D252" s="9"/>
      <c r="E252" s="34"/>
      <c r="F252" s="27"/>
      <c r="H252" s="75"/>
      <c r="I252" s="75"/>
      <c r="O252" s="27"/>
      <c r="Q252" s="10"/>
      <c r="R252" s="10"/>
      <c r="S252" s="10"/>
      <c r="T252" s="10"/>
      <c r="U252" s="10"/>
      <c r="W252" s="10"/>
      <c r="X252" s="10"/>
      <c r="Y252" s="10"/>
      <c r="Z252" s="28"/>
      <c r="AA252" s="10"/>
      <c r="AB252" s="28"/>
    </row>
    <row r="253" spans="1:28" ht="16" x14ac:dyDescent="0.2">
      <c r="A253" s="33"/>
      <c r="B253" s="9"/>
      <c r="D253" s="9"/>
      <c r="E253" s="34"/>
      <c r="F253" s="27"/>
      <c r="H253" s="75"/>
      <c r="I253" s="75"/>
      <c r="O253" s="27"/>
      <c r="Q253" s="10"/>
      <c r="R253" s="10"/>
      <c r="S253" s="10"/>
      <c r="T253" s="10"/>
      <c r="U253" s="10"/>
      <c r="W253" s="10"/>
      <c r="X253" s="10"/>
      <c r="Y253" s="10"/>
      <c r="Z253" s="28"/>
      <c r="AA253" s="10"/>
      <c r="AB253" s="28"/>
    </row>
    <row r="254" spans="1:28" ht="16" x14ac:dyDescent="0.2">
      <c r="A254" s="33"/>
      <c r="B254" s="9"/>
      <c r="D254" s="9"/>
      <c r="E254" s="34"/>
      <c r="F254" s="27"/>
      <c r="H254" s="75"/>
      <c r="I254" s="75"/>
      <c r="O254" s="27"/>
      <c r="Q254" s="10"/>
      <c r="R254" s="10"/>
      <c r="S254" s="10"/>
      <c r="T254" s="10"/>
      <c r="U254" s="10"/>
      <c r="W254" s="10"/>
      <c r="X254" s="10"/>
      <c r="Y254" s="10"/>
      <c r="Z254" s="28"/>
      <c r="AA254" s="10"/>
      <c r="AB254" s="28"/>
    </row>
    <row r="255" spans="1:28" ht="16" x14ac:dyDescent="0.2">
      <c r="A255" s="33"/>
      <c r="B255" s="9"/>
      <c r="D255" s="9"/>
      <c r="E255" s="34"/>
      <c r="F255" s="27"/>
      <c r="H255" s="75"/>
      <c r="I255" s="75"/>
      <c r="O255" s="27"/>
      <c r="Q255" s="10"/>
      <c r="R255" s="10"/>
      <c r="S255" s="10"/>
      <c r="T255" s="10"/>
      <c r="U255" s="10"/>
      <c r="W255" s="10"/>
      <c r="X255" s="10"/>
      <c r="Y255" s="10"/>
      <c r="Z255" s="28"/>
      <c r="AA255" s="10"/>
      <c r="AB255" s="28"/>
    </row>
    <row r="256" spans="1:28" ht="16" x14ac:dyDescent="0.2">
      <c r="A256" s="33"/>
      <c r="B256" s="9"/>
      <c r="D256" s="9"/>
      <c r="E256" s="34"/>
      <c r="F256" s="27"/>
      <c r="H256" s="75"/>
      <c r="I256" s="75"/>
      <c r="O256" s="27"/>
      <c r="Q256" s="10"/>
      <c r="R256" s="10"/>
      <c r="S256" s="10"/>
      <c r="T256" s="10"/>
      <c r="U256" s="10"/>
      <c r="W256" s="10"/>
      <c r="X256" s="10"/>
      <c r="Y256" s="10"/>
      <c r="Z256" s="28"/>
      <c r="AA256" s="10"/>
      <c r="AB256" s="28"/>
    </row>
    <row r="257" spans="1:28" ht="16" x14ac:dyDescent="0.2">
      <c r="A257" s="33"/>
      <c r="B257" s="9"/>
      <c r="D257" s="9"/>
      <c r="E257" s="34"/>
      <c r="F257" s="27"/>
      <c r="H257" s="75"/>
      <c r="I257" s="75"/>
      <c r="O257" s="27"/>
      <c r="Q257" s="10"/>
      <c r="R257" s="10"/>
      <c r="S257" s="10"/>
      <c r="T257" s="10"/>
      <c r="U257" s="10"/>
      <c r="W257" s="10"/>
      <c r="X257" s="10"/>
      <c r="Y257" s="10"/>
      <c r="Z257" s="28"/>
      <c r="AA257" s="10"/>
      <c r="AB257" s="28"/>
    </row>
    <row r="258" spans="1:28" ht="16" x14ac:dyDescent="0.2">
      <c r="A258" s="33"/>
      <c r="B258" s="9"/>
      <c r="D258" s="9"/>
      <c r="E258" s="34"/>
      <c r="F258" s="27"/>
      <c r="H258" s="75"/>
      <c r="I258" s="75"/>
      <c r="O258" s="27"/>
      <c r="Q258" s="10"/>
      <c r="R258" s="10"/>
      <c r="S258" s="10"/>
      <c r="T258" s="10"/>
      <c r="U258" s="10"/>
      <c r="W258" s="10"/>
      <c r="X258" s="10"/>
      <c r="Y258" s="10"/>
      <c r="Z258" s="28"/>
      <c r="AA258" s="10"/>
      <c r="AB258" s="28"/>
    </row>
    <row r="259" spans="1:28" ht="16" x14ac:dyDescent="0.2">
      <c r="A259" s="33"/>
      <c r="B259" s="9"/>
      <c r="D259" s="9"/>
      <c r="E259" s="34"/>
      <c r="F259" s="27"/>
      <c r="H259" s="75"/>
      <c r="I259" s="75"/>
      <c r="O259" s="27"/>
      <c r="Q259" s="10"/>
      <c r="R259" s="10"/>
      <c r="S259" s="10"/>
      <c r="T259" s="10"/>
      <c r="U259" s="10"/>
      <c r="W259" s="10"/>
      <c r="X259" s="10"/>
      <c r="Y259" s="10"/>
      <c r="Z259" s="28"/>
      <c r="AA259" s="10"/>
      <c r="AB259" s="28"/>
    </row>
    <row r="260" spans="1:28" ht="16" x14ac:dyDescent="0.2">
      <c r="A260" s="33"/>
      <c r="B260" s="9"/>
      <c r="D260" s="9"/>
      <c r="E260" s="34"/>
      <c r="F260" s="27"/>
      <c r="H260" s="75"/>
      <c r="I260" s="75"/>
      <c r="O260" s="27"/>
      <c r="Q260" s="10"/>
      <c r="R260" s="10"/>
      <c r="S260" s="10"/>
      <c r="T260" s="10"/>
      <c r="U260" s="10"/>
      <c r="W260" s="10"/>
      <c r="X260" s="10"/>
      <c r="Y260" s="10"/>
      <c r="Z260" s="28"/>
      <c r="AA260" s="10"/>
      <c r="AB260" s="28"/>
    </row>
    <row r="261" spans="1:28" ht="16" x14ac:dyDescent="0.2">
      <c r="A261" s="33"/>
      <c r="B261" s="9"/>
      <c r="D261" s="9"/>
      <c r="E261" s="34"/>
      <c r="F261" s="27"/>
      <c r="H261" s="75"/>
      <c r="I261" s="75"/>
      <c r="O261" s="27"/>
      <c r="Q261" s="10"/>
      <c r="R261" s="10"/>
      <c r="S261" s="10"/>
      <c r="T261" s="10"/>
      <c r="U261" s="10"/>
      <c r="W261" s="10"/>
      <c r="X261" s="10"/>
      <c r="Y261" s="10"/>
      <c r="Z261" s="28"/>
      <c r="AA261" s="10"/>
      <c r="AB261" s="28"/>
    </row>
    <row r="262" spans="1:28" ht="16" x14ac:dyDescent="0.2">
      <c r="A262" s="33"/>
      <c r="B262" s="9"/>
      <c r="D262" s="9"/>
      <c r="E262" s="34"/>
      <c r="F262" s="27"/>
      <c r="H262" s="75"/>
      <c r="I262" s="75"/>
      <c r="O262" s="27"/>
      <c r="Q262" s="10"/>
      <c r="R262" s="10"/>
      <c r="S262" s="10"/>
      <c r="T262" s="10"/>
      <c r="U262" s="10"/>
      <c r="W262" s="10"/>
      <c r="X262" s="10"/>
      <c r="Y262" s="10"/>
      <c r="Z262" s="28"/>
      <c r="AA262" s="10"/>
      <c r="AB262" s="28"/>
    </row>
    <row r="263" spans="1:28" ht="16" x14ac:dyDescent="0.2">
      <c r="A263" s="33"/>
      <c r="B263" s="9"/>
      <c r="D263" s="9"/>
      <c r="E263" s="34"/>
      <c r="F263" s="27"/>
      <c r="H263" s="75"/>
      <c r="I263" s="75"/>
      <c r="O263" s="27"/>
      <c r="Q263" s="10"/>
      <c r="R263" s="10"/>
      <c r="S263" s="10"/>
      <c r="T263" s="10"/>
      <c r="U263" s="10"/>
      <c r="W263" s="10"/>
      <c r="X263" s="10"/>
      <c r="Y263" s="10"/>
      <c r="Z263" s="28"/>
      <c r="AA263" s="10"/>
      <c r="AB263" s="28"/>
    </row>
    <row r="264" spans="1:28" ht="16" x14ac:dyDescent="0.2">
      <c r="A264" s="33"/>
      <c r="B264" s="9"/>
      <c r="D264" s="9"/>
      <c r="E264" s="34"/>
      <c r="F264" s="27"/>
      <c r="H264" s="75"/>
      <c r="I264" s="75"/>
      <c r="O264" s="27"/>
      <c r="Q264" s="10"/>
      <c r="R264" s="10"/>
      <c r="S264" s="10"/>
      <c r="T264" s="10"/>
      <c r="U264" s="10"/>
      <c r="W264" s="10"/>
      <c r="X264" s="10"/>
      <c r="Y264" s="10"/>
      <c r="Z264" s="28"/>
      <c r="AA264" s="10"/>
      <c r="AB264" s="28"/>
    </row>
    <row r="265" spans="1:28" ht="16" x14ac:dyDescent="0.2">
      <c r="A265" s="33"/>
      <c r="B265" s="9"/>
      <c r="D265" s="9"/>
      <c r="E265" s="34"/>
      <c r="F265" s="27"/>
      <c r="H265" s="75"/>
      <c r="I265" s="75"/>
      <c r="O265" s="27"/>
      <c r="Q265" s="10"/>
      <c r="R265" s="10"/>
      <c r="S265" s="10"/>
      <c r="T265" s="10"/>
      <c r="U265" s="10"/>
      <c r="W265" s="10"/>
      <c r="X265" s="10"/>
      <c r="Y265" s="10"/>
      <c r="Z265" s="28"/>
      <c r="AA265" s="10"/>
      <c r="AB265" s="28"/>
    </row>
    <row r="266" spans="1:28" ht="16" x14ac:dyDescent="0.2">
      <c r="A266" s="33"/>
      <c r="B266" s="9"/>
      <c r="D266" s="9"/>
      <c r="E266" s="34"/>
      <c r="F266" s="27"/>
      <c r="H266" s="75"/>
      <c r="I266" s="75"/>
      <c r="O266" s="27"/>
      <c r="Q266" s="10"/>
      <c r="R266" s="10"/>
      <c r="S266" s="10"/>
      <c r="T266" s="10"/>
      <c r="U266" s="10"/>
      <c r="W266" s="10"/>
      <c r="X266" s="10"/>
      <c r="Y266" s="10"/>
      <c r="Z266" s="28"/>
      <c r="AA266" s="10"/>
      <c r="AB266" s="28"/>
    </row>
    <row r="267" spans="1:28" ht="16" x14ac:dyDescent="0.2">
      <c r="A267" s="33"/>
      <c r="B267" s="9"/>
      <c r="D267" s="9"/>
      <c r="E267" s="34"/>
      <c r="F267" s="27"/>
      <c r="H267" s="75"/>
      <c r="I267" s="75"/>
      <c r="O267" s="27"/>
      <c r="Q267" s="10"/>
      <c r="R267" s="10"/>
      <c r="S267" s="10"/>
      <c r="T267" s="10"/>
      <c r="U267" s="10"/>
      <c r="W267" s="10"/>
      <c r="X267" s="10"/>
      <c r="Y267" s="10"/>
      <c r="Z267" s="28"/>
      <c r="AA267" s="10"/>
      <c r="AB267" s="28"/>
    </row>
    <row r="268" spans="1:28" ht="16" x14ac:dyDescent="0.2">
      <c r="A268" s="33"/>
      <c r="B268" s="9"/>
      <c r="D268" s="9"/>
      <c r="E268" s="34"/>
      <c r="F268" s="27"/>
      <c r="H268" s="75"/>
      <c r="I268" s="75"/>
      <c r="O268" s="27"/>
      <c r="Q268" s="10"/>
      <c r="R268" s="10"/>
      <c r="S268" s="10"/>
      <c r="T268" s="10"/>
      <c r="U268" s="10"/>
      <c r="W268" s="10"/>
      <c r="X268" s="10"/>
      <c r="Y268" s="10"/>
      <c r="Z268" s="28"/>
      <c r="AA268" s="10"/>
      <c r="AB268" s="28"/>
    </row>
    <row r="269" spans="1:28" ht="16" x14ac:dyDescent="0.2">
      <c r="A269" s="33"/>
      <c r="B269" s="9"/>
      <c r="D269" s="9"/>
      <c r="E269" s="34"/>
      <c r="F269" s="27"/>
      <c r="H269" s="75"/>
      <c r="I269" s="75"/>
      <c r="O269" s="27"/>
      <c r="Q269" s="10"/>
      <c r="R269" s="10"/>
      <c r="S269" s="10"/>
      <c r="T269" s="10"/>
      <c r="U269" s="10"/>
      <c r="W269" s="10"/>
      <c r="X269" s="10"/>
      <c r="Y269" s="10"/>
      <c r="Z269" s="28"/>
      <c r="AA269" s="10"/>
      <c r="AB269" s="28"/>
    </row>
    <row r="270" spans="1:28" ht="16" x14ac:dyDescent="0.2">
      <c r="A270" s="33"/>
      <c r="B270" s="9"/>
      <c r="D270" s="9"/>
      <c r="E270" s="34"/>
      <c r="F270" s="27"/>
      <c r="H270" s="75"/>
      <c r="I270" s="75"/>
      <c r="O270" s="27"/>
      <c r="Q270" s="10"/>
      <c r="R270" s="10"/>
      <c r="S270" s="10"/>
      <c r="T270" s="10"/>
      <c r="U270" s="10"/>
      <c r="W270" s="10"/>
      <c r="X270" s="10"/>
      <c r="Y270" s="10"/>
      <c r="Z270" s="28"/>
      <c r="AA270" s="10"/>
      <c r="AB270" s="28"/>
    </row>
    <row r="271" spans="1:28" ht="16" x14ac:dyDescent="0.2">
      <c r="A271" s="33"/>
      <c r="B271" s="9"/>
      <c r="D271" s="9"/>
      <c r="E271" s="34"/>
      <c r="F271" s="27"/>
      <c r="H271" s="75"/>
      <c r="I271" s="75"/>
      <c r="O271" s="27"/>
      <c r="Q271" s="10"/>
      <c r="R271" s="10"/>
      <c r="S271" s="10"/>
      <c r="T271" s="10"/>
      <c r="U271" s="10"/>
      <c r="W271" s="10"/>
      <c r="X271" s="10"/>
      <c r="Y271" s="10"/>
      <c r="Z271" s="28"/>
      <c r="AA271" s="10"/>
      <c r="AB271" s="28"/>
    </row>
    <row r="272" spans="1:28" ht="16" x14ac:dyDescent="0.2">
      <c r="A272" s="33"/>
      <c r="B272" s="9"/>
      <c r="D272" s="9"/>
      <c r="E272" s="34"/>
      <c r="F272" s="27"/>
      <c r="H272" s="75"/>
      <c r="I272" s="75"/>
      <c r="O272" s="27"/>
      <c r="Q272" s="10"/>
      <c r="R272" s="10"/>
      <c r="S272" s="10"/>
      <c r="T272" s="10"/>
      <c r="U272" s="10"/>
      <c r="W272" s="10"/>
      <c r="X272" s="10"/>
      <c r="Y272" s="10"/>
      <c r="Z272" s="28"/>
      <c r="AA272" s="10"/>
      <c r="AB272" s="28"/>
    </row>
    <row r="273" spans="1:28" ht="16" x14ac:dyDescent="0.2">
      <c r="A273" s="33"/>
      <c r="B273" s="9"/>
      <c r="D273" s="9"/>
      <c r="E273" s="34"/>
      <c r="F273" s="27"/>
      <c r="H273" s="75"/>
      <c r="I273" s="75"/>
      <c r="O273" s="27"/>
      <c r="Q273" s="10"/>
      <c r="R273" s="10"/>
      <c r="S273" s="10"/>
      <c r="T273" s="10"/>
      <c r="U273" s="10"/>
      <c r="W273" s="10"/>
      <c r="X273" s="10"/>
      <c r="Y273" s="10"/>
      <c r="Z273" s="28"/>
      <c r="AA273" s="10"/>
      <c r="AB273" s="28"/>
    </row>
    <row r="274" spans="1:28" ht="16" x14ac:dyDescent="0.2">
      <c r="A274" s="33"/>
      <c r="B274" s="9"/>
      <c r="D274" s="9"/>
      <c r="E274" s="34"/>
      <c r="F274" s="27"/>
      <c r="H274" s="75"/>
      <c r="I274" s="75"/>
      <c r="O274" s="27"/>
      <c r="Q274" s="10"/>
      <c r="R274" s="10"/>
      <c r="S274" s="10"/>
      <c r="T274" s="10"/>
      <c r="U274" s="10"/>
      <c r="W274" s="10"/>
      <c r="X274" s="10"/>
      <c r="Y274" s="10"/>
      <c r="Z274" s="28"/>
      <c r="AA274" s="10"/>
      <c r="AB274" s="28"/>
    </row>
    <row r="275" spans="1:28" ht="16" x14ac:dyDescent="0.2">
      <c r="A275" s="33"/>
      <c r="B275" s="9"/>
      <c r="D275" s="9"/>
      <c r="E275" s="34"/>
      <c r="F275" s="27"/>
      <c r="H275" s="75"/>
      <c r="I275" s="75"/>
      <c r="O275" s="27"/>
      <c r="Q275" s="10"/>
      <c r="R275" s="10"/>
      <c r="S275" s="10"/>
      <c r="T275" s="10"/>
      <c r="U275" s="10"/>
      <c r="W275" s="10"/>
      <c r="X275" s="10"/>
      <c r="Y275" s="10"/>
      <c r="Z275" s="28"/>
      <c r="AA275" s="10"/>
      <c r="AB275" s="28"/>
    </row>
    <row r="276" spans="1:28" ht="16" x14ac:dyDescent="0.2">
      <c r="A276" s="33"/>
      <c r="B276" s="9"/>
      <c r="D276" s="9"/>
      <c r="E276" s="34"/>
      <c r="F276" s="27"/>
      <c r="H276" s="75"/>
      <c r="I276" s="75"/>
      <c r="O276" s="27"/>
      <c r="Q276" s="10"/>
      <c r="R276" s="10"/>
      <c r="S276" s="10"/>
      <c r="T276" s="10"/>
      <c r="U276" s="10"/>
      <c r="W276" s="10"/>
      <c r="X276" s="10"/>
      <c r="Y276" s="10"/>
      <c r="Z276" s="28"/>
      <c r="AA276" s="10"/>
      <c r="AB276" s="28"/>
    </row>
    <row r="277" spans="1:28" ht="16" x14ac:dyDescent="0.2">
      <c r="A277" s="33"/>
      <c r="B277" s="9"/>
      <c r="D277" s="9"/>
      <c r="E277" s="34"/>
      <c r="F277" s="27"/>
      <c r="H277" s="75"/>
      <c r="I277" s="75"/>
      <c r="O277" s="27"/>
      <c r="Q277" s="10"/>
      <c r="R277" s="10"/>
      <c r="S277" s="10"/>
      <c r="T277" s="10"/>
      <c r="U277" s="10"/>
      <c r="W277" s="10"/>
      <c r="X277" s="10"/>
      <c r="Y277" s="10"/>
      <c r="Z277" s="28"/>
      <c r="AA277" s="10"/>
      <c r="AB277" s="28"/>
    </row>
    <row r="278" spans="1:28" ht="16" x14ac:dyDescent="0.2">
      <c r="A278" s="33"/>
      <c r="B278" s="9"/>
      <c r="D278" s="9"/>
      <c r="E278" s="34"/>
      <c r="F278" s="27"/>
      <c r="H278" s="75"/>
      <c r="I278" s="75"/>
      <c r="O278" s="27"/>
      <c r="Q278" s="10"/>
      <c r="R278" s="10"/>
      <c r="S278" s="10"/>
      <c r="T278" s="10"/>
      <c r="U278" s="10"/>
      <c r="W278" s="10"/>
      <c r="X278" s="10"/>
      <c r="Y278" s="10"/>
      <c r="Z278" s="28"/>
      <c r="AA278" s="10"/>
      <c r="AB278" s="28"/>
    </row>
    <row r="279" spans="1:28" ht="16" x14ac:dyDescent="0.2">
      <c r="A279" s="33"/>
      <c r="B279" s="9"/>
      <c r="D279" s="9"/>
      <c r="E279" s="34"/>
      <c r="F279" s="27"/>
      <c r="H279" s="75"/>
      <c r="I279" s="75"/>
      <c r="O279" s="27"/>
      <c r="Q279" s="10"/>
      <c r="R279" s="10"/>
      <c r="S279" s="10"/>
      <c r="T279" s="10"/>
      <c r="U279" s="10"/>
      <c r="W279" s="10"/>
      <c r="X279" s="10"/>
      <c r="Y279" s="10"/>
      <c r="Z279" s="28"/>
      <c r="AA279" s="10"/>
      <c r="AB279" s="28"/>
    </row>
    <row r="280" spans="1:28" ht="16" x14ac:dyDescent="0.2">
      <c r="A280" s="33"/>
      <c r="B280" s="9"/>
      <c r="D280" s="9"/>
      <c r="E280" s="34"/>
      <c r="F280" s="27"/>
      <c r="H280" s="75"/>
      <c r="I280" s="75"/>
      <c r="O280" s="27"/>
      <c r="Q280" s="10"/>
      <c r="R280" s="10"/>
      <c r="S280" s="10"/>
      <c r="T280" s="10"/>
      <c r="U280" s="10"/>
      <c r="W280" s="10"/>
      <c r="X280" s="10"/>
      <c r="Y280" s="10"/>
      <c r="Z280" s="28"/>
      <c r="AA280" s="10"/>
      <c r="AB280" s="28"/>
    </row>
    <row r="281" spans="1:28" ht="16" x14ac:dyDescent="0.2">
      <c r="A281" s="33"/>
      <c r="B281" s="9"/>
      <c r="D281" s="9"/>
      <c r="E281" s="34"/>
      <c r="F281" s="27"/>
      <c r="H281" s="75"/>
      <c r="I281" s="75"/>
      <c r="O281" s="27"/>
      <c r="Q281" s="10"/>
      <c r="R281" s="10"/>
      <c r="S281" s="10"/>
      <c r="T281" s="10"/>
      <c r="U281" s="10"/>
      <c r="W281" s="10"/>
      <c r="X281" s="10"/>
      <c r="Y281" s="10"/>
      <c r="Z281" s="28"/>
      <c r="AA281" s="10"/>
      <c r="AB281" s="28"/>
    </row>
    <row r="282" spans="1:28" ht="16" x14ac:dyDescent="0.2">
      <c r="A282" s="33"/>
      <c r="B282" s="9"/>
      <c r="D282" s="9"/>
      <c r="E282" s="34"/>
      <c r="F282" s="27"/>
      <c r="H282" s="75"/>
      <c r="I282" s="75"/>
      <c r="O282" s="10"/>
      <c r="P282" s="10"/>
      <c r="Q282" s="10"/>
      <c r="R282" s="10"/>
      <c r="S282" s="10"/>
      <c r="U282" s="10"/>
      <c r="W282" s="9"/>
      <c r="X282" s="28"/>
      <c r="Y282" s="10"/>
      <c r="Z282" s="28"/>
    </row>
    <row r="283" spans="1:28" ht="16" x14ac:dyDescent="0.2">
      <c r="A283" s="33"/>
      <c r="B283" s="9"/>
      <c r="D283" s="9"/>
      <c r="E283" s="34"/>
      <c r="F283" s="27"/>
      <c r="H283" s="75"/>
      <c r="I283" s="75"/>
      <c r="O283" s="10"/>
      <c r="P283" s="10"/>
      <c r="Q283" s="10"/>
      <c r="R283" s="10"/>
      <c r="S283" s="10"/>
      <c r="U283" s="10"/>
      <c r="W283" s="9"/>
      <c r="X283" s="28"/>
      <c r="Y283" s="10"/>
      <c r="Z283" s="28"/>
    </row>
    <row r="284" spans="1:28" ht="16" x14ac:dyDescent="0.2">
      <c r="F284" s="27"/>
      <c r="H284" s="75"/>
      <c r="I284" s="75"/>
      <c r="M284" s="10"/>
      <c r="N284" s="34"/>
      <c r="O284" s="10"/>
      <c r="P284" s="10"/>
      <c r="Q284" s="10"/>
      <c r="R284" s="10"/>
      <c r="S284" s="10"/>
      <c r="U284" s="10"/>
      <c r="W284" s="9"/>
      <c r="X284" s="28"/>
      <c r="Y284" s="10"/>
      <c r="Z284" s="28"/>
    </row>
    <row r="285" spans="1:28" ht="16" x14ac:dyDescent="0.2">
      <c r="F285" s="27"/>
      <c r="H285" s="75"/>
      <c r="I285" s="75"/>
      <c r="M285" s="10"/>
      <c r="N285" s="34"/>
    </row>
    <row r="286" spans="1:28" x14ac:dyDescent="0.2">
      <c r="I286" s="9"/>
    </row>
    <row r="287" spans="1:28" x14ac:dyDescent="0.2">
      <c r="I287" s="9"/>
    </row>
    <row r="288" spans="1:28" x14ac:dyDescent="0.2">
      <c r="I288" s="9"/>
    </row>
  </sheetData>
  <autoFilter ref="A35:B35" xr:uid="{3F0F7EE3-298C-4CE6-8556-F008AA242CB9}"/>
  <mergeCells count="40">
    <mergeCell ref="O4:T4"/>
    <mergeCell ref="O11:T11"/>
    <mergeCell ref="A21:F21"/>
    <mergeCell ref="A28:G28"/>
    <mergeCell ref="A25:F25"/>
    <mergeCell ref="A10:G10"/>
    <mergeCell ref="A20:D20"/>
    <mergeCell ref="A26:F26"/>
    <mergeCell ref="G34:J34"/>
    <mergeCell ref="A9:G9"/>
    <mergeCell ref="A16:G16"/>
    <mergeCell ref="E11:F11"/>
    <mergeCell ref="E12:F12"/>
    <mergeCell ref="E13:F13"/>
    <mergeCell ref="E14:F14"/>
    <mergeCell ref="A11:D11"/>
    <mergeCell ref="A12:D12"/>
    <mergeCell ref="A13:D13"/>
    <mergeCell ref="A14:D14"/>
    <mergeCell ref="A15:F15"/>
    <mergeCell ref="E19:F19"/>
    <mergeCell ref="E20:F20"/>
    <mergeCell ref="A18:D18"/>
    <mergeCell ref="A19:D19"/>
    <mergeCell ref="A1:L1"/>
    <mergeCell ref="G37:I37"/>
    <mergeCell ref="A6:F6"/>
    <mergeCell ref="A7:F7"/>
    <mergeCell ref="A8:F8"/>
    <mergeCell ref="A5:G5"/>
    <mergeCell ref="A34:E34"/>
    <mergeCell ref="E3:F3"/>
    <mergeCell ref="A3:D3"/>
    <mergeCell ref="A27:F27"/>
    <mergeCell ref="A29:F29"/>
    <mergeCell ref="A33:E33"/>
    <mergeCell ref="A32:E32"/>
    <mergeCell ref="A24:G24"/>
    <mergeCell ref="A17:G17"/>
    <mergeCell ref="E18:F18"/>
  </mergeCells>
  <pageMargins left="0.7" right="0.7"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INTRO</vt:lpstr>
      <vt:lpstr>RAW DATA</vt:lpstr>
      <vt:lpstr>DASHBOARD</vt:lpstr>
      <vt:lpstr>Consolidated Income Statement</vt:lpstr>
      <vt:lpstr>DCF Dashboard</vt:lpstr>
      <vt:lpstr>CAPEX</vt:lpstr>
      <vt:lpstr>Consolidated Balance Sheet</vt:lpstr>
      <vt:lpstr>Working Capital Schedule</vt:lpstr>
      <vt:lpstr>Debt Schedule</vt:lpstr>
      <vt:lpstr>Consolidated cash flow</vt:lpstr>
      <vt:lpstr>Fixed asset Schedule</vt:lpstr>
      <vt:lpstr>Discount 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Shubh Chopra</cp:lastModifiedBy>
  <cp:lastPrinted>2024-09-11T18:13:47Z</cp:lastPrinted>
  <dcterms:created xsi:type="dcterms:W3CDTF">2021-02-22T06:54:57Z</dcterms:created>
  <dcterms:modified xsi:type="dcterms:W3CDTF">2026-09-09T07:31:34Z</dcterms:modified>
</cp:coreProperties>
</file>