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635" windowHeight="8835" firstSheet="7" activeTab="8"/>
  </bookViews>
  <sheets>
    <sheet name="Property Details" sheetId="1" r:id="rId1"/>
    <sheet name="Rent Roll" sheetId="2" r:id="rId2"/>
    <sheet name="Expenses" sheetId="3" r:id="rId3"/>
    <sheet name="Closing costs" sheetId="4" r:id="rId4"/>
    <sheet name="OHI" sheetId="6" r:id="rId5"/>
    <sheet name="Loan" sheetId="5" r:id="rId6"/>
    <sheet name="Returns" sheetId="7" state="hidden" r:id="rId7"/>
    <sheet name="Ranking" sheetId="9" r:id="rId8"/>
    <sheet name="Ranking org" sheetId="8" r:id="rId9"/>
  </sheets>
  <definedNames>
    <definedName name="_xlnm._FilterDatabase" localSheetId="1" hidden="1">'Rent Roll'!$A$1:$V$60</definedName>
  </definedNames>
  <calcPr calcId="144525"/>
</workbook>
</file>

<file path=xl/sharedStrings.xml><?xml version="1.0" encoding="utf-8"?>
<sst xmlns="http://schemas.openxmlformats.org/spreadsheetml/2006/main" count="393" uniqueCount="231">
  <si>
    <t>Property Name</t>
  </si>
  <si>
    <t>Poplar Prairie Stone Crossing</t>
  </si>
  <si>
    <t>Location</t>
  </si>
  <si>
    <t>2730 Sutton Rd, Hoffman Estates, IL 60192</t>
  </si>
  <si>
    <t>Total GLA (in SF)</t>
  </si>
  <si>
    <t>Occupied Area (in SF)</t>
  </si>
  <si>
    <t>Occupancy (%)</t>
  </si>
  <si>
    <t>Size</t>
  </si>
  <si>
    <t>35.01 Acres</t>
  </si>
  <si>
    <t>Year Built</t>
  </si>
  <si>
    <t>2006/2008</t>
  </si>
  <si>
    <t>Last renovated</t>
  </si>
  <si>
    <t>NA</t>
  </si>
  <si>
    <t>In-Place NOI (as per OM)</t>
  </si>
  <si>
    <t>Key Tenants</t>
  </si>
  <si>
    <t>TJ Maxx, HomeGoods, PetSmart</t>
  </si>
  <si>
    <t>Total Number of Parcels</t>
  </si>
  <si>
    <t>Parcel # 1</t>
  </si>
  <si>
    <t>01-33-303-014-0000</t>
  </si>
  <si>
    <t>Parcel # 2</t>
  </si>
  <si>
    <t>01-33-301-005-0000</t>
  </si>
  <si>
    <t>No. of Buildings</t>
  </si>
  <si>
    <t>Parking Space</t>
  </si>
  <si>
    <t>Parking Ratio</t>
  </si>
  <si>
    <t>Total Units</t>
  </si>
  <si>
    <t>Occupied Units</t>
  </si>
  <si>
    <t>Vacant Units</t>
  </si>
  <si>
    <t>Purchase Price</t>
  </si>
  <si>
    <t>Capitalization Rate</t>
  </si>
  <si>
    <t>Down Payment %</t>
  </si>
  <si>
    <t>Suite #</t>
  </si>
  <si>
    <t>Tenant Use</t>
  </si>
  <si>
    <t>AREA (SF)</t>
  </si>
  <si>
    <t>% of Total</t>
  </si>
  <si>
    <t>Base Rent PSF</t>
  </si>
  <si>
    <t>Base Rent Anually</t>
  </si>
  <si>
    <t>Recoveries</t>
  </si>
  <si>
    <t>Annual Gross</t>
  </si>
  <si>
    <t>Lease Type</t>
  </si>
  <si>
    <t>Recovery Capped</t>
  </si>
  <si>
    <t>Admin Fees</t>
  </si>
  <si>
    <t>Renewals</t>
  </si>
  <si>
    <t>Lease Begins</t>
  </si>
  <si>
    <t>Lease Expires</t>
  </si>
  <si>
    <t>Status</t>
  </si>
  <si>
    <t>Category</t>
  </si>
  <si>
    <t>Date</t>
  </si>
  <si>
    <t>Annual Rent Amount</t>
  </si>
  <si>
    <t>Type</t>
  </si>
  <si>
    <t>Buffalo Wild Wings</t>
  </si>
  <si>
    <t>NNN/NN/Gross</t>
  </si>
  <si>
    <t>Yes/$70000</t>
  </si>
  <si>
    <t>4x5 years</t>
  </si>
  <si>
    <t>Lease</t>
  </si>
  <si>
    <t>Option</t>
  </si>
  <si>
    <t>Add button</t>
  </si>
  <si>
    <t>Old Navy</t>
  </si>
  <si>
    <t>2x5 years</t>
  </si>
  <si>
    <t xml:space="preserve">VACANT </t>
  </si>
  <si>
    <t>VACANT</t>
  </si>
  <si>
    <t>PetSmart</t>
  </si>
  <si>
    <t>Ulta Beauty</t>
  </si>
  <si>
    <t>Five Below</t>
  </si>
  <si>
    <t>3x5 years</t>
  </si>
  <si>
    <t>Texas Roadhouse</t>
  </si>
  <si>
    <t>Orange Theory</t>
  </si>
  <si>
    <t>Poplar Dental</t>
  </si>
  <si>
    <t>1x5 years</t>
  </si>
  <si>
    <t>Subway</t>
  </si>
  <si>
    <t xml:space="preserve">Hallmark </t>
  </si>
  <si>
    <t>Lane Bryant</t>
  </si>
  <si>
    <t>Massage Envy</t>
  </si>
  <si>
    <t>Bath &amp; Body Works</t>
  </si>
  <si>
    <t>Maurice's</t>
  </si>
  <si>
    <t>TJ Maxx</t>
  </si>
  <si>
    <t xml:space="preserve">PT Solutions </t>
  </si>
  <si>
    <t xml:space="preserve">Honey Berry </t>
  </si>
  <si>
    <t>Dunkin Donuts</t>
  </si>
  <si>
    <t>Sally Beauty Supply</t>
  </si>
  <si>
    <t>Crumbl Cookies</t>
  </si>
  <si>
    <t>Visionworks</t>
  </si>
  <si>
    <t>Verizon Wireless</t>
  </si>
  <si>
    <t>SynergenX Testosterone &amp; Weight Loss</t>
  </si>
  <si>
    <t>Red Robin</t>
  </si>
  <si>
    <t>Which Wich</t>
  </si>
  <si>
    <t>Ross Dress For Less</t>
  </si>
  <si>
    <t>HomeGoods</t>
  </si>
  <si>
    <t>Panda Express</t>
  </si>
  <si>
    <t>Moe's Southwest Grille</t>
  </si>
  <si>
    <t>The UPS Store</t>
  </si>
  <si>
    <t>Jimmy Johns</t>
  </si>
  <si>
    <t>Deka Lash</t>
  </si>
  <si>
    <t>Glamour Nails</t>
  </si>
  <si>
    <t>Chiro One (TVG-Medulla)</t>
  </si>
  <si>
    <t>Rookies All America Sports Pub &amp; Grill</t>
  </si>
  <si>
    <t>Pita Pita</t>
  </si>
  <si>
    <t>Chipotle Mexican Grill</t>
  </si>
  <si>
    <t>Jersey Mike's</t>
  </si>
  <si>
    <t>Flex Zone</t>
  </si>
  <si>
    <t>T-Mobile</t>
  </si>
  <si>
    <t>Great Clips</t>
  </si>
  <si>
    <t>Pure Barre</t>
  </si>
  <si>
    <t>Light RX</t>
  </si>
  <si>
    <t>Citi Bank (NAP)</t>
  </si>
  <si>
    <t>NAP</t>
  </si>
  <si>
    <t>Target OEA (NAP)</t>
  </si>
  <si>
    <t>Chase Bank (NAP)</t>
  </si>
  <si>
    <t>Kyoto Japanese Steak &amp; Sushi (NAP)</t>
  </si>
  <si>
    <t>Agree LP REA (Dollar Tree/Burlington)</t>
  </si>
  <si>
    <t>EXPENSES</t>
  </si>
  <si>
    <t>as per OM</t>
  </si>
  <si>
    <t>Amount in USD for analysis</t>
  </si>
  <si>
    <t>Advertising</t>
  </si>
  <si>
    <t>Parking Lot Expenses</t>
  </si>
  <si>
    <t>Gas &amp; Electric</t>
  </si>
  <si>
    <t>General/Admin</t>
  </si>
  <si>
    <t>Insurance</t>
  </si>
  <si>
    <t>Legal</t>
  </si>
  <si>
    <t>Landscaping</t>
  </si>
  <si>
    <t>Snow Removal</t>
  </si>
  <si>
    <t>Roof Repairs</t>
  </si>
  <si>
    <t>HVAC</t>
  </si>
  <si>
    <t>Fire &amp; Security System</t>
  </si>
  <si>
    <t>Misc.</t>
  </si>
  <si>
    <t>Real Estate Property Taxes</t>
  </si>
  <si>
    <t>(Note: Please check on County's website for next assessment)</t>
  </si>
  <si>
    <t>Trash Removal</t>
  </si>
  <si>
    <t>Management Fee (3% of EGR)</t>
  </si>
  <si>
    <t>Asset Management Fee (1% of capital deployed)</t>
  </si>
  <si>
    <t>Other Expenses</t>
  </si>
  <si>
    <t xml:space="preserve">Repairs and Maintenance </t>
  </si>
  <si>
    <t>Non Recoverable Expenses</t>
  </si>
  <si>
    <t>Water and Sewer</t>
  </si>
  <si>
    <t>Replacement Reserves</t>
  </si>
  <si>
    <t>Total Expenses</t>
  </si>
  <si>
    <t>Closing Costs</t>
  </si>
  <si>
    <t>Amount in USD</t>
  </si>
  <si>
    <t>%</t>
  </si>
  <si>
    <t>Notes</t>
  </si>
  <si>
    <t>of Purchase price</t>
  </si>
  <si>
    <t>Lender Fee</t>
  </si>
  <si>
    <t>of Loan amount</t>
  </si>
  <si>
    <t>3rd Party Reports</t>
  </si>
  <si>
    <t>Fixed Amount</t>
  </si>
  <si>
    <t>Title Insurance</t>
  </si>
  <si>
    <t>Operating Reserves</t>
  </si>
  <si>
    <t>Short Term Roof Repairs Reserves</t>
  </si>
  <si>
    <t>Misc. reserves</t>
  </si>
  <si>
    <t>Total Closing costs</t>
  </si>
  <si>
    <t xml:space="preserve">    </t>
  </si>
  <si>
    <t>Octave Fees</t>
  </si>
  <si>
    <t>Acquisition Fee</t>
  </si>
  <si>
    <t>Octave Financing Fee</t>
  </si>
  <si>
    <t>Octave Documentation Fee</t>
  </si>
  <si>
    <t>Sweat Equity</t>
  </si>
  <si>
    <t>of Equity contributed</t>
  </si>
  <si>
    <t>Total Fees/Equity for Octave</t>
  </si>
  <si>
    <t>Bank Title</t>
  </si>
  <si>
    <t>Loan Amount</t>
  </si>
  <si>
    <t>Loan %</t>
  </si>
  <si>
    <t>of purchase price</t>
  </si>
  <si>
    <t>Interest Rate %</t>
  </si>
  <si>
    <t>Interest only period (in months)</t>
  </si>
  <si>
    <t>Amortization (in years)</t>
  </si>
  <si>
    <t xml:space="preserve">Refinance applicable 
after end of year </t>
  </si>
  <si>
    <t>Dropdown to enter for year 2 to 5</t>
  </si>
  <si>
    <t>Summary of Combined Cash Flows and Returns</t>
  </si>
  <si>
    <t>Beginning Member Capital Account Balance</t>
  </si>
  <si>
    <t>Total Cashflow</t>
  </si>
  <si>
    <t>Cash on Cash Return</t>
  </si>
  <si>
    <t>Average Cash on Cash Return to Date</t>
  </si>
  <si>
    <t>Net Proceeds/Profits from Refinance or Sale</t>
  </si>
  <si>
    <t>Ending Member Capital Account Balance</t>
  </si>
  <si>
    <t>Total Return on Investment</t>
  </si>
  <si>
    <t>Average Annual Return</t>
  </si>
  <si>
    <t>Average Cash on Cash Return</t>
  </si>
  <si>
    <t>Factor</t>
  </si>
  <si>
    <t>Weightage</t>
  </si>
  <si>
    <t>Values</t>
  </si>
  <si>
    <t>Points</t>
  </si>
  <si>
    <t>Score</t>
  </si>
  <si>
    <t>Tenants</t>
  </si>
  <si>
    <t>Occupancy</t>
  </si>
  <si>
    <t>Lease Expiry after July 2025</t>
  </si>
  <si>
    <t>Age/Renovated</t>
  </si>
  <si>
    <t>Intangibles</t>
  </si>
  <si>
    <t>Population density (note 1)</t>
  </si>
  <si>
    <t>Household Income</t>
  </si>
  <si>
    <t>Vehicles Crossing per day</t>
  </si>
  <si>
    <t>Property Score for ranking</t>
  </si>
  <si>
    <t>Criteria</t>
  </si>
  <si>
    <t>&gt; 20%</t>
  </si>
  <si>
    <t>&gt; 15K/mile</t>
  </si>
  <si>
    <t>Population density</t>
  </si>
  <si>
    <t>&gt; 16.66</t>
  </si>
  <si>
    <t>&gt; 13K/mile</t>
  </si>
  <si>
    <t>&gt;  13.33</t>
  </si>
  <si>
    <t>&gt; 11K/mile</t>
  </si>
  <si>
    <t>&gt; 10 %</t>
  </si>
  <si>
    <t>&gt; 9K/mile</t>
  </si>
  <si>
    <t>&lt; 10%</t>
  </si>
  <si>
    <t>&lt; 9K/mile</t>
  </si>
  <si>
    <t>&gt; $75K</t>
  </si>
  <si>
    <t>&gt; $65K</t>
  </si>
  <si>
    <t>&gt; $55K</t>
  </si>
  <si>
    <t>&gt; 95%</t>
  </si>
  <si>
    <t>&gt; $45K</t>
  </si>
  <si>
    <t>&gt; 90%</t>
  </si>
  <si>
    <t>&lt; $45K</t>
  </si>
  <si>
    <t>&gt; 80%</t>
  </si>
  <si>
    <t>&gt; 50K</t>
  </si>
  <si>
    <t>Vehicles crossing per day</t>
  </si>
  <si>
    <t>&gt; 70%</t>
  </si>
  <si>
    <t>&gt; 40K</t>
  </si>
  <si>
    <t>&lt; 70%</t>
  </si>
  <si>
    <t>&gt; 30K</t>
  </si>
  <si>
    <t>Note</t>
  </si>
  <si>
    <t>&gt; 20K</t>
  </si>
  <si>
    <t>&lt; 20K</t>
  </si>
  <si>
    <t>&lt; 5 yrs</t>
  </si>
  <si>
    <t>Age / renovated</t>
  </si>
  <si>
    <t>&lt; 15 yrs</t>
  </si>
  <si>
    <t>&lt; 25 yrs</t>
  </si>
  <si>
    <t>Tenants
(SQFT occupied by National / Medical / Government )</t>
  </si>
  <si>
    <t>&lt; 35 yrs</t>
  </si>
  <si>
    <t>&gt; 60%</t>
  </si>
  <si>
    <t>&gt; 35 yrs</t>
  </si>
  <si>
    <t>&gt; 40%</t>
  </si>
  <si>
    <t>&gt; 0%</t>
  </si>
  <si>
    <t>If Available</t>
  </si>
  <si>
    <t>If NOT Available</t>
  </si>
</sst>
</file>

<file path=xl/styles.xml><?xml version="1.0" encoding="utf-8"?>
<styleSheet xmlns="http://schemas.openxmlformats.org/spreadsheetml/2006/main" xmlns:xr9="http://schemas.microsoft.com/office/spreadsheetml/2016/revision9">
  <numFmts count="7">
    <numFmt numFmtId="6" formatCode="&quot;$&quot;#,##0_);[Red]\(&quot;$&quot;#,##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&quot;$&quot;#,##0"/>
    <numFmt numFmtId="179" formatCode="_(&quot;$&quot;* #,##0_);_(&quot;$&quot;* \(#,##0\);_(&quot;$&quot;* &quot;-&quot;??_);_(@_)"/>
  </numFmts>
  <fonts count="39">
    <font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0"/>
      <name val="Arial"/>
      <charset val="134"/>
    </font>
    <font>
      <b/>
      <sz val="10"/>
      <name val="Arial"/>
      <charset val="134"/>
    </font>
    <font>
      <b/>
      <sz val="9"/>
      <name val="Calibri"/>
      <charset val="134"/>
      <scheme val="minor"/>
    </font>
    <font>
      <sz val="9"/>
      <name val="Calibri"/>
      <charset val="134"/>
      <scheme val="minor"/>
    </font>
    <font>
      <sz val="10"/>
      <name val="Calibri"/>
      <charset val="134"/>
      <scheme val="minor"/>
    </font>
    <font>
      <b/>
      <sz val="9"/>
      <color indexed="9"/>
      <name val="Calibri"/>
      <charset val="134"/>
      <scheme val="minor"/>
    </font>
    <font>
      <sz val="9"/>
      <color indexed="9"/>
      <name val="Calibri"/>
      <charset val="134"/>
      <scheme val="minor"/>
    </font>
    <font>
      <sz val="11"/>
      <color rgb="FF000000"/>
      <name val="Times New Roman"/>
      <charset val="134"/>
    </font>
    <font>
      <sz val="11"/>
      <color theme="1"/>
      <name val="Times New Roman"/>
      <charset val="134"/>
    </font>
    <font>
      <sz val="11"/>
      <color theme="4"/>
      <name val="Times New Roman"/>
      <charset val="134"/>
    </font>
    <font>
      <sz val="8"/>
      <name val="Arial"/>
      <charset val="134"/>
    </font>
    <font>
      <sz val="10"/>
      <color theme="4"/>
      <name val="Arial"/>
      <charset val="134"/>
    </font>
    <font>
      <sz val="12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12"/>
      <color theme="4"/>
      <name val="Calibri"/>
      <charset val="134"/>
      <scheme val="minor"/>
    </font>
    <font>
      <sz val="12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0"/>
      <name val="Tahoma"/>
      <charset val="134"/>
    </font>
  </fonts>
  <fills count="4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rgb="FFE7E6E6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11" borderId="14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5" fillId="0" borderId="15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12" borderId="17" applyNumberFormat="0" applyAlignment="0" applyProtection="0">
      <alignment vertical="center"/>
    </xf>
    <xf numFmtId="0" fontId="28" fillId="13" borderId="18" applyNumberFormat="0" applyAlignment="0" applyProtection="0">
      <alignment vertical="center"/>
    </xf>
    <xf numFmtId="0" fontId="29" fillId="13" borderId="17" applyNumberFormat="0" applyAlignment="0" applyProtection="0">
      <alignment vertical="center"/>
    </xf>
    <xf numFmtId="0" fontId="30" fillId="14" borderId="19" applyNumberFormat="0" applyAlignment="0" applyProtection="0">
      <alignment vertical="center"/>
    </xf>
    <xf numFmtId="0" fontId="31" fillId="0" borderId="20" applyNumberFormat="0" applyFill="0" applyAlignment="0" applyProtection="0">
      <alignment vertical="center"/>
    </xf>
    <xf numFmtId="0" fontId="32" fillId="0" borderId="21" applyNumberFormat="0" applyFill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7" fillId="23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7" fillId="27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0" fontId="37" fillId="31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6" fillId="34" borderId="0" applyNumberFormat="0" applyBorder="0" applyAlignment="0" applyProtection="0">
      <alignment vertical="center"/>
    </xf>
    <xf numFmtId="0" fontId="37" fillId="35" borderId="0" applyNumberFormat="0" applyBorder="0" applyAlignment="0" applyProtection="0">
      <alignment vertical="center"/>
    </xf>
    <xf numFmtId="0" fontId="37" fillId="36" borderId="0" applyNumberFormat="0" applyBorder="0" applyAlignment="0" applyProtection="0">
      <alignment vertical="center"/>
    </xf>
    <xf numFmtId="0" fontId="36" fillId="37" borderId="0" applyNumberFormat="0" applyBorder="0" applyAlignment="0" applyProtection="0">
      <alignment vertical="center"/>
    </xf>
    <xf numFmtId="0" fontId="36" fillId="38" borderId="0" applyNumberFormat="0" applyBorder="0" applyAlignment="0" applyProtection="0">
      <alignment vertical="center"/>
    </xf>
    <xf numFmtId="0" fontId="37" fillId="39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6" fillId="41" borderId="0" applyNumberFormat="0" applyBorder="0" applyAlignment="0" applyProtection="0">
      <alignment vertical="center"/>
    </xf>
    <xf numFmtId="0" fontId="38" fillId="0" borderId="0"/>
  </cellStyleXfs>
  <cellXfs count="93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0" borderId="1" xfId="0" applyBorder="1"/>
    <xf numFmtId="9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9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vertical="center"/>
    </xf>
    <xf numFmtId="9" fontId="0" fillId="0" borderId="1" xfId="0" applyNumberFormat="1" applyBorder="1" applyAlignment="1">
      <alignment horizontal="center" vertical="top"/>
    </xf>
    <xf numFmtId="6" fontId="0" fillId="0" borderId="1" xfId="0" applyNumberFormat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0" fillId="3" borderId="1" xfId="0" applyFill="1" applyBorder="1" applyAlignment="1">
      <alignment horizontal="left" vertical="center" wrapText="1"/>
    </xf>
    <xf numFmtId="9" fontId="0" fillId="0" borderId="1" xfId="0" applyNumberFormat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center" wrapText="1"/>
    </xf>
    <xf numFmtId="0" fontId="0" fillId="3" borderId="3" xfId="0" applyFill="1" applyBorder="1" applyAlignment="1">
      <alignment horizontal="left" vertical="center" wrapText="1"/>
    </xf>
    <xf numFmtId="9" fontId="0" fillId="0" borderId="3" xfId="0" applyNumberFormat="1" applyBorder="1" applyAlignment="1">
      <alignment horizontal="center" vertical="center"/>
    </xf>
    <xf numFmtId="0" fontId="0" fillId="3" borderId="4" xfId="0" applyFill="1" applyBorder="1" applyAlignment="1">
      <alignment horizontal="left" vertical="center" wrapText="1"/>
    </xf>
    <xf numFmtId="9" fontId="0" fillId="0" borderId="4" xfId="0" applyNumberFormat="1" applyBorder="1" applyAlignment="1">
      <alignment horizontal="center" vertical="center"/>
    </xf>
    <xf numFmtId="0" fontId="4" fillId="4" borderId="0" xfId="0" applyFont="1" applyFill="1" applyAlignment="1">
      <alignment horizontal="left" vertical="top" wrapText="1"/>
    </xf>
    <xf numFmtId="0" fontId="5" fillId="4" borderId="0" xfId="0" applyFont="1" applyFill="1" applyAlignment="1">
      <alignment vertical="top" wrapText="1"/>
    </xf>
    <xf numFmtId="0" fontId="5" fillId="4" borderId="0" xfId="0" applyFont="1" applyFill="1" applyAlignment="1">
      <alignment wrapText="1"/>
    </xf>
    <xf numFmtId="0" fontId="4" fillId="4" borderId="0" xfId="0" applyFont="1" applyFill="1" applyAlignment="1">
      <alignment horizontal="center" wrapText="1"/>
    </xf>
    <xf numFmtId="0" fontId="5" fillId="5" borderId="5" xfId="0" applyFont="1" applyFill="1" applyBorder="1" applyAlignment="1">
      <alignment horizontal="center" wrapText="1"/>
    </xf>
    <xf numFmtId="0" fontId="4" fillId="5" borderId="6" xfId="0" applyFont="1" applyFill="1" applyBorder="1" applyAlignment="1">
      <alignment horizontal="center" wrapText="1"/>
    </xf>
    <xf numFmtId="0" fontId="5" fillId="4" borderId="7" xfId="0" applyFont="1" applyFill="1" applyBorder="1" applyAlignment="1">
      <alignment horizontal="left" wrapText="1"/>
    </xf>
    <xf numFmtId="178" fontId="5" fillId="4" borderId="4" xfId="2" applyNumberFormat="1" applyFont="1" applyFill="1" applyBorder="1" applyAlignment="1">
      <alignment horizontal="center" wrapText="1"/>
    </xf>
    <xf numFmtId="0" fontId="5" fillId="5" borderId="7" xfId="0" applyFont="1" applyFill="1" applyBorder="1" applyAlignment="1">
      <alignment horizontal="left" wrapText="1"/>
    </xf>
    <xf numFmtId="178" fontId="5" fillId="5" borderId="1" xfId="2" applyNumberFormat="1" applyFont="1" applyFill="1" applyBorder="1" applyAlignment="1">
      <alignment horizontal="center" vertical="top" wrapText="1"/>
    </xf>
    <xf numFmtId="10" fontId="5" fillId="4" borderId="1" xfId="0" applyNumberFormat="1" applyFont="1" applyFill="1" applyBorder="1" applyAlignment="1">
      <alignment horizontal="center" wrapText="1"/>
    </xf>
    <xf numFmtId="0" fontId="6" fillId="5" borderId="7" xfId="0" applyFont="1" applyFill="1" applyBorder="1" applyAlignment="1">
      <alignment horizontal="left" wrapText="1"/>
    </xf>
    <xf numFmtId="10" fontId="5" fillId="5" borderId="1" xfId="3" applyNumberFormat="1" applyFont="1" applyFill="1" applyBorder="1" applyAlignment="1">
      <alignment horizontal="center" wrapText="1"/>
    </xf>
    <xf numFmtId="178" fontId="5" fillId="4" borderId="1" xfId="2" applyNumberFormat="1" applyFont="1" applyFill="1" applyBorder="1" applyAlignment="1">
      <alignment horizontal="center" wrapText="1"/>
    </xf>
    <xf numFmtId="0" fontId="5" fillId="5" borderId="8" xfId="0" applyFont="1" applyFill="1" applyBorder="1" applyAlignment="1">
      <alignment horizontal="left" wrapText="1"/>
    </xf>
    <xf numFmtId="178" fontId="5" fillId="5" borderId="3" xfId="2" applyNumberFormat="1" applyFont="1" applyFill="1" applyBorder="1" applyAlignment="1">
      <alignment horizontal="center" wrapText="1"/>
    </xf>
    <xf numFmtId="0" fontId="4" fillId="4" borderId="9" xfId="0" applyFont="1" applyFill="1" applyBorder="1" applyAlignment="1">
      <alignment horizontal="left" wrapText="1"/>
    </xf>
    <xf numFmtId="178" fontId="4" fillId="4" borderId="10" xfId="0" applyNumberFormat="1" applyFont="1" applyFill="1" applyBorder="1" applyAlignment="1">
      <alignment horizontal="center" wrapText="1"/>
    </xf>
    <xf numFmtId="0" fontId="7" fillId="6" borderId="11" xfId="0" applyFont="1" applyFill="1" applyBorder="1" applyAlignment="1">
      <alignment horizontal="left" wrapText="1"/>
    </xf>
    <xf numFmtId="0" fontId="8" fillId="6" borderId="12" xfId="0" applyFont="1" applyFill="1" applyBorder="1" applyAlignment="1">
      <alignment horizontal="center" wrapText="1"/>
    </xf>
    <xf numFmtId="10" fontId="8" fillId="6" borderId="12" xfId="0" applyNumberFormat="1" applyFont="1" applyFill="1" applyBorder="1" applyAlignment="1">
      <alignment horizontal="center" wrapText="1"/>
    </xf>
    <xf numFmtId="0" fontId="7" fillId="6" borderId="12" xfId="0" applyFont="1" applyFill="1" applyBorder="1" applyAlignment="1">
      <alignment horizontal="center" wrapText="1"/>
    </xf>
    <xf numFmtId="0" fontId="9" fillId="7" borderId="1" xfId="0" applyFont="1" applyFill="1" applyBorder="1" applyAlignment="1">
      <alignment horizontal="left"/>
    </xf>
    <xf numFmtId="0" fontId="10" fillId="0" borderId="1" xfId="0" applyFont="1" applyBorder="1"/>
    <xf numFmtId="9" fontId="11" fillId="0" borderId="1" xfId="0" applyNumberFormat="1" applyFont="1" applyBorder="1" applyAlignment="1">
      <alignment horizontal="center" vertical="center"/>
    </xf>
    <xf numFmtId="10" fontId="11" fillId="0" borderId="1" xfId="0" applyNumberFormat="1" applyFont="1" applyBorder="1" applyAlignment="1">
      <alignment horizontal="center" vertical="center"/>
    </xf>
    <xf numFmtId="0" fontId="9" fillId="7" borderId="1" xfId="0" applyFont="1" applyFill="1" applyBorder="1" applyAlignment="1">
      <alignment horizontal="left" vertical="center"/>
    </xf>
    <xf numFmtId="0" fontId="11" fillId="0" borderId="1" xfId="0" applyFont="1" applyBorder="1" applyAlignment="1">
      <alignment horizontal="center" vertical="center"/>
    </xf>
    <xf numFmtId="179" fontId="12" fillId="4" borderId="0" xfId="49" applyNumberFormat="1" applyFont="1" applyFill="1"/>
    <xf numFmtId="0" fontId="3" fillId="8" borderId="1" xfId="0" applyFont="1" applyFill="1" applyBorder="1"/>
    <xf numFmtId="0" fontId="3" fillId="8" borderId="1" xfId="0" applyFont="1" applyFill="1" applyBorder="1" applyAlignment="1">
      <alignment horizontal="center"/>
    </xf>
    <xf numFmtId="0" fontId="0" fillId="0" borderId="3" xfId="0" applyBorder="1"/>
    <xf numFmtId="178" fontId="13" fillId="0" borderId="13" xfId="0" applyNumberFormat="1" applyFont="1" applyBorder="1"/>
    <xf numFmtId="9" fontId="13" fillId="0" borderId="13" xfId="3" applyFont="1" applyBorder="1"/>
    <xf numFmtId="0" fontId="0" fillId="0" borderId="2" xfId="0" applyBorder="1"/>
    <xf numFmtId="0" fontId="3" fillId="3" borderId="1" xfId="0" applyFont="1" applyFill="1" applyBorder="1"/>
    <xf numFmtId="178" fontId="3" fillId="0" borderId="1" xfId="0" applyNumberFormat="1" applyFont="1" applyBorder="1"/>
    <xf numFmtId="0" fontId="2" fillId="0" borderId="2" xfId="0" applyFont="1" applyBorder="1"/>
    <xf numFmtId="0" fontId="3" fillId="8" borderId="1" xfId="0" applyFont="1" applyFill="1" applyBorder="1" applyAlignment="1">
      <alignment wrapText="1"/>
    </xf>
    <xf numFmtId="0" fontId="0" fillId="3" borderId="3" xfId="0" applyFill="1" applyBorder="1"/>
    <xf numFmtId="178" fontId="2" fillId="0" borderId="13" xfId="0" applyNumberFormat="1" applyFont="1" applyBorder="1"/>
    <xf numFmtId="0" fontId="0" fillId="3" borderId="2" xfId="0" applyFill="1" applyBorder="1"/>
    <xf numFmtId="0" fontId="2" fillId="3" borderId="2" xfId="0" applyFont="1" applyFill="1" applyBorder="1"/>
    <xf numFmtId="0" fontId="14" fillId="0" borderId="0" xfId="0" applyFont="1" applyAlignment="1">
      <alignment horizontal="center" vertical="center"/>
    </xf>
    <xf numFmtId="44" fontId="14" fillId="0" borderId="0" xfId="2" applyFont="1" applyAlignment="1">
      <alignment horizontal="center" vertical="center"/>
    </xf>
    <xf numFmtId="0" fontId="15" fillId="3" borderId="1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left" vertical="center"/>
    </xf>
    <xf numFmtId="38" fontId="16" fillId="0" borderId="1" xfId="0" applyNumberFormat="1" applyFont="1" applyBorder="1" applyAlignment="1">
      <alignment horizontal="center" vertical="center"/>
    </xf>
    <xf numFmtId="10" fontId="17" fillId="0" borderId="1" xfId="3" applyNumberFormat="1" applyFont="1" applyBorder="1" applyAlignment="1">
      <alignment horizontal="center" vertical="center"/>
    </xf>
    <xf numFmtId="44" fontId="14" fillId="0" borderId="1" xfId="2" applyFont="1" applyBorder="1" applyAlignment="1">
      <alignment horizontal="center" vertical="center"/>
    </xf>
    <xf numFmtId="179" fontId="16" fillId="0" borderId="1" xfId="2" applyNumberFormat="1" applyFont="1" applyFill="1" applyBorder="1" applyAlignment="1">
      <alignment horizontal="center" vertical="center"/>
    </xf>
    <xf numFmtId="179" fontId="16" fillId="9" borderId="1" xfId="2" applyNumberFormat="1" applyFont="1" applyFill="1" applyBorder="1" applyAlignment="1">
      <alignment horizontal="center" vertical="center"/>
    </xf>
    <xf numFmtId="179" fontId="14" fillId="0" borderId="1" xfId="2" applyNumberFormat="1" applyFont="1" applyBorder="1" applyAlignment="1">
      <alignment horizontal="center" vertical="center"/>
    </xf>
    <xf numFmtId="0" fontId="16" fillId="0" borderId="1" xfId="0" applyFont="1" applyBorder="1" applyAlignment="1">
      <alignment horizontal="left" vertical="center" wrapText="1"/>
    </xf>
    <xf numFmtId="10" fontId="17" fillId="0" borderId="1" xfId="3" applyNumberFormat="1" applyFont="1" applyFill="1" applyBorder="1" applyAlignment="1">
      <alignment horizontal="center" vertical="center"/>
    </xf>
    <xf numFmtId="179" fontId="14" fillId="0" borderId="0" xfId="0" applyNumberFormat="1" applyFont="1" applyAlignment="1">
      <alignment horizontal="center" vertical="center"/>
    </xf>
    <xf numFmtId="38" fontId="14" fillId="0" borderId="0" xfId="0" applyNumberFormat="1" applyFont="1" applyAlignment="1">
      <alignment horizontal="center" vertical="center"/>
    </xf>
    <xf numFmtId="44" fontId="15" fillId="3" borderId="1" xfId="2" applyFont="1" applyFill="1" applyBorder="1" applyAlignment="1">
      <alignment horizontal="center" vertical="center"/>
    </xf>
    <xf numFmtId="9" fontId="14" fillId="0" borderId="1" xfId="3" applyFont="1" applyBorder="1" applyAlignment="1">
      <alignment horizontal="center" vertical="center"/>
    </xf>
    <xf numFmtId="17" fontId="16" fillId="0" borderId="1" xfId="2" applyNumberFormat="1" applyFont="1" applyFill="1" applyBorder="1" applyAlignment="1">
      <alignment horizontal="center" vertical="center"/>
    </xf>
    <xf numFmtId="0" fontId="14" fillId="0" borderId="0" xfId="0" applyFont="1" applyAlignment="1">
      <alignment horizontal="left" vertical="center"/>
    </xf>
    <xf numFmtId="58" fontId="0" fillId="0" borderId="0" xfId="0" applyNumberFormat="1"/>
    <xf numFmtId="6" fontId="0" fillId="0" borderId="0" xfId="0" applyNumberFormat="1"/>
    <xf numFmtId="0" fontId="18" fillId="0" borderId="0" xfId="0" applyFont="1"/>
    <xf numFmtId="0" fontId="0" fillId="10" borderId="0" xfId="0" applyFill="1" applyAlignment="1">
      <alignment wrapText="1"/>
    </xf>
    <xf numFmtId="0" fontId="0" fillId="10" borderId="1" xfId="0" applyFill="1" applyBorder="1" applyAlignment="1">
      <alignment horizontal="right" wrapText="1"/>
    </xf>
    <xf numFmtId="3" fontId="0" fillId="0" borderId="1" xfId="0" applyNumberFormat="1" applyBorder="1" applyAlignment="1">
      <alignment horizontal="center"/>
    </xf>
    <xf numFmtId="10" fontId="0" fillId="0" borderId="1" xfId="0" applyNumberFormat="1" applyBorder="1" applyAlignment="1">
      <alignment horizontal="center"/>
    </xf>
    <xf numFmtId="0" fontId="16" fillId="0" borderId="1" xfId="0" applyFont="1" applyBorder="1" applyAlignment="1" quotePrefix="1">
      <alignment horizontal="left" vertical="center"/>
    </xf>
  </cellXfs>
  <cellStyles count="50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_simple-amortization" xfId="49"/>
  </cellStyles>
  <dxfs count="1">
    <dxf>
      <fill>
        <patternFill patternType="solid">
          <bgColor indexed="1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autoPageBreaks="0"/>
  </sheetPr>
  <dimension ref="A1:B22"/>
  <sheetViews>
    <sheetView showGridLines="0" workbookViewId="0">
      <selection activeCell="B8" sqref="B8"/>
    </sheetView>
  </sheetViews>
  <sheetFormatPr defaultColWidth="9" defaultRowHeight="15" outlineLevelCol="1"/>
  <cols>
    <col min="1" max="1" width="21.3714285714286" style="89" customWidth="1"/>
    <col min="2" max="2" width="36.247619047619" customWidth="1"/>
  </cols>
  <sheetData>
    <row r="1" spans="1:2">
      <c r="A1" s="90" t="s">
        <v>0</v>
      </c>
      <c r="B1" s="3" t="s">
        <v>1</v>
      </c>
    </row>
    <row r="2" spans="1:2">
      <c r="A2" s="90" t="s">
        <v>2</v>
      </c>
      <c r="B2" s="3" t="s">
        <v>3</v>
      </c>
    </row>
    <row r="3" spans="1:2">
      <c r="A3" s="90" t="s">
        <v>4</v>
      </c>
      <c r="B3" s="91">
        <v>272222</v>
      </c>
    </row>
    <row r="4" spans="1:2">
      <c r="A4" s="90" t="s">
        <v>5</v>
      </c>
      <c r="B4" s="91"/>
    </row>
    <row r="5" spans="1:2">
      <c r="A5" s="90" t="s">
        <v>6</v>
      </c>
      <c r="B5" s="92">
        <v>0.914</v>
      </c>
    </row>
    <row r="6" spans="1:2">
      <c r="A6" s="90" t="s">
        <v>7</v>
      </c>
      <c r="B6" s="5" t="s">
        <v>8</v>
      </c>
    </row>
    <row r="7" spans="1:2">
      <c r="A7" s="90" t="s">
        <v>9</v>
      </c>
      <c r="B7" s="5" t="s">
        <v>10</v>
      </c>
    </row>
    <row r="8" spans="1:2">
      <c r="A8" s="90" t="s">
        <v>11</v>
      </c>
      <c r="B8" s="5" t="s">
        <v>12</v>
      </c>
    </row>
    <row r="9" ht="30" spans="1:2">
      <c r="A9" s="90" t="s">
        <v>13</v>
      </c>
      <c r="B9" s="12">
        <v>3796792</v>
      </c>
    </row>
    <row r="10" spans="1:2">
      <c r="A10" s="90" t="s">
        <v>14</v>
      </c>
      <c r="B10" s="3" t="s">
        <v>15</v>
      </c>
    </row>
    <row r="11" ht="30" spans="1:2">
      <c r="A11" s="90" t="s">
        <v>16</v>
      </c>
      <c r="B11" s="5">
        <v>2</v>
      </c>
    </row>
    <row r="12" spans="1:2">
      <c r="A12" s="90" t="s">
        <v>17</v>
      </c>
      <c r="B12" s="3" t="s">
        <v>18</v>
      </c>
    </row>
    <row r="13" spans="1:2">
      <c r="A13" s="90" t="s">
        <v>19</v>
      </c>
      <c r="B13" s="3" t="s">
        <v>20</v>
      </c>
    </row>
    <row r="14" spans="1:2">
      <c r="A14" s="90" t="s">
        <v>21</v>
      </c>
      <c r="B14" s="3"/>
    </row>
    <row r="15" spans="1:2">
      <c r="A15" s="90" t="s">
        <v>22</v>
      </c>
      <c r="B15" s="3"/>
    </row>
    <row r="16" spans="1:2">
      <c r="A16" s="90" t="s">
        <v>23</v>
      </c>
      <c r="B16" s="3"/>
    </row>
    <row r="17" spans="1:2">
      <c r="A17" s="90" t="s">
        <v>24</v>
      </c>
      <c r="B17" s="5"/>
    </row>
    <row r="18" spans="1:2">
      <c r="A18" s="90" t="s">
        <v>25</v>
      </c>
      <c r="B18" s="5"/>
    </row>
    <row r="19" spans="1:2">
      <c r="A19" s="90" t="s">
        <v>26</v>
      </c>
      <c r="B19" s="3"/>
    </row>
    <row r="20" spans="1:1">
      <c r="A20" s="89" t="s">
        <v>27</v>
      </c>
    </row>
    <row r="21" spans="1:1">
      <c r="A21" s="89" t="s">
        <v>28</v>
      </c>
    </row>
    <row r="22" spans="1:1">
      <c r="A22" s="89" t="s">
        <v>29</v>
      </c>
    </row>
  </sheetData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83"/>
  <sheetViews>
    <sheetView topLeftCell="C10" workbookViewId="0">
      <selection activeCell="H9" sqref="H9"/>
    </sheetView>
  </sheetViews>
  <sheetFormatPr defaultColWidth="9" defaultRowHeight="15.75"/>
  <cols>
    <col min="1" max="1" width="9.75238095238095" style="67" customWidth="1"/>
    <col min="2" max="2" width="41.247619047619" style="67" customWidth="1"/>
    <col min="3" max="3" width="34.247619047619" style="67" customWidth="1"/>
    <col min="4" max="4" width="22" style="67" customWidth="1"/>
    <col min="5" max="5" width="25.8761904761905" style="67" customWidth="1"/>
    <col min="6" max="6" width="30" style="67" customWidth="1"/>
    <col min="7" max="7" width="20.752380952381" style="67" customWidth="1"/>
    <col min="8" max="8" width="28.1238095238095" style="67" customWidth="1"/>
    <col min="9" max="9" width="20.1238095238095" style="67" customWidth="1"/>
    <col min="10" max="10" width="25.1238095238095" style="67" customWidth="1"/>
    <col min="11" max="11" width="21.752380952381" style="67" customWidth="1"/>
    <col min="12" max="12" width="24.247619047619" style="67" customWidth="1"/>
    <col min="13" max="14" width="18.247619047619" style="68"/>
    <col min="15" max="16" width="15.247619047619" style="67" customWidth="1"/>
    <col min="18" max="18" width="9.62857142857143" customWidth="1"/>
    <col min="19" max="19" width="17.8761904761905" customWidth="1"/>
  </cols>
  <sheetData>
    <row r="1" spans="1:20">
      <c r="A1" s="69" t="s">
        <v>30</v>
      </c>
      <c r="B1" s="69" t="s">
        <v>31</v>
      </c>
      <c r="C1" s="69" t="s">
        <v>32</v>
      </c>
      <c r="D1" s="69" t="s">
        <v>33</v>
      </c>
      <c r="E1" s="69" t="s">
        <v>34</v>
      </c>
      <c r="F1" s="69" t="s">
        <v>35</v>
      </c>
      <c r="G1" s="69" t="s">
        <v>36</v>
      </c>
      <c r="H1" s="69" t="s">
        <v>37</v>
      </c>
      <c r="I1" s="69" t="s">
        <v>38</v>
      </c>
      <c r="J1" s="69" t="s">
        <v>39</v>
      </c>
      <c r="K1" s="69" t="s">
        <v>40</v>
      </c>
      <c r="L1" s="69" t="s">
        <v>41</v>
      </c>
      <c r="M1" s="82" t="s">
        <v>42</v>
      </c>
      <c r="N1" s="82" t="s">
        <v>43</v>
      </c>
      <c r="O1" s="69" t="s">
        <v>44</v>
      </c>
      <c r="P1" s="69" t="s">
        <v>45</v>
      </c>
      <c r="R1" t="s">
        <v>46</v>
      </c>
      <c r="S1" t="s">
        <v>47</v>
      </c>
      <c r="T1" t="s">
        <v>48</v>
      </c>
    </row>
    <row r="2" spans="1:22">
      <c r="A2" s="70">
        <v>2540</v>
      </c>
      <c r="B2" s="93" t="s">
        <v>49</v>
      </c>
      <c r="C2" s="72">
        <v>6200</v>
      </c>
      <c r="D2" s="73">
        <v>0.02277552879635</v>
      </c>
      <c r="E2" s="74">
        <f>IFERROR(F2/C2,"")</f>
        <v>17.1741870967742</v>
      </c>
      <c r="F2" s="75">
        <v>106479.96</v>
      </c>
      <c r="G2" s="76">
        <v>0</v>
      </c>
      <c r="H2" s="77">
        <f>+F2+G2</f>
        <v>106479.96</v>
      </c>
      <c r="I2" s="77" t="s">
        <v>50</v>
      </c>
      <c r="J2" s="77" t="s">
        <v>51</v>
      </c>
      <c r="K2" s="83">
        <v>0.15</v>
      </c>
      <c r="L2" s="71" t="s">
        <v>52</v>
      </c>
      <c r="M2" s="84">
        <v>38991</v>
      </c>
      <c r="N2" s="84">
        <v>46296</v>
      </c>
      <c r="O2" s="70" t="s">
        <v>53</v>
      </c>
      <c r="P2" s="70"/>
      <c r="R2" s="86">
        <v>46327</v>
      </c>
      <c r="S2" s="87">
        <v>117128</v>
      </c>
      <c r="T2" t="s">
        <v>54</v>
      </c>
      <c r="V2" s="88" t="s">
        <v>55</v>
      </c>
    </row>
    <row r="3" spans="1:16">
      <c r="A3" s="70">
        <v>2570</v>
      </c>
      <c r="B3" s="93" t="s">
        <v>56</v>
      </c>
      <c r="C3" s="72">
        <v>14724</v>
      </c>
      <c r="D3" s="73">
        <v>0.0540882074189448</v>
      </c>
      <c r="E3" s="74">
        <f t="shared" ref="E3:E66" si="0">IFERROR(F3/C3,"")</f>
        <v>14</v>
      </c>
      <c r="F3" s="75">
        <v>206136</v>
      </c>
      <c r="G3" s="76">
        <v>147681</v>
      </c>
      <c r="H3" s="77">
        <f t="shared" ref="H3:H78" si="1">+F3+G3</f>
        <v>353817</v>
      </c>
      <c r="I3" s="77"/>
      <c r="J3" s="77"/>
      <c r="K3" s="77"/>
      <c r="L3" s="71" t="s">
        <v>57</v>
      </c>
      <c r="M3" s="84">
        <v>43739</v>
      </c>
      <c r="N3" s="84">
        <v>47392</v>
      </c>
      <c r="O3" s="70" t="s">
        <v>53</v>
      </c>
      <c r="P3" s="70"/>
    </row>
    <row r="4" spans="1:16">
      <c r="A4" s="70">
        <v>2580</v>
      </c>
      <c r="B4" s="93" t="s">
        <v>58</v>
      </c>
      <c r="C4" s="72">
        <v>3368</v>
      </c>
      <c r="D4" s="73">
        <v>0.0123722549977592</v>
      </c>
      <c r="E4" s="74">
        <f t="shared" si="0"/>
        <v>0</v>
      </c>
      <c r="F4" s="75">
        <v>0</v>
      </c>
      <c r="G4" s="76">
        <v>0</v>
      </c>
      <c r="H4" s="77">
        <f t="shared" si="1"/>
        <v>0</v>
      </c>
      <c r="I4" s="77"/>
      <c r="J4" s="77"/>
      <c r="K4" s="77"/>
      <c r="L4" s="71"/>
      <c r="M4" s="84"/>
      <c r="N4" s="84"/>
      <c r="O4" s="70" t="s">
        <v>59</v>
      </c>
      <c r="P4" s="70"/>
    </row>
    <row r="5" spans="1:16">
      <c r="A5" s="70">
        <v>2590</v>
      </c>
      <c r="B5" s="93" t="s">
        <v>60</v>
      </c>
      <c r="C5" s="72">
        <v>20080</v>
      </c>
      <c r="D5" s="73">
        <v>0.0737633255210821</v>
      </c>
      <c r="E5" s="74">
        <f t="shared" si="0"/>
        <v>11</v>
      </c>
      <c r="F5" s="75">
        <v>220880</v>
      </c>
      <c r="G5" s="76">
        <v>193936</v>
      </c>
      <c r="H5" s="77">
        <f t="shared" si="1"/>
        <v>414816</v>
      </c>
      <c r="I5" s="77"/>
      <c r="J5" s="77"/>
      <c r="K5" s="77"/>
      <c r="L5" s="71" t="s">
        <v>57</v>
      </c>
      <c r="M5" s="84">
        <v>38869</v>
      </c>
      <c r="N5" s="84">
        <v>46539</v>
      </c>
      <c r="O5" s="70" t="s">
        <v>53</v>
      </c>
      <c r="P5" s="70"/>
    </row>
    <row r="6" spans="1:16">
      <c r="A6" s="70">
        <v>2600</v>
      </c>
      <c r="B6" s="93" t="s">
        <v>61</v>
      </c>
      <c r="C6" s="72">
        <v>12443</v>
      </c>
      <c r="D6" s="73">
        <v>0.0457090169053199</v>
      </c>
      <c r="E6" s="74">
        <f t="shared" si="0"/>
        <v>10.7249055693964</v>
      </c>
      <c r="F6" s="75">
        <v>133450</v>
      </c>
      <c r="G6" s="76">
        <v>101500</v>
      </c>
      <c r="H6" s="77">
        <f t="shared" si="1"/>
        <v>234950</v>
      </c>
      <c r="I6" s="77"/>
      <c r="J6" s="77"/>
      <c r="K6" s="77"/>
      <c r="L6" s="71" t="s">
        <v>57</v>
      </c>
      <c r="M6" s="84">
        <v>42583</v>
      </c>
      <c r="N6" s="84">
        <v>46419</v>
      </c>
      <c r="O6" s="70" t="s">
        <v>53</v>
      </c>
      <c r="P6" s="70"/>
    </row>
    <row r="7" spans="1:16">
      <c r="A7" s="70">
        <v>2604</v>
      </c>
      <c r="B7" s="93" t="s">
        <v>62</v>
      </c>
      <c r="C7" s="72">
        <v>9121</v>
      </c>
      <c r="D7" s="73">
        <v>0.0335057416373401</v>
      </c>
      <c r="E7" s="74">
        <f t="shared" si="0"/>
        <v>15</v>
      </c>
      <c r="F7" s="75">
        <v>136815</v>
      </c>
      <c r="G7" s="76">
        <v>88903</v>
      </c>
      <c r="H7" s="77">
        <f t="shared" si="1"/>
        <v>225718</v>
      </c>
      <c r="I7" s="77"/>
      <c r="J7" s="77"/>
      <c r="K7" s="77"/>
      <c r="L7" s="71" t="s">
        <v>63</v>
      </c>
      <c r="M7" s="84">
        <v>42248</v>
      </c>
      <c r="N7" s="84">
        <v>48700</v>
      </c>
      <c r="O7" s="70" t="s">
        <v>53</v>
      </c>
      <c r="P7" s="70"/>
    </row>
    <row r="8" spans="1:16">
      <c r="A8" s="70">
        <v>2610</v>
      </c>
      <c r="B8" s="93" t="s">
        <v>64</v>
      </c>
      <c r="C8" s="72">
        <v>7000</v>
      </c>
      <c r="D8" s="73">
        <v>0.0257143067055565</v>
      </c>
      <c r="E8" s="74">
        <f t="shared" si="0"/>
        <v>22.1428571428571</v>
      </c>
      <c r="F8" s="75">
        <v>155000</v>
      </c>
      <c r="G8" s="76">
        <v>74567</v>
      </c>
      <c r="H8" s="77">
        <f t="shared" si="1"/>
        <v>229567</v>
      </c>
      <c r="I8" s="77"/>
      <c r="J8" s="77"/>
      <c r="K8" s="77"/>
      <c r="L8" s="71" t="s">
        <v>57</v>
      </c>
      <c r="M8" s="84">
        <v>45108</v>
      </c>
      <c r="N8" s="84">
        <v>50557</v>
      </c>
      <c r="O8" s="70" t="s">
        <v>53</v>
      </c>
      <c r="P8" s="70"/>
    </row>
    <row r="9" spans="1:16">
      <c r="A9" s="70">
        <v>2620</v>
      </c>
      <c r="B9" s="93" t="s">
        <v>59</v>
      </c>
      <c r="C9" s="72">
        <v>2500</v>
      </c>
      <c r="D9" s="73">
        <v>0.00918368096627018</v>
      </c>
      <c r="E9" s="74">
        <f t="shared" si="0"/>
        <v>0</v>
      </c>
      <c r="F9" s="75">
        <v>0</v>
      </c>
      <c r="G9" s="76">
        <v>0</v>
      </c>
      <c r="H9" s="77">
        <f t="shared" si="1"/>
        <v>0</v>
      </c>
      <c r="I9" s="77"/>
      <c r="J9" s="77"/>
      <c r="K9" s="77"/>
      <c r="L9" s="71"/>
      <c r="M9" s="84"/>
      <c r="N9" s="84"/>
      <c r="O9" s="70" t="s">
        <v>59</v>
      </c>
      <c r="P9" s="70"/>
    </row>
    <row r="10" spans="1:16">
      <c r="A10" s="70">
        <v>2626</v>
      </c>
      <c r="B10" s="93" t="s">
        <v>65</v>
      </c>
      <c r="C10" s="72">
        <v>4156</v>
      </c>
      <c r="D10" s="73">
        <v>0.0152669512383275</v>
      </c>
      <c r="E10" s="74">
        <f t="shared" si="0"/>
        <v>19.87</v>
      </c>
      <c r="F10" s="75">
        <v>82579.72</v>
      </c>
      <c r="G10" s="76">
        <v>40864</v>
      </c>
      <c r="H10" s="77">
        <f t="shared" si="1"/>
        <v>123443.72</v>
      </c>
      <c r="I10" s="77"/>
      <c r="J10" s="77"/>
      <c r="K10" s="77"/>
      <c r="L10" s="71" t="s">
        <v>57</v>
      </c>
      <c r="M10" s="84">
        <v>43252</v>
      </c>
      <c r="N10" s="84">
        <v>46905</v>
      </c>
      <c r="O10" s="70" t="s">
        <v>53</v>
      </c>
      <c r="P10" s="70"/>
    </row>
    <row r="11" spans="1:16">
      <c r="A11" s="70">
        <v>2630</v>
      </c>
      <c r="B11" s="93" t="s">
        <v>66</v>
      </c>
      <c r="C11" s="72">
        <v>1730</v>
      </c>
      <c r="D11" s="73">
        <v>0.00635510722865896</v>
      </c>
      <c r="E11" s="74">
        <f t="shared" si="0"/>
        <v>34.2377341040462</v>
      </c>
      <c r="F11" s="75">
        <v>59231.28</v>
      </c>
      <c r="G11" s="76">
        <v>19196</v>
      </c>
      <c r="H11" s="77">
        <f t="shared" si="1"/>
        <v>78427.28</v>
      </c>
      <c r="I11" s="77"/>
      <c r="J11" s="77"/>
      <c r="K11" s="77"/>
      <c r="L11" s="71" t="s">
        <v>67</v>
      </c>
      <c r="M11" s="84">
        <v>40330</v>
      </c>
      <c r="N11" s="84">
        <v>45931</v>
      </c>
      <c r="O11" s="70" t="s">
        <v>53</v>
      </c>
      <c r="P11" s="70"/>
    </row>
    <row r="12" spans="1:16">
      <c r="A12" s="70">
        <v>2632</v>
      </c>
      <c r="B12" s="93" t="s">
        <v>59</v>
      </c>
      <c r="C12" s="72">
        <v>1093</v>
      </c>
      <c r="D12" s="73">
        <v>0.00401510531845332</v>
      </c>
      <c r="E12" s="74">
        <f t="shared" si="0"/>
        <v>0</v>
      </c>
      <c r="F12" s="75">
        <v>0</v>
      </c>
      <c r="G12" s="76">
        <v>0</v>
      </c>
      <c r="H12" s="77">
        <f t="shared" si="1"/>
        <v>0</v>
      </c>
      <c r="I12" s="77"/>
      <c r="J12" s="77"/>
      <c r="K12" s="77"/>
      <c r="L12" s="71"/>
      <c r="M12" s="84"/>
      <c r="N12" s="84"/>
      <c r="O12" s="70" t="s">
        <v>59</v>
      </c>
      <c r="P12" s="70"/>
    </row>
    <row r="13" spans="1:16">
      <c r="A13" s="70">
        <v>2634</v>
      </c>
      <c r="B13" s="93" t="s">
        <v>68</v>
      </c>
      <c r="C13" s="72">
        <v>1218</v>
      </c>
      <c r="D13" s="73">
        <v>0.00447428936676683</v>
      </c>
      <c r="E13" s="74">
        <f t="shared" si="0"/>
        <v>30.0246305418719</v>
      </c>
      <c r="F13" s="75">
        <v>36570</v>
      </c>
      <c r="G13" s="76">
        <v>13515</v>
      </c>
      <c r="H13" s="77">
        <f t="shared" si="1"/>
        <v>50085</v>
      </c>
      <c r="I13" s="77"/>
      <c r="J13" s="77"/>
      <c r="K13" s="77"/>
      <c r="L13" s="71" t="s">
        <v>67</v>
      </c>
      <c r="M13" s="84">
        <v>39142</v>
      </c>
      <c r="N13" s="84">
        <v>46935</v>
      </c>
      <c r="O13" s="70" t="s">
        <v>53</v>
      </c>
      <c r="P13" s="70"/>
    </row>
    <row r="14" spans="1:16">
      <c r="A14" s="70">
        <v>2640</v>
      </c>
      <c r="B14" s="93" t="s">
        <v>69</v>
      </c>
      <c r="C14" s="72">
        <v>7172</v>
      </c>
      <c r="D14" s="73">
        <v>0.0263461439560359</v>
      </c>
      <c r="E14" s="74">
        <f t="shared" si="0"/>
        <v>16</v>
      </c>
      <c r="F14" s="75">
        <v>114752</v>
      </c>
      <c r="G14" s="76">
        <v>71077</v>
      </c>
      <c r="H14" s="77">
        <f t="shared" si="1"/>
        <v>185829</v>
      </c>
      <c r="I14" s="77"/>
      <c r="J14" s="77"/>
      <c r="K14" s="77"/>
      <c r="L14" s="71" t="s">
        <v>67</v>
      </c>
      <c r="M14" s="84">
        <v>44986</v>
      </c>
      <c r="N14" s="84">
        <v>47150</v>
      </c>
      <c r="O14" s="70" t="s">
        <v>53</v>
      </c>
      <c r="P14" s="70"/>
    </row>
    <row r="15" spans="1:16">
      <c r="A15" s="70">
        <v>2650</v>
      </c>
      <c r="B15" s="93" t="s">
        <v>70</v>
      </c>
      <c r="C15" s="72">
        <v>7200</v>
      </c>
      <c r="D15" s="73">
        <v>0.0264490011828581</v>
      </c>
      <c r="E15" s="74">
        <f t="shared" si="0"/>
        <v>18.71105</v>
      </c>
      <c r="F15" s="75">
        <v>134719.56</v>
      </c>
      <c r="G15" s="76">
        <v>0</v>
      </c>
      <c r="H15" s="77">
        <f t="shared" si="1"/>
        <v>134719.56</v>
      </c>
      <c r="I15" s="77"/>
      <c r="J15" s="77"/>
      <c r="K15" s="77"/>
      <c r="L15" s="71"/>
      <c r="M15" s="84">
        <v>38899</v>
      </c>
      <c r="N15" s="84">
        <v>45292</v>
      </c>
      <c r="O15" s="70" t="s">
        <v>53</v>
      </c>
      <c r="P15" s="70"/>
    </row>
    <row r="16" spans="1:16">
      <c r="A16" s="70">
        <v>2652</v>
      </c>
      <c r="B16" s="93" t="s">
        <v>71</v>
      </c>
      <c r="C16" s="72">
        <v>3600</v>
      </c>
      <c r="D16" s="73">
        <v>0.0132245005914291</v>
      </c>
      <c r="E16" s="74">
        <f t="shared" si="0"/>
        <v>24.5</v>
      </c>
      <c r="F16" s="75">
        <v>88200</v>
      </c>
      <c r="G16" s="76">
        <v>39473</v>
      </c>
      <c r="H16" s="77">
        <f t="shared" si="1"/>
        <v>127673</v>
      </c>
      <c r="I16" s="77"/>
      <c r="J16" s="77"/>
      <c r="K16" s="77"/>
      <c r="L16" s="71" t="s">
        <v>67</v>
      </c>
      <c r="M16" s="84">
        <v>39142</v>
      </c>
      <c r="N16" s="84">
        <v>45352</v>
      </c>
      <c r="O16" s="70" t="s">
        <v>53</v>
      </c>
      <c r="P16" s="70"/>
    </row>
    <row r="17" spans="1:16">
      <c r="A17" s="70">
        <v>2658</v>
      </c>
      <c r="B17" s="93" t="s">
        <v>72</v>
      </c>
      <c r="C17" s="72">
        <v>4980</v>
      </c>
      <c r="D17" s="73">
        <v>0.0182938924848102</v>
      </c>
      <c r="E17" s="74">
        <f t="shared" si="0"/>
        <v>15</v>
      </c>
      <c r="F17" s="75">
        <v>74700</v>
      </c>
      <c r="G17" s="76">
        <v>49409</v>
      </c>
      <c r="H17" s="77">
        <f t="shared" si="1"/>
        <v>124109</v>
      </c>
      <c r="I17" s="77"/>
      <c r="J17" s="77"/>
      <c r="K17" s="77"/>
      <c r="L17" s="71" t="s">
        <v>52</v>
      </c>
      <c r="M17" s="84">
        <v>44652</v>
      </c>
      <c r="N17" s="84">
        <v>48580</v>
      </c>
      <c r="O17" s="70" t="s">
        <v>53</v>
      </c>
      <c r="P17" s="70"/>
    </row>
    <row r="18" spans="1:16">
      <c r="A18" s="70">
        <v>2660</v>
      </c>
      <c r="B18" s="93" t="s">
        <v>73</v>
      </c>
      <c r="C18" s="72">
        <v>4980</v>
      </c>
      <c r="D18" s="73">
        <v>0.0182938924848102</v>
      </c>
      <c r="E18" s="74">
        <f t="shared" si="0"/>
        <v>16.0353493975904</v>
      </c>
      <c r="F18" s="75">
        <v>79856.04</v>
      </c>
      <c r="G18" s="76">
        <v>48726</v>
      </c>
      <c r="H18" s="77">
        <f t="shared" si="1"/>
        <v>128582.04</v>
      </c>
      <c r="I18" s="77"/>
      <c r="J18" s="77"/>
      <c r="K18" s="77"/>
      <c r="L18" s="71" t="s">
        <v>57</v>
      </c>
      <c r="M18" s="84">
        <v>41821</v>
      </c>
      <c r="N18" s="84">
        <v>45474</v>
      </c>
      <c r="O18" s="70" t="s">
        <v>53</v>
      </c>
      <c r="P18" s="70"/>
    </row>
    <row r="19" spans="1:16">
      <c r="A19" s="70">
        <v>2700</v>
      </c>
      <c r="B19" s="93" t="s">
        <v>74</v>
      </c>
      <c r="C19" s="72">
        <v>32073</v>
      </c>
      <c r="D19" s="73">
        <v>0.117819279852473</v>
      </c>
      <c r="E19" s="74">
        <f t="shared" si="0"/>
        <v>11.75</v>
      </c>
      <c r="F19" s="75">
        <v>376857.75</v>
      </c>
      <c r="G19" s="76">
        <v>303566</v>
      </c>
      <c r="H19" s="77">
        <f t="shared" si="1"/>
        <v>680423.75</v>
      </c>
      <c r="I19" s="77"/>
      <c r="J19" s="77"/>
      <c r="K19" s="77"/>
      <c r="L19" s="71" t="s">
        <v>63</v>
      </c>
      <c r="M19" s="84">
        <v>38626</v>
      </c>
      <c r="N19" s="84">
        <v>46478</v>
      </c>
      <c r="O19" s="70" t="s">
        <v>53</v>
      </c>
      <c r="P19" s="70"/>
    </row>
    <row r="20" spans="1:16">
      <c r="A20" s="70">
        <v>2704</v>
      </c>
      <c r="B20" s="93" t="s">
        <v>75</v>
      </c>
      <c r="C20" s="72">
        <v>2194</v>
      </c>
      <c r="D20" s="73">
        <v>0.00805959841599871</v>
      </c>
      <c r="E20" s="74">
        <f t="shared" si="0"/>
        <v>25</v>
      </c>
      <c r="F20" s="75">
        <v>54850</v>
      </c>
      <c r="G20" s="76">
        <v>21781</v>
      </c>
      <c r="H20" s="77">
        <f t="shared" si="1"/>
        <v>76631</v>
      </c>
      <c r="I20" s="77"/>
      <c r="J20" s="77"/>
      <c r="K20" s="77"/>
      <c r="L20" s="71" t="s">
        <v>67</v>
      </c>
      <c r="M20" s="84">
        <v>45108</v>
      </c>
      <c r="N20" s="84">
        <v>46905</v>
      </c>
      <c r="O20" s="70" t="s">
        <v>53</v>
      </c>
      <c r="P20" s="70"/>
    </row>
    <row r="21" spans="1:16">
      <c r="A21" s="70">
        <v>2708</v>
      </c>
      <c r="B21" s="93" t="s">
        <v>76</v>
      </c>
      <c r="C21" s="72">
        <v>4499</v>
      </c>
      <c r="D21" s="73">
        <v>0.0165269522668998</v>
      </c>
      <c r="E21" s="74">
        <f t="shared" si="0"/>
        <v>21</v>
      </c>
      <c r="F21" s="75">
        <v>94479</v>
      </c>
      <c r="G21" s="76">
        <v>52682</v>
      </c>
      <c r="H21" s="77">
        <f t="shared" si="1"/>
        <v>147161</v>
      </c>
      <c r="I21" s="77"/>
      <c r="J21" s="77"/>
      <c r="K21" s="77"/>
      <c r="L21" s="71" t="s">
        <v>57</v>
      </c>
      <c r="M21" s="84">
        <v>43617</v>
      </c>
      <c r="N21" s="84">
        <v>47423</v>
      </c>
      <c r="O21" s="70" t="s">
        <v>53</v>
      </c>
      <c r="P21" s="70"/>
    </row>
    <row r="22" spans="1:16">
      <c r="A22" s="70">
        <v>2714</v>
      </c>
      <c r="B22" s="93" t="s">
        <v>59</v>
      </c>
      <c r="C22" s="72">
        <v>1300</v>
      </c>
      <c r="D22" s="73">
        <v>0.00477551410246049</v>
      </c>
      <c r="E22" s="74">
        <f t="shared" si="0"/>
        <v>0</v>
      </c>
      <c r="F22" s="75">
        <v>0</v>
      </c>
      <c r="G22" s="76">
        <v>0</v>
      </c>
      <c r="H22" s="77">
        <f t="shared" si="1"/>
        <v>0</v>
      </c>
      <c r="I22" s="77"/>
      <c r="J22" s="77"/>
      <c r="K22" s="77"/>
      <c r="L22" s="71"/>
      <c r="M22" s="84"/>
      <c r="N22" s="84"/>
      <c r="O22" s="70" t="s">
        <v>59</v>
      </c>
      <c r="P22" s="70"/>
    </row>
    <row r="23" spans="1:16">
      <c r="A23" s="70">
        <v>2716</v>
      </c>
      <c r="B23" s="93" t="s">
        <v>77</v>
      </c>
      <c r="C23" s="72">
        <v>1850</v>
      </c>
      <c r="D23" s="73">
        <v>0.00679592391503993</v>
      </c>
      <c r="E23" s="74">
        <f t="shared" si="0"/>
        <v>49.5</v>
      </c>
      <c r="F23" s="75">
        <v>91575</v>
      </c>
      <c r="G23" s="76">
        <v>20527</v>
      </c>
      <c r="H23" s="77">
        <f t="shared" si="1"/>
        <v>112102</v>
      </c>
      <c r="I23" s="77"/>
      <c r="J23" s="77"/>
      <c r="K23" s="77"/>
      <c r="L23" s="71" t="s">
        <v>57</v>
      </c>
      <c r="M23" s="84">
        <v>41548</v>
      </c>
      <c r="N23" s="84">
        <v>45566</v>
      </c>
      <c r="O23" s="70" t="s">
        <v>53</v>
      </c>
      <c r="P23" s="70"/>
    </row>
    <row r="24" spans="1:16">
      <c r="A24" s="70">
        <v>2720</v>
      </c>
      <c r="B24" s="93" t="s">
        <v>78</v>
      </c>
      <c r="C24" s="72">
        <v>1778</v>
      </c>
      <c r="D24" s="73">
        <v>0.00653143390321135</v>
      </c>
      <c r="E24" s="74">
        <f t="shared" si="0"/>
        <v>22</v>
      </c>
      <c r="F24" s="75">
        <v>39116</v>
      </c>
      <c r="G24" s="76">
        <v>18938</v>
      </c>
      <c r="H24" s="77">
        <f t="shared" si="1"/>
        <v>58054</v>
      </c>
      <c r="I24" s="77"/>
      <c r="J24" s="77"/>
      <c r="K24" s="77"/>
      <c r="L24" s="71" t="s">
        <v>57</v>
      </c>
      <c r="M24" s="84">
        <v>43952</v>
      </c>
      <c r="N24" s="84">
        <v>45778</v>
      </c>
      <c r="O24" s="70" t="s">
        <v>53</v>
      </c>
      <c r="P24" s="70"/>
    </row>
    <row r="25" spans="1:16">
      <c r="A25" s="70">
        <v>2722</v>
      </c>
      <c r="B25" s="71" t="s">
        <v>59</v>
      </c>
      <c r="C25" s="72">
        <v>3061</v>
      </c>
      <c r="D25" s="73">
        <v>0.0112444989751012</v>
      </c>
      <c r="E25" s="74">
        <f t="shared" si="0"/>
        <v>0</v>
      </c>
      <c r="F25" s="75">
        <v>0</v>
      </c>
      <c r="G25" s="76">
        <v>0</v>
      </c>
      <c r="H25" s="77">
        <f t="shared" si="1"/>
        <v>0</v>
      </c>
      <c r="I25" s="77"/>
      <c r="J25" s="77"/>
      <c r="K25" s="77"/>
      <c r="L25" s="71"/>
      <c r="M25" s="84"/>
      <c r="N25" s="84"/>
      <c r="O25" s="70" t="s">
        <v>59</v>
      </c>
      <c r="P25" s="70"/>
    </row>
    <row r="26" spans="1:16">
      <c r="A26" s="70">
        <v>2724</v>
      </c>
      <c r="B26" s="71" t="s">
        <v>59</v>
      </c>
      <c r="C26" s="72">
        <v>1200</v>
      </c>
      <c r="D26" s="73">
        <v>0.00440816686380969</v>
      </c>
      <c r="E26" s="74">
        <f t="shared" si="0"/>
        <v>0</v>
      </c>
      <c r="F26" s="75">
        <v>0</v>
      </c>
      <c r="G26" s="76">
        <v>0</v>
      </c>
      <c r="H26" s="77">
        <f t="shared" si="1"/>
        <v>0</v>
      </c>
      <c r="I26" s="77"/>
      <c r="J26" s="77"/>
      <c r="K26" s="77"/>
      <c r="L26" s="71"/>
      <c r="M26" s="84"/>
      <c r="N26" s="84"/>
      <c r="O26" s="70" t="s">
        <v>59</v>
      </c>
      <c r="P26" s="70"/>
    </row>
    <row r="27" spans="1:16">
      <c r="A27" s="70">
        <v>2726</v>
      </c>
      <c r="B27" s="71" t="s">
        <v>79</v>
      </c>
      <c r="C27" s="72">
        <v>2300</v>
      </c>
      <c r="D27" s="73">
        <v>0.00844898648896856</v>
      </c>
      <c r="E27" s="74">
        <f t="shared" si="0"/>
        <v>26</v>
      </c>
      <c r="F27" s="75">
        <v>59800</v>
      </c>
      <c r="G27" s="76">
        <v>24109</v>
      </c>
      <c r="H27" s="77">
        <f t="shared" si="1"/>
        <v>83909</v>
      </c>
      <c r="I27" s="77"/>
      <c r="J27" s="77"/>
      <c r="K27" s="77"/>
      <c r="L27" s="71" t="s">
        <v>67</v>
      </c>
      <c r="M27" s="84">
        <v>44805</v>
      </c>
      <c r="N27" s="84">
        <v>47362</v>
      </c>
      <c r="O27" s="70" t="s">
        <v>53</v>
      </c>
      <c r="P27" s="70"/>
    </row>
    <row r="28" spans="1:16">
      <c r="A28" s="70">
        <v>2730</v>
      </c>
      <c r="B28" s="71" t="s">
        <v>80</v>
      </c>
      <c r="C28" s="72">
        <v>3500</v>
      </c>
      <c r="D28" s="73">
        <v>0.0128571533527782</v>
      </c>
      <c r="E28" s="74">
        <f t="shared" si="0"/>
        <v>38.5</v>
      </c>
      <c r="F28" s="75">
        <v>134750</v>
      </c>
      <c r="G28" s="76">
        <v>38838</v>
      </c>
      <c r="H28" s="77">
        <f t="shared" si="1"/>
        <v>173588</v>
      </c>
      <c r="I28" s="77"/>
      <c r="J28" s="77"/>
      <c r="K28" s="77"/>
      <c r="L28" s="71"/>
      <c r="M28" s="84">
        <v>39114</v>
      </c>
      <c r="N28" s="84">
        <v>46539</v>
      </c>
      <c r="O28" s="70" t="s">
        <v>53</v>
      </c>
      <c r="P28" s="70"/>
    </row>
    <row r="29" spans="1:16">
      <c r="A29" s="70">
        <v>2734</v>
      </c>
      <c r="B29" s="78" t="s">
        <v>81</v>
      </c>
      <c r="C29" s="72">
        <v>3400</v>
      </c>
      <c r="D29" s="73">
        <v>0.0124898061141274</v>
      </c>
      <c r="E29" s="74">
        <f t="shared" si="0"/>
        <v>39</v>
      </c>
      <c r="F29" s="75">
        <v>132600</v>
      </c>
      <c r="G29" s="76">
        <v>33595</v>
      </c>
      <c r="H29" s="77">
        <f t="shared" si="1"/>
        <v>166195</v>
      </c>
      <c r="I29" s="77"/>
      <c r="J29" s="77"/>
      <c r="K29" s="77"/>
      <c r="L29" s="71"/>
      <c r="M29" s="84">
        <v>39234</v>
      </c>
      <c r="N29" s="84">
        <v>45717</v>
      </c>
      <c r="O29" s="70" t="s">
        <v>53</v>
      </c>
      <c r="P29" s="70"/>
    </row>
    <row r="30" spans="1:16">
      <c r="A30" s="70">
        <v>2736</v>
      </c>
      <c r="B30" s="71" t="s">
        <v>82</v>
      </c>
      <c r="C30" s="72">
        <v>3472</v>
      </c>
      <c r="D30" s="73">
        <v>0.012754296125956</v>
      </c>
      <c r="E30" s="74">
        <f t="shared" si="0"/>
        <v>21</v>
      </c>
      <c r="F30" s="75">
        <v>72912</v>
      </c>
      <c r="G30" s="76">
        <v>34942</v>
      </c>
      <c r="H30" s="77">
        <f t="shared" si="1"/>
        <v>107854</v>
      </c>
      <c r="I30" s="77"/>
      <c r="J30" s="77"/>
      <c r="K30" s="77"/>
      <c r="L30" s="71" t="s">
        <v>57</v>
      </c>
      <c r="M30" s="84">
        <v>44774</v>
      </c>
      <c r="N30" s="84">
        <v>46600</v>
      </c>
      <c r="O30" s="70" t="s">
        <v>53</v>
      </c>
      <c r="P30" s="70"/>
    </row>
    <row r="31" spans="1:16">
      <c r="A31" s="70">
        <v>2742</v>
      </c>
      <c r="B31" s="71" t="s">
        <v>83</v>
      </c>
      <c r="C31" s="72">
        <v>5415</v>
      </c>
      <c r="D31" s="73">
        <v>0.0198918529729412</v>
      </c>
      <c r="E31" s="74">
        <f t="shared" si="0"/>
        <v>35.0899944598338</v>
      </c>
      <c r="F31" s="75">
        <v>190012.32</v>
      </c>
      <c r="G31" s="76">
        <v>54986</v>
      </c>
      <c r="H31" s="77">
        <f t="shared" si="1"/>
        <v>244998.32</v>
      </c>
      <c r="I31" s="77"/>
      <c r="J31" s="77"/>
      <c r="K31" s="77"/>
      <c r="L31" s="71" t="s">
        <v>67</v>
      </c>
      <c r="M31" s="84">
        <v>39692</v>
      </c>
      <c r="N31" s="84">
        <v>46447</v>
      </c>
      <c r="O31" s="70" t="s">
        <v>53</v>
      </c>
      <c r="P31" s="70"/>
    </row>
    <row r="32" spans="1:16">
      <c r="A32" s="70">
        <v>2748</v>
      </c>
      <c r="B32" s="71" t="s">
        <v>84</v>
      </c>
      <c r="C32" s="72">
        <v>1628</v>
      </c>
      <c r="D32" s="73">
        <v>0.00598041304523514</v>
      </c>
      <c r="E32" s="74">
        <f t="shared" si="0"/>
        <v>15.6842751842752</v>
      </c>
      <c r="F32" s="75">
        <v>25534</v>
      </c>
      <c r="G32" s="76">
        <v>18064</v>
      </c>
      <c r="H32" s="77">
        <f t="shared" si="1"/>
        <v>43598</v>
      </c>
      <c r="I32" s="77"/>
      <c r="J32" s="77"/>
      <c r="K32" s="77"/>
      <c r="L32" s="71"/>
      <c r="M32" s="84">
        <v>40664</v>
      </c>
      <c r="N32" s="84">
        <v>46204</v>
      </c>
      <c r="O32" s="70" t="s">
        <v>53</v>
      </c>
      <c r="P32" s="70"/>
    </row>
    <row r="33" spans="1:16">
      <c r="A33" s="70">
        <v>2760</v>
      </c>
      <c r="B33" s="71" t="s">
        <v>85</v>
      </c>
      <c r="C33" s="72">
        <v>28012</v>
      </c>
      <c r="D33" s="73">
        <v>0.102901308490864</v>
      </c>
      <c r="E33" s="74">
        <f t="shared" si="0"/>
        <v>8.35082107668142</v>
      </c>
      <c r="F33" s="75">
        <v>233923.2</v>
      </c>
      <c r="G33" s="76">
        <v>236456</v>
      </c>
      <c r="H33" s="77">
        <f t="shared" si="1"/>
        <v>470379.2</v>
      </c>
      <c r="I33" s="77"/>
      <c r="J33" s="77"/>
      <c r="K33" s="77"/>
      <c r="L33" s="71" t="s">
        <v>52</v>
      </c>
      <c r="M33" s="84">
        <v>40969</v>
      </c>
      <c r="N33" s="84">
        <v>46753</v>
      </c>
      <c r="O33" s="70" t="s">
        <v>53</v>
      </c>
      <c r="P33" s="70"/>
    </row>
    <row r="34" spans="1:16">
      <c r="A34" s="70">
        <v>2780</v>
      </c>
      <c r="B34" s="71" t="s">
        <v>86</v>
      </c>
      <c r="C34" s="72">
        <v>22018</v>
      </c>
      <c r="D34" s="73">
        <v>0.0808825150061347</v>
      </c>
      <c r="E34" s="74">
        <f t="shared" si="0"/>
        <v>11</v>
      </c>
      <c r="F34" s="75">
        <v>242198</v>
      </c>
      <c r="G34" s="76">
        <v>215236</v>
      </c>
      <c r="H34" s="77">
        <f t="shared" si="1"/>
        <v>457434</v>
      </c>
      <c r="I34" s="77"/>
      <c r="J34" s="77"/>
      <c r="K34" s="77"/>
      <c r="L34" s="71" t="s">
        <v>52</v>
      </c>
      <c r="M34" s="84">
        <v>44835</v>
      </c>
      <c r="N34" s="84">
        <v>48488</v>
      </c>
      <c r="O34" s="70" t="s">
        <v>53</v>
      </c>
      <c r="P34" s="70"/>
    </row>
    <row r="35" spans="1:16">
      <c r="A35" s="70">
        <v>4585</v>
      </c>
      <c r="B35" s="71" t="s">
        <v>87</v>
      </c>
      <c r="C35" s="72">
        <v>2200</v>
      </c>
      <c r="D35" s="73">
        <v>0.00808163925031776</v>
      </c>
      <c r="E35" s="74">
        <f t="shared" si="0"/>
        <v>47.916</v>
      </c>
      <c r="F35" s="75">
        <v>105415.2</v>
      </c>
      <c r="G35" s="76">
        <v>22338</v>
      </c>
      <c r="H35" s="77">
        <f t="shared" si="1"/>
        <v>127753.2</v>
      </c>
      <c r="I35" s="77"/>
      <c r="J35" s="77"/>
      <c r="K35" s="77"/>
      <c r="L35" s="71" t="s">
        <v>67</v>
      </c>
      <c r="M35" s="84">
        <v>39052</v>
      </c>
      <c r="N35" s="84">
        <v>46447</v>
      </c>
      <c r="O35" s="70" t="s">
        <v>53</v>
      </c>
      <c r="P35" s="70"/>
    </row>
    <row r="36" spans="1:16">
      <c r="A36" s="70">
        <v>4587</v>
      </c>
      <c r="B36" s="71" t="s">
        <v>59</v>
      </c>
      <c r="C36" s="72">
        <v>1656</v>
      </c>
      <c r="D36" s="73">
        <v>0.00608327027205737</v>
      </c>
      <c r="E36" s="74">
        <f t="shared" si="0"/>
        <v>0</v>
      </c>
      <c r="F36" s="75">
        <v>0</v>
      </c>
      <c r="G36" s="76">
        <v>0</v>
      </c>
      <c r="H36" s="77">
        <f t="shared" si="1"/>
        <v>0</v>
      </c>
      <c r="I36" s="77"/>
      <c r="J36" s="77"/>
      <c r="K36" s="77"/>
      <c r="L36" s="71"/>
      <c r="M36" s="84"/>
      <c r="N36" s="84"/>
      <c r="O36" s="70" t="s">
        <v>59</v>
      </c>
      <c r="P36" s="70"/>
    </row>
    <row r="37" spans="1:16">
      <c r="A37" s="70">
        <v>4589</v>
      </c>
      <c r="B37" s="71" t="s">
        <v>88</v>
      </c>
      <c r="C37" s="72">
        <v>2100</v>
      </c>
      <c r="D37" s="73">
        <v>0.00771429201166695</v>
      </c>
      <c r="E37" s="74">
        <f t="shared" si="0"/>
        <v>30</v>
      </c>
      <c r="F37" s="75">
        <v>63000</v>
      </c>
      <c r="G37" s="76">
        <v>23027</v>
      </c>
      <c r="H37" s="77">
        <f t="shared" si="1"/>
        <v>86027</v>
      </c>
      <c r="I37" s="77"/>
      <c r="J37" s="77"/>
      <c r="K37" s="77"/>
      <c r="L37" s="71"/>
      <c r="M37" s="84">
        <v>39692</v>
      </c>
      <c r="N37" s="84">
        <v>46997</v>
      </c>
      <c r="O37" s="70" t="s">
        <v>53</v>
      </c>
      <c r="P37" s="70"/>
    </row>
    <row r="38" spans="1:16">
      <c r="A38" s="70">
        <v>4591</v>
      </c>
      <c r="B38" s="71" t="s">
        <v>89</v>
      </c>
      <c r="C38" s="72">
        <v>1500</v>
      </c>
      <c r="D38" s="73">
        <v>0.00551020857976211</v>
      </c>
      <c r="E38" s="74">
        <f t="shared" si="0"/>
        <v>21</v>
      </c>
      <c r="F38" s="75">
        <v>31500</v>
      </c>
      <c r="G38" s="76">
        <v>14734</v>
      </c>
      <c r="H38" s="77">
        <f t="shared" si="1"/>
        <v>46234</v>
      </c>
      <c r="I38" s="77"/>
      <c r="J38" s="77"/>
      <c r="K38" s="77"/>
      <c r="L38" s="71" t="s">
        <v>57</v>
      </c>
      <c r="M38" s="84">
        <v>45017</v>
      </c>
      <c r="N38" s="84">
        <v>46844</v>
      </c>
      <c r="O38" s="70" t="s">
        <v>53</v>
      </c>
      <c r="P38" s="70"/>
    </row>
    <row r="39" spans="1:16">
      <c r="A39" s="70">
        <v>4593</v>
      </c>
      <c r="B39" s="71" t="s">
        <v>90</v>
      </c>
      <c r="C39" s="72">
        <v>1500</v>
      </c>
      <c r="D39" s="73">
        <v>0.00551020857976211</v>
      </c>
      <c r="E39" s="74">
        <f t="shared" si="0"/>
        <v>23</v>
      </c>
      <c r="F39" s="75">
        <v>34500</v>
      </c>
      <c r="G39" s="76">
        <v>16644</v>
      </c>
      <c r="H39" s="77">
        <f t="shared" si="1"/>
        <v>51144</v>
      </c>
      <c r="I39" s="77"/>
      <c r="J39" s="77"/>
      <c r="K39" s="77"/>
      <c r="L39" s="71"/>
      <c r="M39" s="84">
        <v>39022</v>
      </c>
      <c r="N39" s="84">
        <v>45292</v>
      </c>
      <c r="O39" s="70" t="s">
        <v>53</v>
      </c>
      <c r="P39" s="70"/>
    </row>
    <row r="40" spans="1:16">
      <c r="A40" s="70">
        <v>4595</v>
      </c>
      <c r="B40" s="71" t="s">
        <v>59</v>
      </c>
      <c r="C40" s="72">
        <v>1527</v>
      </c>
      <c r="D40" s="73">
        <v>0.00560939233419782</v>
      </c>
      <c r="E40" s="74">
        <f t="shared" si="0"/>
        <v>0</v>
      </c>
      <c r="F40" s="75">
        <v>0</v>
      </c>
      <c r="G40" s="76">
        <v>0</v>
      </c>
      <c r="H40" s="77">
        <f t="shared" si="1"/>
        <v>0</v>
      </c>
      <c r="I40" s="77"/>
      <c r="J40" s="77"/>
      <c r="K40" s="77"/>
      <c r="L40" s="71"/>
      <c r="M40" s="84"/>
      <c r="N40" s="84"/>
      <c r="O40" s="70" t="s">
        <v>59</v>
      </c>
      <c r="P40" s="70"/>
    </row>
    <row r="41" spans="1:16">
      <c r="A41" s="70">
        <v>4597</v>
      </c>
      <c r="B41" s="71" t="s">
        <v>91</v>
      </c>
      <c r="C41" s="72">
        <v>1350</v>
      </c>
      <c r="D41" s="73">
        <v>0.0049591877217859</v>
      </c>
      <c r="E41" s="74">
        <f t="shared" si="0"/>
        <v>24.04</v>
      </c>
      <c r="F41" s="75">
        <v>32454</v>
      </c>
      <c r="G41" s="76">
        <v>14335</v>
      </c>
      <c r="H41" s="77">
        <f t="shared" si="1"/>
        <v>46789</v>
      </c>
      <c r="I41" s="77"/>
      <c r="J41" s="77"/>
      <c r="K41" s="77"/>
      <c r="L41" s="71" t="s">
        <v>67</v>
      </c>
      <c r="M41" s="84">
        <v>43709</v>
      </c>
      <c r="N41" s="84">
        <v>45536</v>
      </c>
      <c r="O41" s="70" t="s">
        <v>53</v>
      </c>
      <c r="P41" s="70"/>
    </row>
    <row r="42" spans="1:16">
      <c r="A42" s="70">
        <v>4599</v>
      </c>
      <c r="B42" s="71" t="s">
        <v>92</v>
      </c>
      <c r="C42" s="72">
        <v>1304</v>
      </c>
      <c r="D42" s="73">
        <v>0.00479020799200652</v>
      </c>
      <c r="E42" s="74">
        <f t="shared" si="0"/>
        <v>29.82</v>
      </c>
      <c r="F42" s="75">
        <v>38885.28</v>
      </c>
      <c r="G42" s="76">
        <v>14299</v>
      </c>
      <c r="H42" s="77">
        <f t="shared" si="1"/>
        <v>53184.28</v>
      </c>
      <c r="I42" s="77"/>
      <c r="J42" s="77"/>
      <c r="K42" s="77"/>
      <c r="L42" s="71"/>
      <c r="M42" s="84">
        <v>40878</v>
      </c>
      <c r="N42" s="84">
        <v>46357</v>
      </c>
      <c r="O42" s="70" t="s">
        <v>53</v>
      </c>
      <c r="P42" s="70"/>
    </row>
    <row r="43" spans="1:16">
      <c r="A43" s="70">
        <v>4601</v>
      </c>
      <c r="B43" s="71" t="s">
        <v>93</v>
      </c>
      <c r="C43" s="72">
        <v>2246</v>
      </c>
      <c r="D43" s="73">
        <v>0.00825061898009713</v>
      </c>
      <c r="E43" s="74">
        <f t="shared" si="0"/>
        <v>25.41</v>
      </c>
      <c r="F43" s="75">
        <v>57070.86</v>
      </c>
      <c r="G43" s="76">
        <v>27647</v>
      </c>
      <c r="H43" s="77">
        <f t="shared" si="1"/>
        <v>84717.86</v>
      </c>
      <c r="I43" s="77"/>
      <c r="J43" s="77"/>
      <c r="K43" s="77"/>
      <c r="L43" s="71" t="s">
        <v>57</v>
      </c>
      <c r="M43" s="84">
        <v>40544</v>
      </c>
      <c r="N43" s="84">
        <v>45292</v>
      </c>
      <c r="O43" s="70" t="s">
        <v>53</v>
      </c>
      <c r="P43" s="70"/>
    </row>
    <row r="44" spans="1:16">
      <c r="A44" s="70">
        <v>4603</v>
      </c>
      <c r="B44" s="71" t="s">
        <v>58</v>
      </c>
      <c r="C44" s="72">
        <v>2012</v>
      </c>
      <c r="D44" s="73">
        <v>0.00739102644165424</v>
      </c>
      <c r="E44" s="74">
        <f t="shared" si="0"/>
        <v>0</v>
      </c>
      <c r="F44" s="75">
        <v>0</v>
      </c>
      <c r="G44" s="76">
        <v>0</v>
      </c>
      <c r="H44" s="77">
        <f t="shared" si="1"/>
        <v>0</v>
      </c>
      <c r="I44" s="77"/>
      <c r="J44" s="77"/>
      <c r="K44" s="77"/>
      <c r="L44" s="71"/>
      <c r="M44" s="84"/>
      <c r="N44" s="84"/>
      <c r="O44" s="70" t="s">
        <v>59</v>
      </c>
      <c r="P44" s="70"/>
    </row>
    <row r="45" spans="1:16">
      <c r="A45" s="70">
        <v>4607</v>
      </c>
      <c r="B45" s="71" t="s">
        <v>94</v>
      </c>
      <c r="C45" s="72">
        <v>5148</v>
      </c>
      <c r="D45" s="73">
        <v>0.0189110358457435</v>
      </c>
      <c r="E45" s="74">
        <f t="shared" si="0"/>
        <v>26</v>
      </c>
      <c r="F45" s="75">
        <v>133848</v>
      </c>
      <c r="G45" s="76">
        <v>52446</v>
      </c>
      <c r="H45" s="77">
        <f t="shared" si="1"/>
        <v>186294</v>
      </c>
      <c r="I45" s="77"/>
      <c r="J45" s="77"/>
      <c r="K45" s="77"/>
      <c r="L45" s="71" t="s">
        <v>67</v>
      </c>
      <c r="M45" s="84">
        <v>39995</v>
      </c>
      <c r="N45" s="84">
        <v>45870</v>
      </c>
      <c r="O45" s="70" t="s">
        <v>53</v>
      </c>
      <c r="P45" s="70"/>
    </row>
    <row r="46" spans="1:16">
      <c r="A46" s="70">
        <v>4611</v>
      </c>
      <c r="B46" s="71" t="s">
        <v>59</v>
      </c>
      <c r="C46" s="72">
        <v>1200</v>
      </c>
      <c r="D46" s="73">
        <v>0.00440816686380969</v>
      </c>
      <c r="E46" s="74">
        <f t="shared" si="0"/>
        <v>0</v>
      </c>
      <c r="F46" s="75">
        <v>0</v>
      </c>
      <c r="G46" s="76">
        <v>0</v>
      </c>
      <c r="H46" s="77">
        <f t="shared" si="1"/>
        <v>0</v>
      </c>
      <c r="I46" s="77"/>
      <c r="J46" s="77"/>
      <c r="K46" s="77"/>
      <c r="L46" s="71"/>
      <c r="M46" s="84"/>
      <c r="N46" s="84"/>
      <c r="O46" s="70" t="s">
        <v>59</v>
      </c>
      <c r="P46" s="70"/>
    </row>
    <row r="47" spans="1:16">
      <c r="A47" s="70">
        <v>4613</v>
      </c>
      <c r="B47" s="71" t="s">
        <v>95</v>
      </c>
      <c r="C47" s="72">
        <v>2500</v>
      </c>
      <c r="D47" s="73">
        <v>0.00918368096627018</v>
      </c>
      <c r="E47" s="74">
        <f t="shared" si="0"/>
        <v>22</v>
      </c>
      <c r="F47" s="75">
        <v>55000</v>
      </c>
      <c r="G47" s="76">
        <v>27739</v>
      </c>
      <c r="H47" s="77">
        <f t="shared" si="1"/>
        <v>82739</v>
      </c>
      <c r="I47" s="77"/>
      <c r="J47" s="77"/>
      <c r="K47" s="77"/>
      <c r="L47" s="71" t="s">
        <v>67</v>
      </c>
      <c r="M47" s="84">
        <v>42339</v>
      </c>
      <c r="N47" s="84">
        <v>46388</v>
      </c>
      <c r="O47" s="70" t="s">
        <v>53</v>
      </c>
      <c r="P47" s="70"/>
    </row>
    <row r="48" spans="1:16">
      <c r="A48" s="70">
        <v>4600</v>
      </c>
      <c r="B48" s="71" t="s">
        <v>96</v>
      </c>
      <c r="C48" s="72">
        <v>2245</v>
      </c>
      <c r="D48" s="73">
        <v>0.00824694550771062</v>
      </c>
      <c r="E48" s="74">
        <f t="shared" si="0"/>
        <v>48.4</v>
      </c>
      <c r="F48" s="75">
        <v>108658</v>
      </c>
      <c r="G48" s="76">
        <v>30806</v>
      </c>
      <c r="H48" s="77">
        <f t="shared" si="1"/>
        <v>139464</v>
      </c>
      <c r="I48" s="77"/>
      <c r="J48" s="77"/>
      <c r="K48" s="77"/>
      <c r="L48" s="71" t="s">
        <v>67</v>
      </c>
      <c r="M48" s="84">
        <v>39600</v>
      </c>
      <c r="N48" s="84">
        <v>47027</v>
      </c>
      <c r="O48" s="70" t="s">
        <v>53</v>
      </c>
      <c r="P48" s="70"/>
    </row>
    <row r="49" spans="1:16">
      <c r="A49" s="70">
        <v>4610</v>
      </c>
      <c r="B49" s="71" t="s">
        <v>97</v>
      </c>
      <c r="C49" s="72">
        <v>2002</v>
      </c>
      <c r="D49" s="79">
        <v>0.00735429171778916</v>
      </c>
      <c r="E49" s="74">
        <f t="shared" si="0"/>
        <v>22.47</v>
      </c>
      <c r="F49" s="76">
        <v>44984.94</v>
      </c>
      <c r="G49" s="76">
        <v>32786</v>
      </c>
      <c r="H49" s="77">
        <f t="shared" si="1"/>
        <v>77770.94</v>
      </c>
      <c r="I49" s="77"/>
      <c r="J49" s="77"/>
      <c r="K49" s="77"/>
      <c r="L49" s="71" t="s">
        <v>57</v>
      </c>
      <c r="M49" s="84">
        <v>42461</v>
      </c>
      <c r="N49" s="84">
        <v>46113</v>
      </c>
      <c r="O49" s="70" t="s">
        <v>53</v>
      </c>
      <c r="P49" s="70"/>
    </row>
    <row r="50" spans="1:16">
      <c r="A50" s="70">
        <v>4620</v>
      </c>
      <c r="B50" s="71" t="s">
        <v>98</v>
      </c>
      <c r="C50" s="72">
        <v>1200</v>
      </c>
      <c r="D50" s="79">
        <v>0.00440816686380969</v>
      </c>
      <c r="E50" s="74">
        <f t="shared" si="0"/>
        <v>30</v>
      </c>
      <c r="F50" s="76">
        <v>36000</v>
      </c>
      <c r="G50" s="76">
        <v>17994</v>
      </c>
      <c r="H50" s="77">
        <f t="shared" si="1"/>
        <v>53994</v>
      </c>
      <c r="I50" s="77"/>
      <c r="J50" s="77"/>
      <c r="K50" s="77"/>
      <c r="L50" s="71"/>
      <c r="M50" s="84">
        <v>45078</v>
      </c>
      <c r="N50" s="84">
        <v>48792</v>
      </c>
      <c r="O50" s="70" t="s">
        <v>53</v>
      </c>
      <c r="P50" s="70"/>
    </row>
    <row r="51" spans="1:16">
      <c r="A51" s="70">
        <v>4630</v>
      </c>
      <c r="B51" s="71" t="s">
        <v>99</v>
      </c>
      <c r="C51" s="72">
        <v>1921</v>
      </c>
      <c r="D51" s="79">
        <v>0.007056740454482</v>
      </c>
      <c r="E51" s="74">
        <f t="shared" si="0"/>
        <v>25.46</v>
      </c>
      <c r="F51" s="76">
        <v>48908.66</v>
      </c>
      <c r="G51" s="76">
        <v>31460</v>
      </c>
      <c r="H51" s="77">
        <f t="shared" si="1"/>
        <v>80368.66</v>
      </c>
      <c r="I51" s="77"/>
      <c r="J51" s="77"/>
      <c r="K51" s="77"/>
      <c r="L51" s="71"/>
      <c r="M51" s="84">
        <v>42614</v>
      </c>
      <c r="N51" s="84">
        <v>45536</v>
      </c>
      <c r="O51" s="70" t="s">
        <v>53</v>
      </c>
      <c r="P51" s="70"/>
    </row>
    <row r="52" spans="1:16">
      <c r="A52" s="70">
        <v>4640</v>
      </c>
      <c r="B52" s="71" t="s">
        <v>100</v>
      </c>
      <c r="C52" s="72">
        <v>1015</v>
      </c>
      <c r="D52" s="79">
        <v>0.00372857447230569</v>
      </c>
      <c r="E52" s="74">
        <f t="shared" si="0"/>
        <v>33.95</v>
      </c>
      <c r="F52" s="76">
        <v>34459.25</v>
      </c>
      <c r="G52" s="76">
        <v>14068</v>
      </c>
      <c r="H52" s="77">
        <f t="shared" si="1"/>
        <v>48527.25</v>
      </c>
      <c r="I52" s="77"/>
      <c r="J52" s="77"/>
      <c r="K52" s="77"/>
      <c r="L52" s="71"/>
      <c r="M52" s="84">
        <v>39753</v>
      </c>
      <c r="N52" s="84">
        <v>45200</v>
      </c>
      <c r="O52" s="70" t="s">
        <v>53</v>
      </c>
      <c r="P52" s="70"/>
    </row>
    <row r="53" spans="1:16">
      <c r="A53" s="70">
        <v>4650</v>
      </c>
      <c r="B53" s="71" t="s">
        <v>101</v>
      </c>
      <c r="C53" s="72">
        <v>1855</v>
      </c>
      <c r="D53" s="79">
        <v>0.00681429127697247</v>
      </c>
      <c r="E53" s="74">
        <f t="shared" si="0"/>
        <v>23.3719676549865</v>
      </c>
      <c r="F53" s="76">
        <v>43355</v>
      </c>
      <c r="G53" s="76">
        <v>26507</v>
      </c>
      <c r="H53" s="77">
        <f t="shared" si="1"/>
        <v>69862</v>
      </c>
      <c r="I53" s="77"/>
      <c r="J53" s="77"/>
      <c r="K53" s="77"/>
      <c r="L53" s="71" t="s">
        <v>57</v>
      </c>
      <c r="M53" s="84">
        <v>44013</v>
      </c>
      <c r="N53" s="84">
        <v>47665</v>
      </c>
      <c r="O53" s="70" t="s">
        <v>53</v>
      </c>
      <c r="P53" s="70"/>
    </row>
    <row r="54" spans="1:16">
      <c r="A54" s="70">
        <v>4660</v>
      </c>
      <c r="B54" s="71" t="s">
        <v>102</v>
      </c>
      <c r="C54" s="72">
        <v>1976</v>
      </c>
      <c r="D54" s="79">
        <v>0.00725878143573995</v>
      </c>
      <c r="E54" s="74">
        <f t="shared" si="0"/>
        <v>30</v>
      </c>
      <c r="F54" s="76">
        <v>59280</v>
      </c>
      <c r="G54" s="76">
        <v>32361</v>
      </c>
      <c r="H54" s="77">
        <f t="shared" si="1"/>
        <v>91641</v>
      </c>
      <c r="I54" s="77"/>
      <c r="J54" s="77"/>
      <c r="K54" s="77"/>
      <c r="L54" s="71" t="s">
        <v>67</v>
      </c>
      <c r="M54" s="84">
        <v>42795</v>
      </c>
      <c r="N54" s="84">
        <v>48396</v>
      </c>
      <c r="O54" s="70" t="s">
        <v>53</v>
      </c>
      <c r="P54" s="70"/>
    </row>
    <row r="55" spans="1:16">
      <c r="A55" s="70">
        <v>4690</v>
      </c>
      <c r="B55" s="71" t="s">
        <v>59</v>
      </c>
      <c r="C55" s="72">
        <v>4500</v>
      </c>
      <c r="D55" s="79">
        <v>0.0165306257392863</v>
      </c>
      <c r="E55" s="74">
        <f t="shared" si="0"/>
        <v>0</v>
      </c>
      <c r="F55" s="76">
        <v>0</v>
      </c>
      <c r="G55" s="76">
        <v>0</v>
      </c>
      <c r="H55" s="77">
        <f t="shared" si="1"/>
        <v>0</v>
      </c>
      <c r="I55" s="77"/>
      <c r="J55" s="77"/>
      <c r="K55" s="77"/>
      <c r="L55" s="71"/>
      <c r="M55" s="84"/>
      <c r="N55" s="84"/>
      <c r="O55" s="70" t="s">
        <v>59</v>
      </c>
      <c r="P55" s="70"/>
    </row>
    <row r="56" spans="1:16">
      <c r="A56" s="70">
        <v>2550</v>
      </c>
      <c r="B56" s="71" t="s">
        <v>103</v>
      </c>
      <c r="C56" s="72"/>
      <c r="D56" s="79">
        <v>0</v>
      </c>
      <c r="E56" s="74" t="str">
        <f t="shared" si="0"/>
        <v/>
      </c>
      <c r="F56" s="76"/>
      <c r="G56" s="76">
        <v>8256</v>
      </c>
      <c r="H56" s="77">
        <f t="shared" si="1"/>
        <v>8256</v>
      </c>
      <c r="I56" s="77"/>
      <c r="J56" s="77"/>
      <c r="K56" s="77"/>
      <c r="L56" s="71"/>
      <c r="M56" s="84"/>
      <c r="N56" s="84"/>
      <c r="O56" s="70" t="s">
        <v>104</v>
      </c>
      <c r="P56" s="70"/>
    </row>
    <row r="57" spans="1:16">
      <c r="A57" s="70">
        <v>2800</v>
      </c>
      <c r="B57" s="71" t="s">
        <v>105</v>
      </c>
      <c r="C57" s="72"/>
      <c r="D57" s="79">
        <v>0</v>
      </c>
      <c r="E57" s="74" t="str">
        <f t="shared" si="0"/>
        <v/>
      </c>
      <c r="F57" s="76"/>
      <c r="G57" s="76">
        <v>16606</v>
      </c>
      <c r="H57" s="77">
        <f t="shared" si="1"/>
        <v>16606</v>
      </c>
      <c r="I57" s="77"/>
      <c r="J57" s="77"/>
      <c r="K57" s="77"/>
      <c r="L57" s="71"/>
      <c r="M57" s="84"/>
      <c r="N57" s="84"/>
      <c r="O57" s="70" t="s">
        <v>104</v>
      </c>
      <c r="P57" s="70"/>
    </row>
    <row r="58" spans="1:16">
      <c r="A58" s="70">
        <v>4653</v>
      </c>
      <c r="B58" s="71" t="s">
        <v>106</v>
      </c>
      <c r="C58" s="72"/>
      <c r="D58" s="79">
        <v>0</v>
      </c>
      <c r="E58" s="74" t="str">
        <f t="shared" si="0"/>
        <v/>
      </c>
      <c r="F58" s="76"/>
      <c r="G58" s="76">
        <v>4862</v>
      </c>
      <c r="H58" s="77">
        <f t="shared" si="1"/>
        <v>4862</v>
      </c>
      <c r="I58" s="77"/>
      <c r="J58" s="77"/>
      <c r="K58" s="77"/>
      <c r="L58" s="71"/>
      <c r="M58" s="84"/>
      <c r="N58" s="84"/>
      <c r="O58" s="70" t="s">
        <v>104</v>
      </c>
      <c r="P58" s="70"/>
    </row>
    <row r="59" spans="1:16">
      <c r="A59" s="70">
        <v>4670</v>
      </c>
      <c r="B59" s="71" t="s">
        <v>107</v>
      </c>
      <c r="C59" s="72"/>
      <c r="D59" s="79">
        <v>0</v>
      </c>
      <c r="E59" s="74" t="str">
        <f t="shared" si="0"/>
        <v/>
      </c>
      <c r="F59" s="76"/>
      <c r="G59" s="76">
        <v>17671</v>
      </c>
      <c r="H59" s="77">
        <f t="shared" si="1"/>
        <v>17671</v>
      </c>
      <c r="I59" s="77"/>
      <c r="J59" s="77"/>
      <c r="K59" s="77"/>
      <c r="L59" s="71"/>
      <c r="M59" s="84"/>
      <c r="N59" s="84"/>
      <c r="O59" s="70" t="s">
        <v>104</v>
      </c>
      <c r="P59" s="70"/>
    </row>
    <row r="60" spans="1:16">
      <c r="A60" s="70">
        <v>500</v>
      </c>
      <c r="B60" s="71" t="s">
        <v>108</v>
      </c>
      <c r="C60" s="72"/>
      <c r="D60" s="79">
        <v>0</v>
      </c>
      <c r="E60" s="74" t="str">
        <f t="shared" si="0"/>
        <v/>
      </c>
      <c r="F60" s="76"/>
      <c r="G60" s="76">
        <v>67540</v>
      </c>
      <c r="H60" s="77">
        <f t="shared" si="1"/>
        <v>67540</v>
      </c>
      <c r="I60" s="77"/>
      <c r="J60" s="77"/>
      <c r="K60" s="77"/>
      <c r="L60" s="71"/>
      <c r="M60" s="84"/>
      <c r="N60" s="84"/>
      <c r="O60" s="70" t="s">
        <v>104</v>
      </c>
      <c r="P60" s="70"/>
    </row>
    <row r="61" spans="8:16">
      <c r="H61" s="80"/>
      <c r="I61" s="80"/>
      <c r="J61" s="80"/>
      <c r="K61" s="80"/>
      <c r="O61" s="85"/>
      <c r="P61" s="85"/>
    </row>
    <row r="62" spans="15:16">
      <c r="O62" s="85"/>
      <c r="P62" s="85"/>
    </row>
    <row r="63" spans="3:16">
      <c r="C63" s="81"/>
      <c r="D63" s="81"/>
      <c r="O63" s="85"/>
      <c r="P63" s="85"/>
    </row>
    <row r="64" spans="3:16">
      <c r="C64" s="81"/>
      <c r="D64" s="81"/>
      <c r="O64" s="85"/>
      <c r="P64" s="85"/>
    </row>
    <row r="65" spans="3:16">
      <c r="C65" s="81"/>
      <c r="D65" s="81"/>
      <c r="O65" s="85"/>
      <c r="P65" s="85"/>
    </row>
    <row r="66" spans="3:16">
      <c r="C66" s="81"/>
      <c r="D66" s="81"/>
      <c r="O66" s="85"/>
      <c r="P66" s="85"/>
    </row>
    <row r="67" spans="15:16">
      <c r="O67" s="85"/>
      <c r="P67" s="85"/>
    </row>
    <row r="68" spans="15:16">
      <c r="O68" s="85"/>
      <c r="P68" s="85"/>
    </row>
    <row r="69" spans="15:16">
      <c r="O69" s="85"/>
      <c r="P69" s="85"/>
    </row>
    <row r="70" spans="15:16">
      <c r="O70" s="85"/>
      <c r="P70" s="85"/>
    </row>
    <row r="71" spans="15:16">
      <c r="O71" s="85"/>
      <c r="P71" s="85"/>
    </row>
    <row r="72" spans="15:16">
      <c r="O72" s="85"/>
      <c r="P72" s="85"/>
    </row>
    <row r="73" spans="15:16">
      <c r="O73" s="85"/>
      <c r="P73" s="85"/>
    </row>
    <row r="74" spans="15:16">
      <c r="O74" s="85"/>
      <c r="P74" s="85"/>
    </row>
    <row r="75" spans="15:16">
      <c r="O75" s="85"/>
      <c r="P75" s="85"/>
    </row>
    <row r="76" spans="15:16">
      <c r="O76" s="85"/>
      <c r="P76" s="85"/>
    </row>
    <row r="77" spans="15:16">
      <c r="O77" s="85"/>
      <c r="P77" s="85"/>
    </row>
    <row r="78" spans="15:16">
      <c r="O78" s="85"/>
      <c r="P78" s="85"/>
    </row>
    <row r="79" spans="15:16">
      <c r="O79" s="85"/>
      <c r="P79" s="85"/>
    </row>
    <row r="80" spans="15:16">
      <c r="O80" s="85"/>
      <c r="P80" s="85"/>
    </row>
    <row r="81" spans="15:16">
      <c r="O81" s="85"/>
      <c r="P81" s="85"/>
    </row>
    <row r="82" spans="15:16">
      <c r="O82" s="85"/>
      <c r="P82" s="85"/>
    </row>
    <row r="83" spans="15:16">
      <c r="O83" s="85"/>
      <c r="P83" s="85"/>
    </row>
  </sheetData>
  <autoFilter ref="A1:V60">
    <extLst/>
  </autoFilter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showGridLines="0" zoomScale="130" zoomScaleNormal="130" workbookViewId="0">
      <pane ySplit="1" topLeftCell="A14" activePane="bottomLeft" state="frozen"/>
      <selection/>
      <selection pane="bottomLeft" activeCell="C1" sqref="C1"/>
    </sheetView>
  </sheetViews>
  <sheetFormatPr defaultColWidth="9" defaultRowHeight="15" outlineLevelCol="3"/>
  <cols>
    <col min="1" max="1" width="23" customWidth="1"/>
    <col min="2" max="2" width="9.87619047619048" customWidth="1"/>
    <col min="3" max="3" width="27.3714285714286" customWidth="1"/>
    <col min="4" max="4" width="57.8761904761905" customWidth="1"/>
  </cols>
  <sheetData>
    <row r="1" spans="1:3">
      <c r="A1" s="53" t="s">
        <v>109</v>
      </c>
      <c r="B1" s="53" t="s">
        <v>110</v>
      </c>
      <c r="C1" s="62" t="s">
        <v>111</v>
      </c>
    </row>
    <row r="2" spans="1:3">
      <c r="A2" s="63" t="s">
        <v>112</v>
      </c>
      <c r="B2" s="64">
        <v>0</v>
      </c>
      <c r="C2" s="56">
        <v>0</v>
      </c>
    </row>
    <row r="3" spans="1:3">
      <c r="A3" s="65" t="s">
        <v>113</v>
      </c>
      <c r="B3" s="64">
        <v>0</v>
      </c>
      <c r="C3" s="56">
        <v>0</v>
      </c>
    </row>
    <row r="4" spans="1:3">
      <c r="A4" s="65" t="s">
        <v>114</v>
      </c>
      <c r="B4" s="64">
        <v>0</v>
      </c>
      <c r="C4" s="56">
        <v>0</v>
      </c>
    </row>
    <row r="5" spans="1:3">
      <c r="A5" s="65" t="s">
        <v>115</v>
      </c>
      <c r="B5" s="64">
        <v>0</v>
      </c>
      <c r="C5" s="56">
        <v>0</v>
      </c>
    </row>
    <row r="6" spans="1:3">
      <c r="A6" s="65" t="s">
        <v>116</v>
      </c>
      <c r="B6" s="64">
        <v>57664</v>
      </c>
      <c r="C6" s="56">
        <v>58000</v>
      </c>
    </row>
    <row r="7" spans="1:3">
      <c r="A7" s="65" t="s">
        <v>117</v>
      </c>
      <c r="B7" s="64">
        <v>0</v>
      </c>
      <c r="C7" s="56">
        <v>0</v>
      </c>
    </row>
    <row r="8" spans="1:3">
      <c r="A8" s="65" t="s">
        <v>118</v>
      </c>
      <c r="B8" s="64">
        <v>0</v>
      </c>
      <c r="C8" s="56">
        <v>0</v>
      </c>
    </row>
    <row r="9" spans="1:3">
      <c r="A9" s="66" t="s">
        <v>119</v>
      </c>
      <c r="B9" s="64">
        <v>0</v>
      </c>
      <c r="C9" s="56">
        <v>0</v>
      </c>
    </row>
    <row r="10" spans="1:3">
      <c r="A10" s="65" t="s">
        <v>120</v>
      </c>
      <c r="B10" s="64">
        <v>0</v>
      </c>
      <c r="C10" s="56">
        <v>0</v>
      </c>
    </row>
    <row r="11" spans="1:3">
      <c r="A11" s="66" t="s">
        <v>121</v>
      </c>
      <c r="B11" s="64">
        <v>0</v>
      </c>
      <c r="C11" s="56">
        <v>0</v>
      </c>
    </row>
    <row r="12" spans="1:3">
      <c r="A12" s="66" t="s">
        <v>122</v>
      </c>
      <c r="B12" s="64">
        <v>0</v>
      </c>
      <c r="C12" s="56">
        <v>0</v>
      </c>
    </row>
    <row r="13" spans="1:3">
      <c r="A13" s="65" t="s">
        <v>123</v>
      </c>
      <c r="B13" s="64">
        <v>535714</v>
      </c>
      <c r="C13" s="56">
        <v>535714</v>
      </c>
    </row>
    <row r="14" spans="1:4">
      <c r="A14" s="65" t="s">
        <v>124</v>
      </c>
      <c r="B14" s="64">
        <v>2190188</v>
      </c>
      <c r="C14" s="56">
        <v>2190188</v>
      </c>
      <c r="D14" t="s">
        <v>125</v>
      </c>
    </row>
    <row r="15" spans="1:3">
      <c r="A15" s="65" t="s">
        <v>126</v>
      </c>
      <c r="B15" s="64">
        <v>0</v>
      </c>
      <c r="C15" s="56">
        <v>0</v>
      </c>
    </row>
    <row r="16" spans="1:3">
      <c r="A16" s="65" t="s">
        <v>127</v>
      </c>
      <c r="B16" s="64">
        <v>203514</v>
      </c>
      <c r="C16" s="64">
        <v>206031.4416</v>
      </c>
    </row>
    <row r="17" spans="1:3">
      <c r="A17" s="65" t="s">
        <v>128</v>
      </c>
      <c r="B17" s="64">
        <v>0</v>
      </c>
      <c r="C17" s="64">
        <v>0</v>
      </c>
    </row>
    <row r="18" spans="1:3">
      <c r="A18" s="65" t="s">
        <v>129</v>
      </c>
      <c r="B18" s="64">
        <v>58755</v>
      </c>
      <c r="C18" s="56">
        <v>58755</v>
      </c>
    </row>
    <row r="19" spans="1:3">
      <c r="A19" s="65" t="s">
        <v>130</v>
      </c>
      <c r="B19" s="64">
        <v>0</v>
      </c>
      <c r="C19" s="56">
        <v>0</v>
      </c>
    </row>
    <row r="20" spans="1:3">
      <c r="A20" s="65" t="s">
        <v>131</v>
      </c>
      <c r="B20" s="64">
        <v>27631</v>
      </c>
      <c r="C20" s="56">
        <v>27631</v>
      </c>
    </row>
    <row r="21" spans="1:3">
      <c r="A21" s="65" t="s">
        <v>132</v>
      </c>
      <c r="B21" s="64">
        <v>0</v>
      </c>
      <c r="C21" s="56">
        <v>0</v>
      </c>
    </row>
    <row r="22" spans="1:3">
      <c r="A22" s="65" t="s">
        <v>133</v>
      </c>
      <c r="B22" s="64">
        <v>0</v>
      </c>
      <c r="C22" s="56">
        <v>68055.5</v>
      </c>
    </row>
    <row r="23" spans="1:3">
      <c r="A23" s="59" t="s">
        <v>134</v>
      </c>
      <c r="B23" s="60">
        <f>SUM(B2:B22)</f>
        <v>3073466</v>
      </c>
      <c r="C23" s="60">
        <f>SUM(C2:C22)</f>
        <v>3144374.9416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"/>
  <sheetViews>
    <sheetView workbookViewId="0">
      <selection activeCell="H11" sqref="H11"/>
    </sheetView>
  </sheetViews>
  <sheetFormatPr defaultColWidth="9" defaultRowHeight="15" outlineLevelCol="3"/>
  <cols>
    <col min="1" max="1" width="29.752380952381" customWidth="1"/>
    <col min="2" max="2" width="14.3714285714286" customWidth="1"/>
    <col min="3" max="3" width="9.75238095238095" customWidth="1"/>
    <col min="4" max="4" width="15.1238095238095" customWidth="1"/>
  </cols>
  <sheetData>
    <row r="1" spans="1:4">
      <c r="A1" s="53" t="s">
        <v>135</v>
      </c>
      <c r="B1" s="53" t="s">
        <v>136</v>
      </c>
      <c r="C1" s="54" t="s">
        <v>137</v>
      </c>
      <c r="D1" s="53" t="s">
        <v>138</v>
      </c>
    </row>
    <row r="2" spans="1:4">
      <c r="A2" s="55" t="s">
        <v>135</v>
      </c>
      <c r="B2" s="56">
        <v>0</v>
      </c>
      <c r="C2" s="57"/>
      <c r="D2" s="3" t="s">
        <v>139</v>
      </c>
    </row>
    <row r="3" spans="1:4">
      <c r="A3" s="58" t="s">
        <v>140</v>
      </c>
      <c r="B3" s="56">
        <v>58000</v>
      </c>
      <c r="C3" s="57">
        <v>0.01</v>
      </c>
      <c r="D3" s="3" t="s">
        <v>141</v>
      </c>
    </row>
    <row r="4" spans="1:4">
      <c r="A4" s="58" t="s">
        <v>142</v>
      </c>
      <c r="B4" s="56">
        <v>25000</v>
      </c>
      <c r="C4" s="57"/>
      <c r="D4" s="3" t="s">
        <v>143</v>
      </c>
    </row>
    <row r="5" spans="1:4">
      <c r="A5" s="58" t="s">
        <v>144</v>
      </c>
      <c r="B5" s="56">
        <v>0</v>
      </c>
      <c r="C5" s="57">
        <v>0</v>
      </c>
      <c r="D5" s="3" t="s">
        <v>139</v>
      </c>
    </row>
    <row r="6" spans="1:4">
      <c r="A6" s="61" t="s">
        <v>145</v>
      </c>
      <c r="B6" s="56">
        <v>0</v>
      </c>
      <c r="C6" s="57">
        <v>0</v>
      </c>
      <c r="D6" s="3" t="s">
        <v>139</v>
      </c>
    </row>
    <row r="7" spans="1:4">
      <c r="A7" s="61" t="s">
        <v>146</v>
      </c>
      <c r="B7" s="56">
        <v>0</v>
      </c>
      <c r="C7" s="57"/>
      <c r="D7" s="3" t="s">
        <v>143</v>
      </c>
    </row>
    <row r="8" spans="1:4">
      <c r="A8" s="61" t="s">
        <v>147</v>
      </c>
      <c r="B8" s="56">
        <v>0</v>
      </c>
      <c r="C8" s="57"/>
      <c r="D8" s="3" t="s">
        <v>143</v>
      </c>
    </row>
    <row r="9" spans="1:4">
      <c r="A9" s="59" t="s">
        <v>148</v>
      </c>
      <c r="B9" s="60">
        <f>SUM(B2:B8)</f>
        <v>83000</v>
      </c>
      <c r="C9" s="60"/>
      <c r="D9" s="60"/>
    </row>
    <row r="10" spans="2:2">
      <c r="B10" t="s">
        <v>149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6"/>
  <sheetViews>
    <sheetView workbookViewId="0">
      <selection activeCell="D5" sqref="D5"/>
    </sheetView>
  </sheetViews>
  <sheetFormatPr defaultColWidth="9" defaultRowHeight="15" outlineLevelRow="5" outlineLevelCol="3"/>
  <cols>
    <col min="1" max="1" width="29.752380952381" customWidth="1"/>
    <col min="2" max="2" width="14.3714285714286" customWidth="1"/>
    <col min="3" max="3" width="9.75238095238095" customWidth="1"/>
    <col min="4" max="4" width="18.247619047619" customWidth="1"/>
  </cols>
  <sheetData>
    <row r="1" spans="1:4">
      <c r="A1" s="53" t="s">
        <v>150</v>
      </c>
      <c r="B1" s="53" t="s">
        <v>136</v>
      </c>
      <c r="C1" s="54" t="s">
        <v>137</v>
      </c>
      <c r="D1" s="53" t="s">
        <v>138</v>
      </c>
    </row>
    <row r="2" spans="1:4">
      <c r="A2" s="55" t="s">
        <v>151</v>
      </c>
      <c r="B2" s="56">
        <v>0</v>
      </c>
      <c r="C2" s="57">
        <v>0.01</v>
      </c>
      <c r="D2" s="3" t="s">
        <v>139</v>
      </c>
    </row>
    <row r="3" spans="1:4">
      <c r="A3" s="58" t="s">
        <v>152</v>
      </c>
      <c r="B3" s="56">
        <v>0</v>
      </c>
      <c r="C3" s="57">
        <v>0.01</v>
      </c>
      <c r="D3" s="3" t="s">
        <v>141</v>
      </c>
    </row>
    <row r="4" spans="1:4">
      <c r="A4" s="58" t="s">
        <v>153</v>
      </c>
      <c r="B4" s="56">
        <v>0</v>
      </c>
      <c r="C4" s="57"/>
      <c r="D4" s="3" t="s">
        <v>143</v>
      </c>
    </row>
    <row r="5" spans="1:4">
      <c r="A5" s="58" t="s">
        <v>154</v>
      </c>
      <c r="B5" s="56">
        <v>0</v>
      </c>
      <c r="C5" s="57">
        <v>0</v>
      </c>
      <c r="D5" s="3" t="s">
        <v>155</v>
      </c>
    </row>
    <row r="6" spans="1:4">
      <c r="A6" s="59" t="s">
        <v>156</v>
      </c>
      <c r="B6" s="60">
        <f>SUM(B2:B5)</f>
        <v>0</v>
      </c>
      <c r="C6" s="60"/>
      <c r="D6" s="60"/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8"/>
  <sheetViews>
    <sheetView workbookViewId="0">
      <selection activeCell="I14" sqref="I14"/>
    </sheetView>
  </sheetViews>
  <sheetFormatPr defaultColWidth="9" defaultRowHeight="15"/>
  <cols>
    <col min="1" max="1" width="33.3714285714286" customWidth="1"/>
    <col min="2" max="2" width="11.752380952381" customWidth="1"/>
    <col min="6" max="6" width="18.5714285714286" customWidth="1"/>
    <col min="10" max="10" width="13" customWidth="1"/>
  </cols>
  <sheetData>
    <row r="1" spans="1:2">
      <c r="A1" s="46" t="s">
        <v>157</v>
      </c>
      <c r="B1" s="47"/>
    </row>
    <row r="2" spans="1:2">
      <c r="A2" s="46" t="s">
        <v>158</v>
      </c>
      <c r="B2" s="47"/>
    </row>
    <row r="3" spans="1:3">
      <c r="A3" s="46" t="s">
        <v>159</v>
      </c>
      <c r="B3" s="48">
        <v>0.7</v>
      </c>
      <c r="C3" t="s">
        <v>160</v>
      </c>
    </row>
    <row r="4" spans="1:2">
      <c r="A4" s="46" t="s">
        <v>161</v>
      </c>
      <c r="B4" s="49">
        <v>0.065</v>
      </c>
    </row>
    <row r="5" spans="1:2">
      <c r="A5" s="50" t="s">
        <v>162</v>
      </c>
      <c r="B5" s="51">
        <v>0</v>
      </c>
    </row>
    <row r="6" spans="1:9">
      <c r="A6" s="46" t="s">
        <v>163</v>
      </c>
      <c r="B6" s="51">
        <v>25</v>
      </c>
      <c r="I6" s="52">
        <f>I4+I5</f>
        <v>0</v>
      </c>
    </row>
    <row r="7" spans="1:3">
      <c r="A7" s="46" t="s">
        <v>164</v>
      </c>
      <c r="B7" s="51">
        <v>5</v>
      </c>
      <c r="C7" t="s">
        <v>165</v>
      </c>
    </row>
    <row r="13" spans="10:10">
      <c r="J13" s="52"/>
    </row>
    <row r="18" spans="6:6">
      <c r="F18" s="52"/>
    </row>
  </sheetData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3"/>
  <sheetViews>
    <sheetView showGridLines="0" workbookViewId="0">
      <selection activeCell="B4" sqref="B4"/>
    </sheetView>
  </sheetViews>
  <sheetFormatPr defaultColWidth="9" defaultRowHeight="15" outlineLevelCol="5"/>
  <cols>
    <col min="1" max="1" width="33.6285714285714" customWidth="1"/>
    <col min="2" max="6" width="8.75238095238095" customWidth="1"/>
  </cols>
  <sheetData>
    <row r="1" ht="24" spans="1:6">
      <c r="A1" s="24" t="s">
        <v>166</v>
      </c>
      <c r="B1" s="25"/>
      <c r="C1" s="25"/>
      <c r="D1" s="25"/>
      <c r="E1" s="26"/>
      <c r="F1" s="26"/>
    </row>
    <row r="2" ht="15.75" spans="1:6">
      <c r="A2" s="25"/>
      <c r="B2" s="27"/>
      <c r="C2" s="27"/>
      <c r="D2" s="27"/>
      <c r="E2" s="27"/>
      <c r="F2" s="26"/>
    </row>
    <row r="3" spans="1:6">
      <c r="A3" s="28"/>
      <c r="B3" s="29">
        <v>1</v>
      </c>
      <c r="C3" s="29">
        <f>B3+1</f>
        <v>2</v>
      </c>
      <c r="D3" s="29">
        <f t="shared" ref="D3:F3" si="0">C3+1</f>
        <v>3</v>
      </c>
      <c r="E3" s="29">
        <f t="shared" si="0"/>
        <v>4</v>
      </c>
      <c r="F3" s="29">
        <f t="shared" si="0"/>
        <v>5</v>
      </c>
    </row>
    <row r="4" ht="24" spans="1:6">
      <c r="A4" s="30" t="s">
        <v>167</v>
      </c>
      <c r="B4" s="31">
        <v>15061000</v>
      </c>
      <c r="C4" s="31">
        <f>B9</f>
        <v>15061000</v>
      </c>
      <c r="D4" s="31">
        <f t="shared" ref="D4:F4" si="1">C9</f>
        <v>15061000</v>
      </c>
      <c r="E4" s="31">
        <f t="shared" si="1"/>
        <v>15061000</v>
      </c>
      <c r="F4" s="31">
        <f t="shared" si="1"/>
        <v>15061000</v>
      </c>
    </row>
    <row r="5" spans="1:6">
      <c r="A5" s="32" t="s">
        <v>168</v>
      </c>
      <c r="B5" s="33">
        <v>0</v>
      </c>
      <c r="C5" s="33">
        <v>0</v>
      </c>
      <c r="D5" s="33">
        <v>0</v>
      </c>
      <c r="E5" s="33">
        <v>0</v>
      </c>
      <c r="F5" s="33">
        <v>0</v>
      </c>
    </row>
    <row r="6" spans="1:6">
      <c r="A6" s="30" t="s">
        <v>169</v>
      </c>
      <c r="B6" s="34">
        <f>B5/B4</f>
        <v>0</v>
      </c>
      <c r="C6" s="34">
        <f t="shared" ref="C6:F6" si="2">C5/C4</f>
        <v>0</v>
      </c>
      <c r="D6" s="34">
        <f t="shared" si="2"/>
        <v>0</v>
      </c>
      <c r="E6" s="34">
        <f t="shared" si="2"/>
        <v>0</v>
      </c>
      <c r="F6" s="34">
        <f t="shared" si="2"/>
        <v>0</v>
      </c>
    </row>
    <row r="7" spans="1:6">
      <c r="A7" s="35" t="s">
        <v>170</v>
      </c>
      <c r="B7" s="36">
        <f ca="1">AVERAGE(B6:$C$8)</f>
        <v>0.0690346341566968</v>
      </c>
      <c r="C7" s="36">
        <f ca="1">AVERAGE($C6:C$8)</f>
        <v>0.0702536872336838</v>
      </c>
      <c r="D7" s="36">
        <f ca="1">AVERAGE($C6:D$8)</f>
        <v>0.0715212226079628</v>
      </c>
      <c r="E7" s="36">
        <f ca="1">AVERAGE($C6:E$8)</f>
        <v>0.072641437699346</v>
      </c>
      <c r="F7" s="36">
        <f ca="1">AVERAGE($C6:F$8)</f>
        <v>0.074504852486118</v>
      </c>
    </row>
    <row r="8" ht="24" spans="1:6">
      <c r="A8" s="30" t="s">
        <v>171</v>
      </c>
      <c r="B8" s="37">
        <v>0</v>
      </c>
      <c r="C8" s="37">
        <v>0</v>
      </c>
      <c r="D8" s="37">
        <v>0</v>
      </c>
      <c r="E8" s="37">
        <v>0</v>
      </c>
      <c r="F8" s="37">
        <v>2950456.47386863</v>
      </c>
    </row>
    <row r="9" ht="15.75" spans="1:6">
      <c r="A9" s="38" t="s">
        <v>172</v>
      </c>
      <c r="B9" s="39">
        <f>B4</f>
        <v>15061000</v>
      </c>
      <c r="C9" s="39">
        <f>C4</f>
        <v>15061000</v>
      </c>
      <c r="D9" s="39">
        <f>D4</f>
        <v>15061000</v>
      </c>
      <c r="E9" s="39">
        <f>E4</f>
        <v>15061000</v>
      </c>
      <c r="F9" s="39">
        <f>F4</f>
        <v>15061000</v>
      </c>
    </row>
    <row r="10" ht="15.75" spans="1:6">
      <c r="A10" s="40" t="s">
        <v>173</v>
      </c>
      <c r="B10" s="41">
        <v>0</v>
      </c>
      <c r="C10" s="41">
        <v>0</v>
      </c>
      <c r="D10" s="41">
        <v>0</v>
      </c>
      <c r="E10" s="41">
        <v>0</v>
      </c>
      <c r="F10" s="41">
        <v>2950456.47386863</v>
      </c>
    </row>
    <row r="11" spans="1:6">
      <c r="A11" s="30" t="s">
        <v>169</v>
      </c>
      <c r="B11" s="34">
        <f>IFERROR(B10/B4,0)</f>
        <v>0</v>
      </c>
      <c r="C11" s="34">
        <f>IFERROR(C10/C4,0)</f>
        <v>0</v>
      </c>
      <c r="D11" s="34">
        <f>IFERROR(D10/D4,0)</f>
        <v>0</v>
      </c>
      <c r="E11" s="34">
        <f>IFERROR(E10/E4,0)</f>
        <v>0</v>
      </c>
      <c r="F11" s="34">
        <f>IFERROR(F10/F4,0)</f>
        <v>0.195900436482878</v>
      </c>
    </row>
    <row r="12" ht="15.75" spans="1:6">
      <c r="A12" s="42" t="s">
        <v>174</v>
      </c>
      <c r="B12" s="43"/>
      <c r="C12" s="43"/>
      <c r="D12" s="43"/>
      <c r="E12" s="43"/>
      <c r="F12" s="44">
        <f>AVERAGE(B11:F11)</f>
        <v>0.0391800872965757</v>
      </c>
    </row>
    <row r="13" ht="15.75" spans="1:6">
      <c r="A13" s="42" t="s">
        <v>175</v>
      </c>
      <c r="B13" s="45"/>
      <c r="C13" s="43"/>
      <c r="D13" s="43"/>
      <c r="E13" s="43"/>
      <c r="F13" s="44">
        <f ca="1">F7</f>
        <v>0.074504852486118</v>
      </c>
    </row>
  </sheetData>
  <conditionalFormatting sqref="B2:E2">
    <cfRule type="cellIs" dxfId="0" priority="1" stopIfTrue="1" operator="equal">
      <formula>"REFINANCE!"</formula>
    </cfRule>
    <cfRule type="cellIs" dxfId="0" priority="2" stopIfTrue="1" operator="equal">
      <formula>"SALE!"</formula>
    </cfRule>
  </conditionalFormatting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2"/>
  <sheetViews>
    <sheetView workbookViewId="0">
      <selection activeCell="J11" sqref="J11"/>
    </sheetView>
  </sheetViews>
  <sheetFormatPr defaultColWidth="8.75238095238095" defaultRowHeight="15" outlineLevelCol="4"/>
  <cols>
    <col min="1" max="1" width="26.3714285714286" customWidth="1"/>
    <col min="2" max="2" width="10.5047619047619" customWidth="1"/>
  </cols>
  <sheetData>
    <row r="1" spans="1:5">
      <c r="A1" s="1" t="s">
        <v>176</v>
      </c>
      <c r="B1" s="1" t="s">
        <v>177</v>
      </c>
      <c r="C1" s="1" t="s">
        <v>178</v>
      </c>
      <c r="D1" s="1" t="s">
        <v>179</v>
      </c>
      <c r="E1" s="2" t="s">
        <v>180</v>
      </c>
    </row>
    <row r="2" spans="1:5">
      <c r="A2" s="3" t="s">
        <v>174</v>
      </c>
      <c r="B2" s="4">
        <v>0.2</v>
      </c>
      <c r="C2" s="4"/>
      <c r="D2" s="5"/>
      <c r="E2" s="5">
        <f t="shared" ref="E2:E10" si="0">B2*D2</f>
        <v>0</v>
      </c>
    </row>
    <row r="3" spans="1:5">
      <c r="A3" s="3" t="s">
        <v>181</v>
      </c>
      <c r="B3" s="4">
        <v>0.2</v>
      </c>
      <c r="C3" s="6"/>
      <c r="D3" s="5"/>
      <c r="E3" s="5">
        <f t="shared" si="0"/>
        <v>0</v>
      </c>
    </row>
    <row r="4" spans="1:5">
      <c r="A4" s="3" t="s">
        <v>182</v>
      </c>
      <c r="B4" s="4">
        <v>0.1</v>
      </c>
      <c r="C4" s="6"/>
      <c r="D4" s="5"/>
      <c r="E4" s="5">
        <f t="shared" si="0"/>
        <v>0</v>
      </c>
    </row>
    <row r="5" spans="1:5">
      <c r="A5" s="7" t="s">
        <v>183</v>
      </c>
      <c r="B5" s="4">
        <v>0.1</v>
      </c>
      <c r="C5" s="6"/>
      <c r="D5" s="5"/>
      <c r="E5" s="5">
        <f t="shared" si="0"/>
        <v>0</v>
      </c>
    </row>
    <row r="6" spans="1:5">
      <c r="A6" s="8" t="s">
        <v>184</v>
      </c>
      <c r="B6" s="4">
        <v>0.2</v>
      </c>
      <c r="C6" s="9"/>
      <c r="D6" s="5"/>
      <c r="E6" s="5">
        <f t="shared" si="0"/>
        <v>0</v>
      </c>
    </row>
    <row r="7" spans="1:5">
      <c r="A7" s="8" t="s">
        <v>185</v>
      </c>
      <c r="B7" s="4">
        <v>0.05</v>
      </c>
      <c r="C7" s="6"/>
      <c r="D7" s="5"/>
      <c r="E7" s="5">
        <f t="shared" si="0"/>
        <v>0</v>
      </c>
    </row>
    <row r="8" spans="1:5">
      <c r="A8" s="10" t="s">
        <v>186</v>
      </c>
      <c r="B8" s="4">
        <v>0.05</v>
      </c>
      <c r="C8" s="9"/>
      <c r="D8" s="5"/>
      <c r="E8" s="5">
        <f t="shared" si="0"/>
        <v>0</v>
      </c>
    </row>
    <row r="9" spans="1:5">
      <c r="A9" s="10" t="s">
        <v>187</v>
      </c>
      <c r="B9" s="11">
        <v>0.05</v>
      </c>
      <c r="C9" s="12"/>
      <c r="D9" s="5"/>
      <c r="E9" s="5">
        <f t="shared" si="0"/>
        <v>0</v>
      </c>
    </row>
    <row r="10" spans="1:5">
      <c r="A10" s="10" t="s">
        <v>188</v>
      </c>
      <c r="B10" s="11">
        <v>0.05</v>
      </c>
      <c r="C10" s="5"/>
      <c r="D10" s="5"/>
      <c r="E10" s="5">
        <f t="shared" si="0"/>
        <v>0</v>
      </c>
    </row>
    <row r="12" spans="1:5">
      <c r="A12" s="13" t="s">
        <v>189</v>
      </c>
      <c r="B12" s="13"/>
      <c r="C12" s="13"/>
      <c r="D12" s="13"/>
      <c r="E12" s="14">
        <f>SUM(E2:E11)</f>
        <v>0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9"/>
  <sheetViews>
    <sheetView showGridLines="0" tabSelected="1" workbookViewId="0">
      <selection activeCell="E5" sqref="A5:E5"/>
    </sheetView>
  </sheetViews>
  <sheetFormatPr defaultColWidth="9" defaultRowHeight="15"/>
  <cols>
    <col min="1" max="1" width="25" customWidth="1"/>
    <col min="2" max="3" width="10.752380952381" customWidth="1"/>
    <col min="4" max="6" width="8.75238095238095"/>
    <col min="7" max="8" width="9.12380952380952" customWidth="1"/>
    <col min="9" max="9" width="12.247619047619" customWidth="1"/>
    <col min="10" max="10" width="10.752380952381" customWidth="1"/>
    <col min="11" max="11" width="9.12380952380952" customWidth="1"/>
    <col min="12" max="12" width="16.247619047619" customWidth="1"/>
    <col min="13" max="13" width="15.247619047619" customWidth="1"/>
    <col min="14" max="14" width="18.752380952381" customWidth="1"/>
    <col min="15" max="15" width="10.752380952381" customWidth="1"/>
    <col min="16" max="16" width="8.75238095238095"/>
    <col min="17" max="17" width="18.752380952381" customWidth="1"/>
  </cols>
  <sheetData>
    <row r="1" spans="1:15">
      <c r="A1" s="1" t="s">
        <v>176</v>
      </c>
      <c r="B1" s="1" t="s">
        <v>177</v>
      </c>
      <c r="C1" s="1" t="s">
        <v>178</v>
      </c>
      <c r="D1" s="1" t="s">
        <v>179</v>
      </c>
      <c r="E1" s="2" t="s">
        <v>180</v>
      </c>
      <c r="G1" s="1" t="s">
        <v>179</v>
      </c>
      <c r="H1" s="1" t="s">
        <v>190</v>
      </c>
      <c r="I1" s="1" t="s">
        <v>176</v>
      </c>
      <c r="J1" s="1" t="s">
        <v>177</v>
      </c>
      <c r="L1" s="1" t="s">
        <v>179</v>
      </c>
      <c r="M1" s="1" t="s">
        <v>190</v>
      </c>
      <c r="N1" s="1" t="s">
        <v>176</v>
      </c>
      <c r="O1" s="1" t="s">
        <v>177</v>
      </c>
    </row>
    <row r="2" spans="1:15">
      <c r="A2" s="3" t="s">
        <v>174</v>
      </c>
      <c r="B2" s="4">
        <v>0.2</v>
      </c>
      <c r="C2" s="4"/>
      <c r="D2" s="5"/>
      <c r="E2" s="5">
        <f t="shared" ref="E2:E10" si="0">B2*D2</f>
        <v>0</v>
      </c>
      <c r="G2" s="5">
        <v>1</v>
      </c>
      <c r="H2" s="5" t="s">
        <v>191</v>
      </c>
      <c r="I2" s="17" t="s">
        <v>174</v>
      </c>
      <c r="J2" s="18">
        <v>0.2</v>
      </c>
      <c r="L2" s="5">
        <v>1</v>
      </c>
      <c r="M2" s="5" t="s">
        <v>192</v>
      </c>
      <c r="N2" s="17" t="s">
        <v>193</v>
      </c>
      <c r="O2" s="18">
        <v>0.05</v>
      </c>
    </row>
    <row r="3" spans="1:15">
      <c r="A3" s="3" t="s">
        <v>181</v>
      </c>
      <c r="B3" s="4">
        <v>0.2</v>
      </c>
      <c r="C3" s="6"/>
      <c r="D3" s="5"/>
      <c r="E3" s="5">
        <f t="shared" si="0"/>
        <v>0</v>
      </c>
      <c r="G3" s="5">
        <v>2</v>
      </c>
      <c r="H3" s="5" t="s">
        <v>194</v>
      </c>
      <c r="I3" s="17"/>
      <c r="J3" s="18"/>
      <c r="L3" s="5">
        <v>2</v>
      </c>
      <c r="M3" s="5" t="s">
        <v>195</v>
      </c>
      <c r="N3" s="17"/>
      <c r="O3" s="18"/>
    </row>
    <row r="4" spans="1:15">
      <c r="A4" s="3" t="s">
        <v>182</v>
      </c>
      <c r="B4" s="4">
        <v>0.1</v>
      </c>
      <c r="C4" s="6"/>
      <c r="D4" s="5"/>
      <c r="E4" s="5">
        <f t="shared" si="0"/>
        <v>0</v>
      </c>
      <c r="G4" s="5">
        <v>3</v>
      </c>
      <c r="H4" s="5" t="s">
        <v>196</v>
      </c>
      <c r="I4" s="17"/>
      <c r="J4" s="18"/>
      <c r="L4" s="5">
        <v>3</v>
      </c>
      <c r="M4" s="5" t="s">
        <v>197</v>
      </c>
      <c r="N4" s="17"/>
      <c r="O4" s="18"/>
    </row>
    <row r="5" spans="1:15">
      <c r="A5" s="7" t="s">
        <v>183</v>
      </c>
      <c r="B5" s="4">
        <v>0.1</v>
      </c>
      <c r="C5" s="6"/>
      <c r="D5" s="5"/>
      <c r="E5" s="5">
        <f t="shared" si="0"/>
        <v>0</v>
      </c>
      <c r="G5" s="5">
        <v>4</v>
      </c>
      <c r="H5" s="5" t="s">
        <v>198</v>
      </c>
      <c r="I5" s="17"/>
      <c r="J5" s="18"/>
      <c r="L5" s="5">
        <v>4</v>
      </c>
      <c r="M5" s="5" t="s">
        <v>199</v>
      </c>
      <c r="N5" s="17"/>
      <c r="O5" s="18"/>
    </row>
    <row r="6" spans="1:15">
      <c r="A6" s="8" t="s">
        <v>184</v>
      </c>
      <c r="B6" s="4">
        <v>0.2</v>
      </c>
      <c r="C6" s="9"/>
      <c r="D6" s="5"/>
      <c r="E6" s="5">
        <f t="shared" si="0"/>
        <v>0</v>
      </c>
      <c r="G6" s="5">
        <v>5</v>
      </c>
      <c r="H6" s="5" t="s">
        <v>200</v>
      </c>
      <c r="I6" s="17"/>
      <c r="J6" s="18"/>
      <c r="L6" s="5">
        <v>5</v>
      </c>
      <c r="M6" s="5" t="s">
        <v>201</v>
      </c>
      <c r="N6" s="17"/>
      <c r="O6" s="18"/>
    </row>
    <row r="7" spans="1:15">
      <c r="A7" s="8" t="s">
        <v>185</v>
      </c>
      <c r="B7" s="4">
        <v>0.05</v>
      </c>
      <c r="C7" s="6"/>
      <c r="D7" s="5"/>
      <c r="E7" s="5">
        <f t="shared" si="0"/>
        <v>0</v>
      </c>
      <c r="L7" s="5">
        <v>1</v>
      </c>
      <c r="M7" s="5" t="s">
        <v>202</v>
      </c>
      <c r="N7" s="17" t="s">
        <v>187</v>
      </c>
      <c r="O7" s="18">
        <v>0.05</v>
      </c>
    </row>
    <row r="8" spans="1:15">
      <c r="A8" s="10" t="s">
        <v>186</v>
      </c>
      <c r="B8" s="4">
        <v>0.05</v>
      </c>
      <c r="C8" s="9"/>
      <c r="D8" s="5"/>
      <c r="E8" s="5">
        <f t="shared" si="0"/>
        <v>0</v>
      </c>
      <c r="L8" s="5">
        <v>2</v>
      </c>
      <c r="M8" s="5" t="s">
        <v>203</v>
      </c>
      <c r="N8" s="17"/>
      <c r="O8" s="18"/>
    </row>
    <row r="9" spans="1:15">
      <c r="A9" s="10" t="s">
        <v>187</v>
      </c>
      <c r="B9" s="11">
        <v>0.05</v>
      </c>
      <c r="C9" s="12"/>
      <c r="D9" s="5"/>
      <c r="E9" s="5">
        <f t="shared" si="0"/>
        <v>0</v>
      </c>
      <c r="G9" s="1" t="s">
        <v>179</v>
      </c>
      <c r="H9" s="1" t="s">
        <v>190</v>
      </c>
      <c r="I9" s="1" t="s">
        <v>176</v>
      </c>
      <c r="J9" s="1" t="s">
        <v>177</v>
      </c>
      <c r="L9" s="5">
        <v>3</v>
      </c>
      <c r="M9" s="5" t="s">
        <v>204</v>
      </c>
      <c r="N9" s="17"/>
      <c r="O9" s="18"/>
    </row>
    <row r="10" spans="1:15">
      <c r="A10" s="10" t="s">
        <v>188</v>
      </c>
      <c r="B10" s="11">
        <v>0.05</v>
      </c>
      <c r="C10" s="5"/>
      <c r="D10" s="5"/>
      <c r="E10" s="5">
        <f t="shared" si="0"/>
        <v>0</v>
      </c>
      <c r="G10" s="5">
        <v>1</v>
      </c>
      <c r="H10" s="5" t="s">
        <v>205</v>
      </c>
      <c r="I10" s="17" t="s">
        <v>182</v>
      </c>
      <c r="J10" s="18">
        <v>0.1</v>
      </c>
      <c r="L10" s="5">
        <v>4</v>
      </c>
      <c r="M10" s="5" t="s">
        <v>206</v>
      </c>
      <c r="N10" s="17"/>
      <c r="O10" s="18"/>
    </row>
    <row r="11" spans="7:15">
      <c r="G11" s="5">
        <v>2</v>
      </c>
      <c r="H11" s="5" t="s">
        <v>207</v>
      </c>
      <c r="I11" s="17"/>
      <c r="J11" s="18"/>
      <c r="L11" s="5">
        <v>5</v>
      </c>
      <c r="M11" s="5" t="s">
        <v>208</v>
      </c>
      <c r="N11" s="17"/>
      <c r="O11" s="18"/>
    </row>
    <row r="12" spans="1:15">
      <c r="A12" s="13" t="s">
        <v>189</v>
      </c>
      <c r="B12" s="13"/>
      <c r="C12" s="13"/>
      <c r="D12" s="13"/>
      <c r="E12" s="14">
        <f>SUM(E2:E11)</f>
        <v>0</v>
      </c>
      <c r="G12" s="5">
        <v>3</v>
      </c>
      <c r="H12" s="5" t="s">
        <v>209</v>
      </c>
      <c r="I12" s="17"/>
      <c r="J12" s="18"/>
      <c r="L12" s="5">
        <v>1</v>
      </c>
      <c r="M12" s="5" t="s">
        <v>210</v>
      </c>
      <c r="N12" s="17" t="s">
        <v>211</v>
      </c>
      <c r="O12" s="18">
        <v>0.05</v>
      </c>
    </row>
    <row r="13" spans="7:15">
      <c r="G13" s="5">
        <v>4</v>
      </c>
      <c r="H13" s="5" t="s">
        <v>212</v>
      </c>
      <c r="I13" s="17"/>
      <c r="J13" s="18"/>
      <c r="L13" s="5">
        <v>2</v>
      </c>
      <c r="M13" s="5" t="s">
        <v>213</v>
      </c>
      <c r="N13" s="17"/>
      <c r="O13" s="18"/>
    </row>
    <row r="14" spans="7:15">
      <c r="G14" s="5">
        <v>5</v>
      </c>
      <c r="H14" s="5" t="s">
        <v>214</v>
      </c>
      <c r="I14" s="17"/>
      <c r="J14" s="18"/>
      <c r="L14" s="5">
        <v>3</v>
      </c>
      <c r="M14" s="5" t="s">
        <v>215</v>
      </c>
      <c r="N14" s="17"/>
      <c r="O14" s="18"/>
    </row>
    <row r="15" spans="1:15">
      <c r="A15" s="15" t="s">
        <v>216</v>
      </c>
      <c r="L15" s="5">
        <v>4</v>
      </c>
      <c r="M15" s="9" t="s">
        <v>217</v>
      </c>
      <c r="N15" s="17"/>
      <c r="O15" s="18"/>
    </row>
    <row r="16" spans="1:15">
      <c r="A16" s="16"/>
      <c r="L16" s="5">
        <v>5</v>
      </c>
      <c r="M16" s="5" t="s">
        <v>218</v>
      </c>
      <c r="N16" s="17"/>
      <c r="O16" s="18"/>
    </row>
    <row r="17" spans="1:10">
      <c r="A17" s="15"/>
      <c r="G17" s="1" t="s">
        <v>179</v>
      </c>
      <c r="H17" s="1" t="s">
        <v>190</v>
      </c>
      <c r="I17" s="1" t="s">
        <v>176</v>
      </c>
      <c r="J17" s="1" t="s">
        <v>177</v>
      </c>
    </row>
    <row r="18" spans="1:10">
      <c r="A18" s="15"/>
      <c r="G18" s="5">
        <v>1</v>
      </c>
      <c r="H18" s="5" t="s">
        <v>219</v>
      </c>
      <c r="I18" s="17" t="s">
        <v>220</v>
      </c>
      <c r="J18" s="18">
        <v>0.2</v>
      </c>
    </row>
    <row r="19" spans="7:15">
      <c r="G19" s="5">
        <v>2</v>
      </c>
      <c r="H19" s="5" t="s">
        <v>221</v>
      </c>
      <c r="I19" s="17"/>
      <c r="J19" s="18"/>
      <c r="L19" s="1" t="s">
        <v>179</v>
      </c>
      <c r="M19" s="1" t="s">
        <v>190</v>
      </c>
      <c r="N19" s="1" t="s">
        <v>176</v>
      </c>
      <c r="O19" s="1" t="s">
        <v>177</v>
      </c>
    </row>
    <row r="20" spans="7:15">
      <c r="G20" s="5">
        <v>3</v>
      </c>
      <c r="H20" s="5" t="s">
        <v>222</v>
      </c>
      <c r="I20" s="17"/>
      <c r="J20" s="18"/>
      <c r="L20" s="5">
        <v>1</v>
      </c>
      <c r="M20" s="5" t="s">
        <v>209</v>
      </c>
      <c r="N20" s="17" t="s">
        <v>223</v>
      </c>
      <c r="O20" s="18">
        <v>0.2</v>
      </c>
    </row>
    <row r="21" spans="7:15">
      <c r="G21" s="5">
        <v>4</v>
      </c>
      <c r="H21" s="5" t="s">
        <v>224</v>
      </c>
      <c r="I21" s="17"/>
      <c r="J21" s="18"/>
      <c r="L21" s="5">
        <v>2</v>
      </c>
      <c r="M21" s="5" t="s">
        <v>225</v>
      </c>
      <c r="N21" s="17"/>
      <c r="O21" s="18"/>
    </row>
    <row r="22" spans="7:15">
      <c r="G22" s="5">
        <v>5</v>
      </c>
      <c r="H22" s="5" t="s">
        <v>226</v>
      </c>
      <c r="I22" s="17"/>
      <c r="J22" s="18"/>
      <c r="L22" s="5">
        <v>3</v>
      </c>
      <c r="M22" s="5" t="s">
        <v>227</v>
      </c>
      <c r="N22" s="17"/>
      <c r="O22" s="18"/>
    </row>
    <row r="23" spans="12:15">
      <c r="L23" s="5">
        <v>4</v>
      </c>
      <c r="M23" s="5" t="s">
        <v>191</v>
      </c>
      <c r="N23" s="17"/>
      <c r="O23" s="18"/>
    </row>
    <row r="24" spans="7:15">
      <c r="G24" s="1" t="s">
        <v>179</v>
      </c>
      <c r="H24" s="1" t="s">
        <v>190</v>
      </c>
      <c r="I24" s="1" t="s">
        <v>176</v>
      </c>
      <c r="J24" s="1" t="s">
        <v>177</v>
      </c>
      <c r="L24" s="5">
        <v>5</v>
      </c>
      <c r="M24" s="5" t="s">
        <v>228</v>
      </c>
      <c r="N24" s="17"/>
      <c r="O24" s="18"/>
    </row>
    <row r="25" spans="7:10">
      <c r="G25" s="5">
        <v>1</v>
      </c>
      <c r="H25" s="5" t="s">
        <v>209</v>
      </c>
      <c r="I25" s="19" t="s">
        <v>183</v>
      </c>
      <c r="J25" s="18">
        <v>0.1</v>
      </c>
    </row>
    <row r="26" spans="7:15">
      <c r="G26" s="5">
        <v>2</v>
      </c>
      <c r="H26" s="5" t="s">
        <v>225</v>
      </c>
      <c r="I26" s="17"/>
      <c r="J26" s="18"/>
      <c r="L26" s="1" t="s">
        <v>179</v>
      </c>
      <c r="M26" s="1" t="s">
        <v>190</v>
      </c>
      <c r="N26" s="1" t="s">
        <v>176</v>
      </c>
      <c r="O26" s="1" t="s">
        <v>177</v>
      </c>
    </row>
    <row r="27" spans="7:15">
      <c r="G27" s="5">
        <v>3</v>
      </c>
      <c r="H27" s="5" t="s">
        <v>227</v>
      </c>
      <c r="I27" s="17"/>
      <c r="J27" s="18"/>
      <c r="L27" s="5">
        <v>1</v>
      </c>
      <c r="M27" s="5" t="s">
        <v>229</v>
      </c>
      <c r="N27" s="20" t="s">
        <v>185</v>
      </c>
      <c r="O27" s="21">
        <v>0.05</v>
      </c>
    </row>
    <row r="28" spans="7:15">
      <c r="G28" s="5">
        <v>4</v>
      </c>
      <c r="H28" s="5" t="s">
        <v>191</v>
      </c>
      <c r="I28" s="17"/>
      <c r="J28" s="18"/>
      <c r="L28" s="5">
        <v>5</v>
      </c>
      <c r="M28" s="5" t="s">
        <v>230</v>
      </c>
      <c r="N28" s="22"/>
      <c r="O28" s="23"/>
    </row>
    <row r="29" spans="7:10">
      <c r="G29" s="5">
        <v>5</v>
      </c>
      <c r="H29" s="5" t="s">
        <v>228</v>
      </c>
      <c r="I29" s="17"/>
      <c r="J29" s="18"/>
    </row>
  </sheetData>
  <mergeCells count="18">
    <mergeCell ref="I2:I6"/>
    <mergeCell ref="I10:I14"/>
    <mergeCell ref="I18:I22"/>
    <mergeCell ref="I25:I29"/>
    <mergeCell ref="J2:J6"/>
    <mergeCell ref="J10:J14"/>
    <mergeCell ref="J18:J22"/>
    <mergeCell ref="J25:J29"/>
    <mergeCell ref="N2:N6"/>
    <mergeCell ref="N7:N11"/>
    <mergeCell ref="N12:N16"/>
    <mergeCell ref="N20:N24"/>
    <mergeCell ref="N27:N28"/>
    <mergeCell ref="O2:O6"/>
    <mergeCell ref="O7:O11"/>
    <mergeCell ref="O12:O16"/>
    <mergeCell ref="O20:O24"/>
    <mergeCell ref="O27:O28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Property Details</vt:lpstr>
      <vt:lpstr>Rent Roll</vt:lpstr>
      <vt:lpstr>Expenses</vt:lpstr>
      <vt:lpstr>Closing costs</vt:lpstr>
      <vt:lpstr>OHI</vt:lpstr>
      <vt:lpstr>Loan</vt:lpstr>
      <vt:lpstr>Returns</vt:lpstr>
      <vt:lpstr>Ranking</vt:lpstr>
      <vt:lpstr>Ranking org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Bhanu</dc:creator>
  <cp:lastModifiedBy>Shubham Tiwari</cp:lastModifiedBy>
  <dcterms:created xsi:type="dcterms:W3CDTF">2023-07-12T13:29:00Z</dcterms:created>
  <dcterms:modified xsi:type="dcterms:W3CDTF">2024-03-17T15:59:39Z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AD65FB508931485EBBABC6C68215030E_12</vt:lpwstr>
  </property>
  <property fmtid="{D5CDD505-2E9C-101B-9397-08002B2CF9AE}" pid="3" name="KSOProductBuildVer">
    <vt:lpwstr>1033-12.2.0.13489</vt:lpwstr>
  </property>
</Properties>
</file>