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resolved assignment\"/>
    </mc:Choice>
  </mc:AlternateContent>
  <xr:revisionPtr revIDLastSave="0" documentId="13_ncr:1_{F0A932E3-A24A-4214-AEEC-94C9D0134D4D}" xr6:coauthVersionLast="47" xr6:coauthVersionMax="47" xr10:uidLastSave="{00000000-0000-0000-0000-000000000000}"/>
  <bookViews>
    <workbookView xWindow="-110" yWindow="-110" windowWidth="19420" windowHeight="10300" activeTab="3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Brainstorm!$B$13:$L$27</definedName>
    <definedName name="Amarilla">'Vlookup Advanced'!$I$14:$J$20</definedName>
    <definedName name="datav">'Vlookup Advanced'!$A$27:$D$37</definedName>
    <definedName name="Montana">'Vlookup Advanced'!$L$14:$M$20</definedName>
    <definedName name="Paseo">'Vlookup Advanced'!$E$14:$F$20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K7" i="5"/>
  <c r="D5" i="5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B9" i="2"/>
  <c r="B7" i="2"/>
  <c r="B8" i="2"/>
  <c r="B10" i="2"/>
  <c r="B6" i="2"/>
  <c r="A28" i="2" l="1"/>
  <c r="A29" i="2"/>
  <c r="G31" i="2" s="1"/>
  <c r="G30" i="2"/>
  <c r="A32" i="2"/>
  <c r="G32" i="2" s="1"/>
  <c r="G29" i="2"/>
  <c r="A30" i="2"/>
  <c r="A31" i="2"/>
  <c r="A33" i="2"/>
  <c r="A34" i="2"/>
  <c r="A35" i="2"/>
  <c r="A36" i="2"/>
  <c r="A37" i="2"/>
  <c r="D11" i="4"/>
  <c r="D10" i="4"/>
  <c r="G28" i="2" l="1"/>
  <c r="D7" i="4"/>
  <c r="E7" i="4"/>
  <c r="F15" i="4" l="1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6" i="1"/>
  <c r="K8" i="5"/>
  <c r="K9" i="5"/>
  <c r="K10" i="5"/>
  <c r="K11" i="5"/>
  <c r="K12" i="5"/>
  <c r="K13" i="5"/>
  <c r="K14" i="5"/>
  <c r="K15" i="5"/>
  <c r="K16" i="5"/>
  <c r="C21" i="2"/>
  <c r="C17" i="2"/>
  <c r="C16" i="2"/>
  <c r="C19" i="2"/>
  <c r="C20" i="2"/>
  <c r="C18" i="2"/>
  <c r="C22" i="2"/>
  <c r="I14" i="4" l="1"/>
  <c r="E10" i="4"/>
  <c r="E11" i="4"/>
</calcChain>
</file>

<file path=xl/sharedStrings.xml><?xml version="1.0" encoding="utf-8"?>
<sst xmlns="http://schemas.openxmlformats.org/spreadsheetml/2006/main" count="214" uniqueCount="109">
  <si>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</si>
  <si>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</si>
  <si>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</si>
  <si>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</si>
  <si>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</si>
  <si>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</si>
  <si>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</si>
  <si>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</si>
  <si>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</si>
  <si>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</si>
  <si>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</si>
  <si>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</si>
  <si>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</si>
  <si>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</si>
  <si>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</si>
  <si>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</si>
  <si>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</si>
  <si>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</si>
  <si>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</si>
  <si>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</si>
  <si>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</si>
  <si>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</si>
  <si>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</si>
  <si>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</si>
  <si>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</si>
  <si>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</si>
  <si>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</si>
  <si>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</si>
  <si>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</si>
  <si>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</si>
  <si>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</si>
  <si>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</si>
  <si>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</si>
  <si>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</si>
  <si>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</si>
  <si>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</si>
  <si>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</si>
  <si>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</si>
  <si>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</si>
  <si>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</si>
  <si>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</si>
  <si>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</si>
  <si>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</si>
  <si>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</si>
  <si>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</si>
  <si>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</si>
  <si>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</si>
  <si>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</si>
  <si>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</si>
  <si>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</si>
  <si>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</si>
  <si>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</si>
  <si>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</si>
  <si>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</si>
  <si>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</si>
  <si>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</si>
  <si>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</si>
  <si>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</si>
  <si>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</si>
  <si>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</si>
  <si>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</si>
  <si>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</si>
  <si>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</si>
  <si>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</si>
  <si>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</si>
  <si>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</si>
  <si>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</si>
  <si>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</si>
  <si>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</si>
  <si>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</si>
  <si>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</si>
  <si>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</si>
  <si>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</si>
  <si>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</si>
  <si>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</si>
  <si>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</si>
  <si>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</si>
  <si>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</si>
  <si>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</si>
  <si>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</si>
  <si>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</si>
  <si>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</si>
  <si>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</si>
  <si>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</si>
  <si>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</si>
  <si>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</si>
  <si>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</si>
  <si>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</si>
  <si>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</si>
  <si>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</si>
  <si>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</si>
  <si>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</si>
  <si>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</si>
  <si>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</si>
  <si>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</si>
  <si>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</si>
  <si>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</si>
  <si>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</si>
  <si>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</si>
  <si>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</si>
  <si>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</si>
  <si>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Solution</t>
  </si>
  <si>
    <t>Manufacturing price</t>
  </si>
  <si>
    <t>Join</t>
  </si>
  <si>
    <t>Velo-235</t>
  </si>
  <si>
    <t>Paseo-895</t>
  </si>
  <si>
    <t>Amarilla-145</t>
  </si>
  <si>
    <t>Montana-125</t>
  </si>
  <si>
    <t>VTT-777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</si>
</sst>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" fontId="0" fillId="4" borderId="1" xfId="0" applyNumberFormat="1" applyFill="1" applyBorder="1"/>
    <xf numFmtId="9" fontId="0" fillId="4" borderId="1" xfId="1" applyFont="1" applyFill="1" applyBorder="1"/>
    <xf numFmtId="165" fontId="1" fillId="0" borderId="1" xfId="2" applyNumberFormat="1" applyFont="1" applyBorder="1"/>
    <xf numFmtId="165" fontId="0" fillId="0" borderId="0" xfId="2" applyNumberFormat="1" applyFont="1"/>
    <xf numFmtId="165" fontId="0" fillId="0" borderId="1" xfId="2" applyNumberFormat="1" applyFont="1" applyBorder="1"/>
    <xf numFmtId="164" fontId="0" fillId="4" borderId="1" xfId="2" applyFont="1" applyFill="1" applyBorder="1"/>
    <xf numFmtId="165" fontId="0" fillId="4" borderId="1" xfId="2" applyNumberFormat="1" applyFont="1" applyFill="1" applyBorder="1"/>
    <xf numFmtId="165" fontId="0" fillId="4" borderId="1" xfId="0" applyNumberFormat="1" applyFill="1" applyBorder="1"/>
    <xf numFmtId="1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815509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E36"/>
  <sheetViews>
    <sheetView workbookViewId="0">
      <selection activeCell="E5" sqref="E5:E24"/>
    </sheetView>
  </sheetViews>
  <sheetFormatPr defaultRowHeight="14.5" x14ac:dyDescent="0.35"/>
  <cols>
    <col min="2" max="2" width="21.08984375" bestFit="1" customWidth="1"/>
    <col min="3" max="3" width="21.08984375" customWidth="1"/>
    <col min="4" max="4" width="36.453125" bestFit="1" customWidth="1"/>
  </cols>
  <sheetData>
    <row r="1" spans="2:5" x14ac:dyDescent="0.35">
      <c r="B1" s="3" t="s">
        <v>39</v>
      </c>
    </row>
    <row r="3" spans="2:5" x14ac:dyDescent="0.35">
      <c r="B3" s="2" t="s">
        <v>38</v>
      </c>
      <c r="D3" s="2" t="s">
        <v>37</v>
      </c>
    </row>
    <row r="5" spans="2:5" x14ac:dyDescent="0.35">
      <c r="B5" s="2" t="s">
        <v>36</v>
      </c>
      <c r="D5" s="2" t="s">
        <v>35</v>
      </c>
      <c r="E5" s="13" t="s">
        <v>101</v>
      </c>
    </row>
    <row r="6" spans="2:5" x14ac:dyDescent="0.35">
      <c r="B6" s="1" t="s">
        <v>34</v>
      </c>
      <c r="D6" s="1" t="s">
        <v>34</v>
      </c>
      <c r="E6" s="1" t="b">
        <f>ISNUMBER(MATCH(D6,$B$6:$B$36,0))</f>
        <v>1</v>
      </c>
    </row>
    <row r="7" spans="2:5" x14ac:dyDescent="0.35">
      <c r="B7" s="1" t="s">
        <v>33</v>
      </c>
      <c r="D7" s="1" t="s">
        <v>33</v>
      </c>
      <c r="E7" s="1" t="b">
        <f t="shared" ref="E7:E24" si="0">ISNUMBER(MATCH(D7,$B$6:$B$36,0))</f>
        <v>1</v>
      </c>
    </row>
    <row r="8" spans="2:5" x14ac:dyDescent="0.35">
      <c r="B8" s="1" t="s">
        <v>32</v>
      </c>
      <c r="D8" s="1" t="s">
        <v>32</v>
      </c>
      <c r="E8" s="1" t="b">
        <f t="shared" si="0"/>
        <v>1</v>
      </c>
    </row>
    <row r="9" spans="2:5" x14ac:dyDescent="0.35">
      <c r="B9" s="1" t="s">
        <v>31</v>
      </c>
      <c r="D9" s="1" t="s">
        <v>31</v>
      </c>
      <c r="E9" s="1" t="b">
        <f t="shared" si="0"/>
        <v>1</v>
      </c>
    </row>
    <row r="10" spans="2:5" x14ac:dyDescent="0.35">
      <c r="B10" s="1" t="s">
        <v>30</v>
      </c>
      <c r="D10" s="1" t="s">
        <v>30</v>
      </c>
      <c r="E10" s="1" t="b">
        <f t="shared" si="0"/>
        <v>1</v>
      </c>
    </row>
    <row r="11" spans="2:5" x14ac:dyDescent="0.35">
      <c r="B11" s="1" t="s">
        <v>29</v>
      </c>
      <c r="D11" s="1" t="s">
        <v>29</v>
      </c>
      <c r="E11" s="1" t="b">
        <f t="shared" si="0"/>
        <v>1</v>
      </c>
    </row>
    <row r="12" spans="2:5" x14ac:dyDescent="0.35">
      <c r="B12" s="1" t="s">
        <v>28</v>
      </c>
      <c r="D12" s="1" t="s">
        <v>28</v>
      </c>
      <c r="E12" s="1" t="b">
        <f t="shared" si="0"/>
        <v>1</v>
      </c>
    </row>
    <row r="13" spans="2:5" x14ac:dyDescent="0.35">
      <c r="B13" s="1" t="s">
        <v>27</v>
      </c>
      <c r="D13" s="1" t="s">
        <v>27</v>
      </c>
      <c r="E13" s="1" t="b">
        <f t="shared" si="0"/>
        <v>1</v>
      </c>
    </row>
    <row r="14" spans="2:5" x14ac:dyDescent="0.35">
      <c r="B14" s="1" t="s">
        <v>26</v>
      </c>
      <c r="D14" s="1" t="s">
        <v>26</v>
      </c>
      <c r="E14" s="1" t="b">
        <f t="shared" si="0"/>
        <v>1</v>
      </c>
    </row>
    <row r="15" spans="2:5" x14ac:dyDescent="0.35">
      <c r="B15" s="1" t="s">
        <v>25</v>
      </c>
      <c r="D15" s="1" t="s">
        <v>9</v>
      </c>
      <c r="E15" s="1" t="b">
        <f t="shared" si="0"/>
        <v>1</v>
      </c>
    </row>
    <row r="16" spans="2:5" x14ac:dyDescent="0.35">
      <c r="B16" s="1" t="s">
        <v>24</v>
      </c>
      <c r="D16" s="1" t="s">
        <v>8</v>
      </c>
      <c r="E16" s="1" t="b">
        <f t="shared" si="0"/>
        <v>1</v>
      </c>
    </row>
    <row r="17" spans="2:5" x14ac:dyDescent="0.35">
      <c r="B17" s="1" t="s">
        <v>23</v>
      </c>
      <c r="D17" s="1" t="s">
        <v>7</v>
      </c>
      <c r="E17" s="1" t="b">
        <f t="shared" si="0"/>
        <v>1</v>
      </c>
    </row>
    <row r="18" spans="2:5" x14ac:dyDescent="0.35">
      <c r="B18" s="1" t="s">
        <v>22</v>
      </c>
      <c r="D18" s="1" t="s">
        <v>21</v>
      </c>
      <c r="E18" s="1" t="b">
        <f t="shared" si="0"/>
        <v>0</v>
      </c>
    </row>
    <row r="19" spans="2:5" x14ac:dyDescent="0.35">
      <c r="B19" s="1" t="s">
        <v>20</v>
      </c>
      <c r="D19" s="1" t="s">
        <v>19</v>
      </c>
      <c r="E19" s="1" t="b">
        <f t="shared" si="0"/>
        <v>0</v>
      </c>
    </row>
    <row r="20" spans="2:5" x14ac:dyDescent="0.35">
      <c r="B20" s="1" t="s">
        <v>18</v>
      </c>
      <c r="D20" s="1" t="s">
        <v>6</v>
      </c>
      <c r="E20" s="1" t="b">
        <f t="shared" si="0"/>
        <v>1</v>
      </c>
    </row>
    <row r="21" spans="2:5" x14ac:dyDescent="0.35">
      <c r="B21" s="1" t="s">
        <v>17</v>
      </c>
      <c r="D21" s="1" t="s">
        <v>5</v>
      </c>
      <c r="E21" s="1" t="b">
        <f t="shared" si="0"/>
        <v>1</v>
      </c>
    </row>
    <row r="22" spans="2:5" x14ac:dyDescent="0.35">
      <c r="B22" s="1" t="s">
        <v>16</v>
      </c>
      <c r="D22" s="1" t="s">
        <v>15</v>
      </c>
      <c r="E22" s="1" t="b">
        <f t="shared" si="0"/>
        <v>0</v>
      </c>
    </row>
    <row r="23" spans="2:5" x14ac:dyDescent="0.35">
      <c r="B23" s="1" t="s">
        <v>14</v>
      </c>
      <c r="D23" s="1" t="s">
        <v>3</v>
      </c>
      <c r="E23" s="1" t="b">
        <f t="shared" si="0"/>
        <v>1</v>
      </c>
    </row>
    <row r="24" spans="2:5" x14ac:dyDescent="0.35">
      <c r="B24" s="1" t="s">
        <v>13</v>
      </c>
      <c r="D24" s="1" t="s">
        <v>12</v>
      </c>
      <c r="E24" s="1" t="b">
        <f t="shared" si="0"/>
        <v>0</v>
      </c>
    </row>
    <row r="25" spans="2:5" x14ac:dyDescent="0.35">
      <c r="B25" s="1" t="s">
        <v>11</v>
      </c>
    </row>
    <row r="26" spans="2:5" x14ac:dyDescent="0.35">
      <c r="B26" s="1" t="s">
        <v>10</v>
      </c>
    </row>
    <row r="27" spans="2:5" x14ac:dyDescent="0.35">
      <c r="B27" s="1" t="s">
        <v>9</v>
      </c>
    </row>
    <row r="28" spans="2:5" x14ac:dyDescent="0.35">
      <c r="B28" s="1" t="s">
        <v>8</v>
      </c>
    </row>
    <row r="29" spans="2:5" x14ac:dyDescent="0.35">
      <c r="B29" s="1" t="s">
        <v>7</v>
      </c>
    </row>
    <row r="30" spans="2:5" x14ac:dyDescent="0.35">
      <c r="B30" s="1" t="s">
        <v>6</v>
      </c>
    </row>
    <row r="31" spans="2:5" x14ac:dyDescent="0.35">
      <c r="B31" s="1" t="s">
        <v>5</v>
      </c>
    </row>
    <row r="32" spans="2:5" x14ac:dyDescent="0.35">
      <c r="B32" s="1" t="s">
        <v>4</v>
      </c>
    </row>
    <row r="33" spans="2:2" x14ac:dyDescent="0.35">
      <c r="B33" s="1" t="s">
        <v>3</v>
      </c>
    </row>
    <row r="34" spans="2:2" x14ac:dyDescent="0.35">
      <c r="B34" s="1" t="s">
        <v>2</v>
      </c>
    </row>
    <row r="35" spans="2:2" x14ac:dyDescent="0.35">
      <c r="B35" s="1" t="s">
        <v>1</v>
      </c>
    </row>
    <row r="36" spans="2:2" x14ac:dyDescent="0.35">
      <c r="B36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L27"/>
  <sheetViews>
    <sheetView topLeftCell="A10" workbookViewId="0">
      <selection activeCell="I14" sqref="I14:I27"/>
    </sheetView>
  </sheetViews>
  <sheetFormatPr defaultRowHeight="14.5" x14ac:dyDescent="0.35"/>
  <cols>
    <col min="2" max="2" width="14.90625" bestFit="1" customWidth="1"/>
    <col min="3" max="3" width="21.54296875" bestFit="1" customWidth="1"/>
    <col min="4" max="4" width="12.1796875" bestFit="1" customWidth="1"/>
    <col min="5" max="5" width="19.1796875" bestFit="1" customWidth="1"/>
    <col min="6" max="6" width="20" bestFit="1" customWidth="1"/>
    <col min="7" max="7" width="8.81640625" bestFit="1" customWidth="1"/>
    <col min="8" max="8" width="13.36328125" bestFit="1" customWidth="1"/>
    <col min="9" max="9" width="9.6328125" bestFit="1" customWidth="1"/>
    <col min="12" max="12" width="17.54296875" bestFit="1" customWidth="1"/>
  </cols>
  <sheetData>
    <row r="2" spans="2:12" ht="15.5" x14ac:dyDescent="0.35">
      <c r="B2" s="11" t="s">
        <v>59</v>
      </c>
    </row>
    <row r="3" spans="2:12" ht="18.5" x14ac:dyDescent="0.45">
      <c r="B3" s="11" t="s">
        <v>60</v>
      </c>
      <c r="G3" s="12"/>
      <c r="H3" s="12"/>
    </row>
    <row r="4" spans="2:12" ht="18.5" x14ac:dyDescent="0.45">
      <c r="B4" s="11" t="s">
        <v>61</v>
      </c>
      <c r="G4" s="12"/>
      <c r="H4" s="12"/>
    </row>
    <row r="5" spans="2:12" ht="18.5" x14ac:dyDescent="0.45">
      <c r="G5" s="12"/>
      <c r="H5" s="12"/>
    </row>
    <row r="6" spans="2:12" x14ac:dyDescent="0.35">
      <c r="B6" s="13" t="s">
        <v>62</v>
      </c>
      <c r="C6" s="13" t="s">
        <v>63</v>
      </c>
      <c r="D6" s="13" t="s">
        <v>64</v>
      </c>
      <c r="E6" s="13" t="s">
        <v>65</v>
      </c>
    </row>
    <row r="7" spans="2:12" x14ac:dyDescent="0.35">
      <c r="B7" s="1" t="s">
        <v>74</v>
      </c>
      <c r="C7" s="1" t="s">
        <v>78</v>
      </c>
      <c r="D7" s="19">
        <f>SUMIFS(H14:H27,B14:B27,B7,C14:C27,C7)</f>
        <v>1138050</v>
      </c>
      <c r="E7" s="7">
        <f>COUNTIFS(B13:B27,B7,C13:C27,C7)</f>
        <v>1</v>
      </c>
    </row>
    <row r="9" spans="2:12" x14ac:dyDescent="0.35">
      <c r="C9" s="1"/>
      <c r="D9" s="1"/>
      <c r="E9" s="13" t="s">
        <v>66</v>
      </c>
    </row>
    <row r="10" spans="2:12" x14ac:dyDescent="0.35">
      <c r="C10" s="13" t="s">
        <v>67</v>
      </c>
      <c r="D10" s="7">
        <f>MAX(L14:L18)</f>
        <v>260</v>
      </c>
      <c r="E10" s="7" t="str">
        <f>INDEX(D14:D27,MATCH(MAX(F14:F27),F14:F27,0))</f>
        <v>Amarilla</v>
      </c>
    </row>
    <row r="11" spans="2:12" x14ac:dyDescent="0.35">
      <c r="C11" s="13" t="s">
        <v>68</v>
      </c>
      <c r="D11" s="7">
        <f>MIN(L14:L18)</f>
        <v>5</v>
      </c>
      <c r="E11" s="7" t="str">
        <f>INDEX(D15:D28,MATCH(MIN(F15:F28),F15:F28,0))</f>
        <v>Montana</v>
      </c>
    </row>
    <row r="13" spans="2:12" x14ac:dyDescent="0.35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20" t="s">
        <v>72</v>
      </c>
      <c r="I13" s="7" t="s">
        <v>73</v>
      </c>
      <c r="K13" s="7" t="s">
        <v>41</v>
      </c>
      <c r="L13" s="7" t="s">
        <v>102</v>
      </c>
    </row>
    <row r="14" spans="2:12" x14ac:dyDescent="0.35">
      <c r="B14" s="1" t="s">
        <v>74</v>
      </c>
      <c r="C14" s="1" t="s">
        <v>75</v>
      </c>
      <c r="D14" s="1" t="s">
        <v>48</v>
      </c>
      <c r="E14" s="1">
        <v>2851</v>
      </c>
      <c r="F14" s="7">
        <f t="shared" ref="F14:F27" si="0">VLOOKUP($D14,$K$13:$L$18,2,0)</f>
        <v>10</v>
      </c>
      <c r="G14" s="1">
        <v>350</v>
      </c>
      <c r="H14" s="20">
        <v>997850</v>
      </c>
      <c r="I14" s="21">
        <f>H14-(F14*E14)</f>
        <v>969340</v>
      </c>
      <c r="K14" s="1" t="s">
        <v>48</v>
      </c>
      <c r="L14" s="1">
        <v>10</v>
      </c>
    </row>
    <row r="15" spans="2:12" x14ac:dyDescent="0.35">
      <c r="B15" s="1" t="s">
        <v>74</v>
      </c>
      <c r="C15" s="1" t="s">
        <v>76</v>
      </c>
      <c r="D15" s="1" t="s">
        <v>48</v>
      </c>
      <c r="E15" s="1">
        <v>3495</v>
      </c>
      <c r="F15" s="7">
        <f t="shared" si="0"/>
        <v>10</v>
      </c>
      <c r="G15" s="1">
        <v>300</v>
      </c>
      <c r="H15" s="20">
        <v>1048500</v>
      </c>
      <c r="I15" s="21">
        <f t="shared" ref="I15:I27" si="1">H15-(F15*E15)</f>
        <v>1013550</v>
      </c>
      <c r="K15" s="1" t="s">
        <v>50</v>
      </c>
      <c r="L15" s="1">
        <v>120</v>
      </c>
    </row>
    <row r="16" spans="2:12" x14ac:dyDescent="0.35">
      <c r="B16" s="1" t="s">
        <v>77</v>
      </c>
      <c r="C16" s="1" t="s">
        <v>78</v>
      </c>
      <c r="D16" s="1" t="s">
        <v>48</v>
      </c>
      <c r="E16" s="1">
        <v>2632</v>
      </c>
      <c r="F16" s="7">
        <f t="shared" si="0"/>
        <v>10</v>
      </c>
      <c r="G16" s="1">
        <v>350</v>
      </c>
      <c r="H16" s="20">
        <v>921200</v>
      </c>
      <c r="I16" s="21">
        <f t="shared" si="1"/>
        <v>894880</v>
      </c>
      <c r="K16" s="1" t="s">
        <v>44</v>
      </c>
      <c r="L16" s="1">
        <v>260</v>
      </c>
    </row>
    <row r="17" spans="2:12" x14ac:dyDescent="0.35">
      <c r="B17" s="1" t="s">
        <v>77</v>
      </c>
      <c r="C17" s="1" t="s">
        <v>78</v>
      </c>
      <c r="D17" s="1" t="s">
        <v>50</v>
      </c>
      <c r="E17" s="1">
        <v>2632</v>
      </c>
      <c r="F17" s="7">
        <f t="shared" si="0"/>
        <v>120</v>
      </c>
      <c r="G17" s="1">
        <v>350</v>
      </c>
      <c r="H17" s="20">
        <v>921200</v>
      </c>
      <c r="I17" s="21">
        <f t="shared" si="1"/>
        <v>605360</v>
      </c>
      <c r="K17" s="1" t="s">
        <v>56</v>
      </c>
      <c r="L17" s="1">
        <v>5</v>
      </c>
    </row>
    <row r="18" spans="2:12" x14ac:dyDescent="0.35">
      <c r="B18" s="1" t="s">
        <v>77</v>
      </c>
      <c r="C18" s="1" t="s">
        <v>76</v>
      </c>
      <c r="D18" s="1" t="s">
        <v>50</v>
      </c>
      <c r="E18" s="1">
        <v>2574</v>
      </c>
      <c r="F18" s="7">
        <f t="shared" si="0"/>
        <v>120</v>
      </c>
      <c r="G18" s="1">
        <v>300</v>
      </c>
      <c r="H18" s="20">
        <v>772200</v>
      </c>
      <c r="I18" s="21">
        <f t="shared" si="1"/>
        <v>463320</v>
      </c>
      <c r="K18" s="1" t="s">
        <v>81</v>
      </c>
      <c r="L18" s="1">
        <v>250</v>
      </c>
    </row>
    <row r="19" spans="2:12" x14ac:dyDescent="0.35">
      <c r="B19" s="1" t="s">
        <v>74</v>
      </c>
      <c r="C19" s="1" t="s">
        <v>75</v>
      </c>
      <c r="D19" s="1" t="s">
        <v>48</v>
      </c>
      <c r="E19" s="1">
        <v>2151</v>
      </c>
      <c r="F19" s="7">
        <f t="shared" si="0"/>
        <v>10</v>
      </c>
      <c r="G19" s="1">
        <v>350</v>
      </c>
      <c r="H19" s="20">
        <v>752850</v>
      </c>
      <c r="I19" s="21">
        <f t="shared" si="1"/>
        <v>731340</v>
      </c>
    </row>
    <row r="20" spans="2:12" x14ac:dyDescent="0.35">
      <c r="B20" s="1" t="s">
        <v>77</v>
      </c>
      <c r="C20" s="1" t="s">
        <v>79</v>
      </c>
      <c r="D20" s="1" t="s">
        <v>44</v>
      </c>
      <c r="E20" s="1">
        <v>2475</v>
      </c>
      <c r="F20" s="7">
        <f t="shared" si="0"/>
        <v>260</v>
      </c>
      <c r="G20" s="1">
        <v>300</v>
      </c>
      <c r="H20" s="20">
        <v>742500</v>
      </c>
      <c r="I20" s="21">
        <f t="shared" si="1"/>
        <v>99000</v>
      </c>
    </row>
    <row r="21" spans="2:12" x14ac:dyDescent="0.35">
      <c r="B21" s="1" t="s">
        <v>80</v>
      </c>
      <c r="C21" s="1" t="s">
        <v>78</v>
      </c>
      <c r="D21" s="1" t="s">
        <v>56</v>
      </c>
      <c r="E21" s="1">
        <v>2227.5</v>
      </c>
      <c r="F21" s="7">
        <f t="shared" si="0"/>
        <v>5</v>
      </c>
      <c r="G21" s="1">
        <v>350</v>
      </c>
      <c r="H21" s="20">
        <v>779625</v>
      </c>
      <c r="I21" s="21">
        <f t="shared" si="1"/>
        <v>768487.5</v>
      </c>
    </row>
    <row r="22" spans="2:12" x14ac:dyDescent="0.35">
      <c r="B22" s="1" t="s">
        <v>74</v>
      </c>
      <c r="C22" s="1" t="s">
        <v>76</v>
      </c>
      <c r="D22" s="1" t="s">
        <v>81</v>
      </c>
      <c r="E22" s="1">
        <v>2541</v>
      </c>
      <c r="F22" s="7">
        <f t="shared" si="0"/>
        <v>250</v>
      </c>
      <c r="G22" s="1">
        <v>300</v>
      </c>
      <c r="H22" s="20">
        <v>762300</v>
      </c>
      <c r="I22" s="21">
        <f t="shared" si="1"/>
        <v>127050</v>
      </c>
    </row>
    <row r="23" spans="2:12" x14ac:dyDescent="0.35">
      <c r="B23" s="1" t="s">
        <v>80</v>
      </c>
      <c r="C23" s="1" t="s">
        <v>82</v>
      </c>
      <c r="D23" s="1" t="s">
        <v>50</v>
      </c>
      <c r="E23" s="1">
        <v>2536</v>
      </c>
      <c r="F23" s="7">
        <f t="shared" si="0"/>
        <v>120</v>
      </c>
      <c r="G23" s="1">
        <v>300</v>
      </c>
      <c r="H23" s="20">
        <v>760800</v>
      </c>
      <c r="I23" s="21">
        <f t="shared" si="1"/>
        <v>456480</v>
      </c>
    </row>
    <row r="24" spans="2:12" x14ac:dyDescent="0.35">
      <c r="B24" s="1" t="s">
        <v>77</v>
      </c>
      <c r="C24" s="1" t="s">
        <v>76</v>
      </c>
      <c r="D24" s="1" t="s">
        <v>48</v>
      </c>
      <c r="E24" s="1">
        <v>2007</v>
      </c>
      <c r="F24" s="7">
        <f t="shared" si="0"/>
        <v>10</v>
      </c>
      <c r="G24" s="1">
        <v>350</v>
      </c>
      <c r="H24" s="20">
        <v>702450</v>
      </c>
      <c r="I24" s="21">
        <f t="shared" si="1"/>
        <v>682380</v>
      </c>
    </row>
    <row r="25" spans="2:12" x14ac:dyDescent="0.35">
      <c r="B25" s="1" t="s">
        <v>83</v>
      </c>
      <c r="C25" s="1" t="s">
        <v>76</v>
      </c>
      <c r="D25" s="1" t="s">
        <v>50</v>
      </c>
      <c r="E25" s="1">
        <v>2460</v>
      </c>
      <c r="F25" s="7">
        <f t="shared" si="0"/>
        <v>120</v>
      </c>
      <c r="G25" s="1">
        <v>300</v>
      </c>
      <c r="H25" s="20">
        <v>738000</v>
      </c>
      <c r="I25" s="21">
        <f t="shared" si="1"/>
        <v>442800</v>
      </c>
    </row>
    <row r="26" spans="2:12" x14ac:dyDescent="0.35">
      <c r="B26" s="1" t="s">
        <v>84</v>
      </c>
      <c r="C26" s="1" t="s">
        <v>78</v>
      </c>
      <c r="D26" s="1" t="s">
        <v>56</v>
      </c>
      <c r="E26" s="1">
        <v>3802.5</v>
      </c>
      <c r="F26" s="7">
        <f t="shared" si="0"/>
        <v>5</v>
      </c>
      <c r="G26" s="1">
        <v>300</v>
      </c>
      <c r="H26" s="20">
        <v>1140750</v>
      </c>
      <c r="I26" s="21">
        <f t="shared" si="1"/>
        <v>1121737.5</v>
      </c>
    </row>
    <row r="27" spans="2:12" x14ac:dyDescent="0.35">
      <c r="B27" s="1" t="s">
        <v>74</v>
      </c>
      <c r="C27" s="1" t="s">
        <v>78</v>
      </c>
      <c r="D27" s="1" t="s">
        <v>50</v>
      </c>
      <c r="E27" s="1">
        <v>3793.5</v>
      </c>
      <c r="F27" s="7">
        <f t="shared" si="0"/>
        <v>120</v>
      </c>
      <c r="G27" s="1">
        <v>300</v>
      </c>
      <c r="H27" s="20">
        <v>1138050</v>
      </c>
      <c r="I27" s="21">
        <f t="shared" si="1"/>
        <v>682830</v>
      </c>
    </row>
  </sheetData>
  <autoFilter ref="B13:L27" xr:uid="{48689C10-5342-4F6A-B203-403FC1C64F9D}"/>
  <dataValidations count="2">
    <dataValidation type="list" allowBlank="1" showInputMessage="1" showErrorMessage="1" sqref="C7" xr:uid="{9C4835B9-7D58-4B99-B624-770FE8D37705}">
      <formula1>$C$14:$C$27</formula1>
    </dataValidation>
    <dataValidation type="list" allowBlank="1" showInputMessage="1" showErrorMessage="1" sqref="B7" xr:uid="{86694B21-6AC2-469C-9191-7F1A0D211FD4}">
      <formula1>$B$14:$B$27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A3:M37"/>
  <sheetViews>
    <sheetView topLeftCell="A24" zoomScale="78" zoomScaleNormal="65" workbookViewId="0">
      <selection activeCell="G31" sqref="G31"/>
    </sheetView>
  </sheetViews>
  <sheetFormatPr defaultRowHeight="14.5" x14ac:dyDescent="0.35"/>
  <cols>
    <col min="1" max="1" width="18.1796875" customWidth="1"/>
    <col min="2" max="2" width="14.36328125" customWidth="1"/>
    <col min="3" max="3" width="15.1796875" customWidth="1"/>
    <col min="4" max="4" width="16.54296875" customWidth="1"/>
    <col min="5" max="5" width="9.6328125" bestFit="1" customWidth="1"/>
    <col min="6" max="6" width="17.7265625" customWidth="1"/>
    <col min="7" max="7" width="13.08984375" bestFit="1" customWidth="1"/>
    <col min="10" max="10" width="14.36328125" customWidth="1"/>
    <col min="11" max="11" width="13" customWidth="1"/>
  </cols>
  <sheetData>
    <row r="3" spans="1:13" x14ac:dyDescent="0.35">
      <c r="A3" s="4" t="s">
        <v>40</v>
      </c>
    </row>
    <row r="4" spans="1:13" x14ac:dyDescent="0.35">
      <c r="A4" s="4"/>
    </row>
    <row r="5" spans="1:13" x14ac:dyDescent="0.35">
      <c r="A5" s="5" t="s">
        <v>41</v>
      </c>
      <c r="B5" s="5" t="s">
        <v>42</v>
      </c>
      <c r="E5" s="5" t="s">
        <v>41</v>
      </c>
      <c r="F5" s="5" t="s">
        <v>42</v>
      </c>
      <c r="G5" s="4"/>
    </row>
    <row r="6" spans="1:13" x14ac:dyDescent="0.35">
      <c r="A6" s="1" t="s">
        <v>43</v>
      </c>
      <c r="B6" s="1">
        <f>VLOOKUP(LEFT($A6,4),$E$6:$F$10,2)</f>
        <v>2574</v>
      </c>
      <c r="E6" s="1" t="s">
        <v>44</v>
      </c>
      <c r="F6" s="1">
        <v>2475</v>
      </c>
    </row>
    <row r="7" spans="1:13" x14ac:dyDescent="0.35">
      <c r="A7" s="1" t="s">
        <v>45</v>
      </c>
      <c r="B7" s="1">
        <f>VLOOKUP(LEFT($A7,5),$E$6:$F$10,2)</f>
        <v>2151</v>
      </c>
      <c r="E7" s="1" t="s">
        <v>56</v>
      </c>
      <c r="F7" s="1">
        <v>2227.5</v>
      </c>
    </row>
    <row r="8" spans="1:13" x14ac:dyDescent="0.35">
      <c r="A8" s="1" t="s">
        <v>47</v>
      </c>
      <c r="B8" s="1">
        <f>VLOOKUP(LEFT($A8,8),$E$6:$F$10,2)</f>
        <v>2475</v>
      </c>
      <c r="E8" s="1" t="s">
        <v>48</v>
      </c>
      <c r="F8" s="1">
        <v>2151</v>
      </c>
    </row>
    <row r="9" spans="1:13" x14ac:dyDescent="0.35">
      <c r="A9" s="7" t="s">
        <v>49</v>
      </c>
      <c r="B9" s="14">
        <f>VLOOKUP(LEFT($A9,7),$E$6:$F$10,2)</f>
        <v>2227.5</v>
      </c>
      <c r="E9" s="1" t="s">
        <v>50</v>
      </c>
      <c r="F9" s="1">
        <v>2574</v>
      </c>
    </row>
    <row r="10" spans="1:13" x14ac:dyDescent="0.35">
      <c r="A10" s="1" t="s">
        <v>51</v>
      </c>
      <c r="B10" s="1">
        <f>VLOOKUP(LEFT($A10,4),$E$6:$F$10,2)</f>
        <v>2541</v>
      </c>
      <c r="E10" s="1" t="s">
        <v>81</v>
      </c>
      <c r="F10" s="1">
        <v>2541</v>
      </c>
    </row>
    <row r="12" spans="1:13" s="6" customFormat="1" x14ac:dyDescent="0.35"/>
    <row r="13" spans="1:13" x14ac:dyDescent="0.35">
      <c r="A13" s="4" t="s">
        <v>53</v>
      </c>
    </row>
    <row r="14" spans="1:13" x14ac:dyDescent="0.35">
      <c r="E14" s="5" t="s">
        <v>48</v>
      </c>
      <c r="F14" s="5"/>
      <c r="G14" s="4"/>
      <c r="I14" s="5" t="s">
        <v>44</v>
      </c>
      <c r="J14" s="5"/>
      <c r="L14" s="5" t="s">
        <v>46</v>
      </c>
      <c r="M14" s="5"/>
    </row>
    <row r="15" spans="1:13" x14ac:dyDescent="0.35">
      <c r="A15" s="5" t="s">
        <v>41</v>
      </c>
      <c r="B15" s="5" t="s">
        <v>54</v>
      </c>
      <c r="C15" s="5" t="s">
        <v>55</v>
      </c>
      <c r="E15" s="5" t="s">
        <v>54</v>
      </c>
      <c r="F15" s="5" t="s">
        <v>55</v>
      </c>
      <c r="G15" s="4"/>
      <c r="I15" s="5" t="s">
        <v>54</v>
      </c>
      <c r="J15" s="5" t="s">
        <v>55</v>
      </c>
      <c r="L15" s="5" t="s">
        <v>54</v>
      </c>
      <c r="M15" s="5" t="s">
        <v>55</v>
      </c>
    </row>
    <row r="16" spans="1:13" x14ac:dyDescent="0.35">
      <c r="A16" s="1" t="s">
        <v>48</v>
      </c>
      <c r="B16" s="1">
        <v>1655.08</v>
      </c>
      <c r="C16" s="15">
        <f ca="1">VLOOKUP(B16,INDIRECT(A16),2)</f>
        <v>0.125</v>
      </c>
      <c r="E16" s="1">
        <v>0</v>
      </c>
      <c r="F16" s="8">
        <v>0.05</v>
      </c>
      <c r="G16" s="23"/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1:13" x14ac:dyDescent="0.35">
      <c r="A17" s="1" t="s">
        <v>44</v>
      </c>
      <c r="B17" s="1">
        <v>1822.59</v>
      </c>
      <c r="C17" s="15">
        <f t="shared" ref="C17:C22" ca="1" si="0">VLOOKUP(B17,INDIRECT(A17),2)</f>
        <v>7.0000000000000007E-2</v>
      </c>
      <c r="E17" s="1">
        <v>500</v>
      </c>
      <c r="F17" s="9">
        <v>7.4999999999999997E-2</v>
      </c>
      <c r="G17" s="24"/>
      <c r="I17" s="1">
        <v>500</v>
      </c>
      <c r="J17" s="8">
        <v>0.04</v>
      </c>
      <c r="L17" s="1">
        <v>500</v>
      </c>
      <c r="M17" s="8">
        <v>0.03</v>
      </c>
    </row>
    <row r="18" spans="1:13" x14ac:dyDescent="0.35">
      <c r="A18" s="1" t="s">
        <v>44</v>
      </c>
      <c r="B18" s="1">
        <v>1730.54</v>
      </c>
      <c r="C18" s="15">
        <f t="shared" ca="1" si="0"/>
        <v>7.0000000000000007E-2</v>
      </c>
      <c r="E18" s="1">
        <v>1000</v>
      </c>
      <c r="F18" s="8">
        <v>0.1</v>
      </c>
      <c r="G18" s="23"/>
      <c r="I18" s="1">
        <v>1000</v>
      </c>
      <c r="J18" s="9">
        <v>5.5E-2</v>
      </c>
      <c r="L18" s="1">
        <v>1000</v>
      </c>
      <c r="M18" s="9">
        <v>5.5E-2</v>
      </c>
    </row>
    <row r="19" spans="1:13" x14ac:dyDescent="0.35">
      <c r="A19" s="1" t="s">
        <v>46</v>
      </c>
      <c r="B19" s="1">
        <v>1685.6</v>
      </c>
      <c r="C19" s="15">
        <f t="shared" ca="1" si="0"/>
        <v>7.0000000000000007E-2</v>
      </c>
      <c r="E19" s="1">
        <v>1500</v>
      </c>
      <c r="F19" s="9">
        <v>0.125</v>
      </c>
      <c r="G19" s="24"/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1:13" x14ac:dyDescent="0.35">
      <c r="A20" s="1" t="s">
        <v>48</v>
      </c>
      <c r="B20" s="1">
        <v>1685.6</v>
      </c>
      <c r="C20" s="15">
        <f t="shared" ca="1" si="0"/>
        <v>0.125</v>
      </c>
      <c r="E20" s="1">
        <v>2000</v>
      </c>
      <c r="F20" s="8">
        <v>0.15</v>
      </c>
      <c r="G20" s="23"/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1:13" x14ac:dyDescent="0.35">
      <c r="A21" s="1" t="s">
        <v>56</v>
      </c>
      <c r="B21" s="1">
        <v>1763.8600000000001</v>
      </c>
      <c r="C21" s="15">
        <f t="shared" ca="1" si="0"/>
        <v>7.0000000000000007E-2</v>
      </c>
    </row>
    <row r="22" spans="1:13" x14ac:dyDescent="0.35">
      <c r="A22" s="1" t="s">
        <v>48</v>
      </c>
      <c r="B22" s="1">
        <v>2293.1999999999998</v>
      </c>
      <c r="C22" s="15">
        <f t="shared" ca="1" si="0"/>
        <v>0.15</v>
      </c>
    </row>
    <row r="24" spans="1:13" s="6" customFormat="1" x14ac:dyDescent="0.35"/>
    <row r="25" spans="1:13" x14ac:dyDescent="0.35">
      <c r="A25" s="4" t="s">
        <v>57</v>
      </c>
    </row>
    <row r="27" spans="1:13" x14ac:dyDescent="0.35">
      <c r="A27" s="5" t="s">
        <v>103</v>
      </c>
      <c r="B27" s="5" t="s">
        <v>41</v>
      </c>
      <c r="C27" s="5" t="s">
        <v>58</v>
      </c>
      <c r="D27" s="5" t="s">
        <v>42</v>
      </c>
      <c r="E27" s="4"/>
      <c r="F27" s="5" t="s">
        <v>41</v>
      </c>
      <c r="G27" s="5" t="s">
        <v>42</v>
      </c>
      <c r="H27" s="4"/>
      <c r="J27" s="4"/>
      <c r="K27" s="4"/>
    </row>
    <row r="28" spans="1:13" x14ac:dyDescent="0.35">
      <c r="A28" s="10" t="str">
        <f>B28&amp;"-"&amp;C28</f>
        <v>Paseo-895</v>
      </c>
      <c r="B28" s="1" t="s">
        <v>48</v>
      </c>
      <c r="C28" s="10">
        <v>895</v>
      </c>
      <c r="D28" s="1">
        <v>2151</v>
      </c>
      <c r="F28" s="1" t="s">
        <v>104</v>
      </c>
      <c r="G28" s="10">
        <f>VLOOKUP(F28,$A$28:$D$37,4,FALSE)</f>
        <v>2574</v>
      </c>
      <c r="K28" s="22"/>
    </row>
    <row r="29" spans="1:13" x14ac:dyDescent="0.35">
      <c r="A29" s="10" t="str">
        <f>B29&amp;"-"&amp;C29</f>
        <v>Montana-125</v>
      </c>
      <c r="B29" s="1" t="s">
        <v>56</v>
      </c>
      <c r="C29" s="10">
        <v>125</v>
      </c>
      <c r="D29" s="1">
        <v>2227.5</v>
      </c>
      <c r="F29" s="1" t="s">
        <v>105</v>
      </c>
      <c r="G29" s="10">
        <f t="shared" ref="G29:G32" si="1">VLOOKUP(F29,$A$28:$D$37,4,FALSE)</f>
        <v>2151</v>
      </c>
      <c r="K29" s="22"/>
    </row>
    <row r="30" spans="1:13" x14ac:dyDescent="0.35">
      <c r="A30" s="10" t="str">
        <f t="shared" ref="A30:A37" si="2">B30&amp;"-"&amp;C30</f>
        <v>Amarilla-145</v>
      </c>
      <c r="B30" s="1" t="s">
        <v>44</v>
      </c>
      <c r="C30" s="10">
        <v>145</v>
      </c>
      <c r="D30" s="1">
        <v>2475</v>
      </c>
      <c r="F30" s="1" t="s">
        <v>106</v>
      </c>
      <c r="G30" s="10">
        <f t="shared" si="1"/>
        <v>2475</v>
      </c>
      <c r="K30" s="22"/>
    </row>
    <row r="31" spans="1:13" x14ac:dyDescent="0.35">
      <c r="A31" s="10" t="str">
        <f t="shared" si="2"/>
        <v>Montana -848</v>
      </c>
      <c r="B31" s="1" t="s">
        <v>46</v>
      </c>
      <c r="C31" s="10">
        <v>848</v>
      </c>
      <c r="D31" s="10">
        <v>2537.25</v>
      </c>
      <c r="F31" s="1" t="s">
        <v>107</v>
      </c>
      <c r="G31" s="10">
        <f t="shared" si="1"/>
        <v>2227.5</v>
      </c>
      <c r="H31" s="22"/>
      <c r="K31" s="22"/>
    </row>
    <row r="32" spans="1:13" x14ac:dyDescent="0.35">
      <c r="A32" s="10" t="str">
        <f>B32&amp;"-"&amp;C32</f>
        <v>VTT-777</v>
      </c>
      <c r="B32" s="1" t="s">
        <v>81</v>
      </c>
      <c r="C32" s="10">
        <v>777</v>
      </c>
      <c r="D32" s="1">
        <v>2541</v>
      </c>
      <c r="F32" s="1" t="s">
        <v>108</v>
      </c>
      <c r="G32" s="10">
        <f t="shared" si="1"/>
        <v>2541</v>
      </c>
      <c r="K32" s="22"/>
    </row>
    <row r="33" spans="1:8" x14ac:dyDescent="0.35">
      <c r="A33" s="10" t="str">
        <f t="shared" si="2"/>
        <v>Velo-235</v>
      </c>
      <c r="B33" s="1" t="s">
        <v>50</v>
      </c>
      <c r="C33" s="10">
        <v>235</v>
      </c>
      <c r="D33" s="1">
        <v>2574</v>
      </c>
      <c r="F33" s="22"/>
      <c r="G33" s="22"/>
    </row>
    <row r="34" spans="1:8" x14ac:dyDescent="0.35">
      <c r="A34" s="10" t="str">
        <f t="shared" si="2"/>
        <v>Paseo-985</v>
      </c>
      <c r="B34" s="1" t="s">
        <v>48</v>
      </c>
      <c r="C34" s="10">
        <v>985</v>
      </c>
      <c r="D34" s="10">
        <v>2585.1</v>
      </c>
      <c r="F34" s="22"/>
      <c r="G34" s="22"/>
      <c r="H34" s="22"/>
    </row>
    <row r="35" spans="1:8" x14ac:dyDescent="0.35">
      <c r="A35" s="10" t="str">
        <f t="shared" si="2"/>
        <v>Velo-1122</v>
      </c>
      <c r="B35" s="1" t="s">
        <v>50</v>
      </c>
      <c r="C35" s="10">
        <v>1122</v>
      </c>
      <c r="D35" s="10">
        <v>2632.95</v>
      </c>
      <c r="F35" s="22"/>
      <c r="G35" s="22"/>
      <c r="H35" s="22"/>
    </row>
    <row r="36" spans="1:8" x14ac:dyDescent="0.35">
      <c r="A36" s="10" t="str">
        <f t="shared" si="2"/>
        <v>VTT -1260</v>
      </c>
      <c r="B36" s="1" t="s">
        <v>52</v>
      </c>
      <c r="C36" s="10">
        <v>1260</v>
      </c>
      <c r="D36" s="10">
        <v>2680.8</v>
      </c>
      <c r="F36" s="22"/>
      <c r="G36" s="22"/>
      <c r="H36" s="22"/>
    </row>
    <row r="37" spans="1:8" x14ac:dyDescent="0.35">
      <c r="A37" s="10" t="str">
        <f t="shared" si="2"/>
        <v>Amarilla-1397</v>
      </c>
      <c r="B37" s="1" t="s">
        <v>44</v>
      </c>
      <c r="C37" s="10">
        <v>1397</v>
      </c>
      <c r="D37" s="10">
        <v>2728.65</v>
      </c>
      <c r="F37" s="22"/>
      <c r="G37" s="22"/>
      <c r="H37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tabSelected="1" workbookViewId="0">
      <selection activeCell="M11" sqref="M11"/>
    </sheetView>
  </sheetViews>
  <sheetFormatPr defaultRowHeight="14.5" x14ac:dyDescent="0.35"/>
  <cols>
    <col min="2" max="2" width="17.54296875" bestFit="1" customWidth="1"/>
    <col min="9" max="9" width="16.6328125" customWidth="1"/>
  </cols>
  <sheetData>
    <row r="2" spans="2:11" x14ac:dyDescent="0.35">
      <c r="B2" t="s">
        <v>87</v>
      </c>
      <c r="I2" t="s">
        <v>88</v>
      </c>
    </row>
    <row r="4" spans="2:11" x14ac:dyDescent="0.35">
      <c r="B4" s="16" t="s">
        <v>41</v>
      </c>
      <c r="C4" s="16" t="s">
        <v>85</v>
      </c>
      <c r="D4" s="16" t="s">
        <v>86</v>
      </c>
      <c r="E4" s="17"/>
      <c r="F4" s="17"/>
      <c r="G4" s="17"/>
      <c r="H4" s="17"/>
      <c r="I4" s="17"/>
      <c r="J4" s="17"/>
      <c r="K4" s="17"/>
    </row>
    <row r="5" spans="2:11" x14ac:dyDescent="0.35">
      <c r="B5" s="18" t="s">
        <v>34</v>
      </c>
      <c r="C5" s="18">
        <v>2851</v>
      </c>
      <c r="D5" s="18">
        <f>RANK(C5,$C$5:$C$18)</f>
        <v>4</v>
      </c>
      <c r="E5" s="17"/>
      <c r="F5" s="17"/>
      <c r="G5" s="17"/>
      <c r="H5" s="17"/>
      <c r="I5" s="17"/>
      <c r="J5" s="17"/>
      <c r="K5" s="17"/>
    </row>
    <row r="6" spans="2:11" x14ac:dyDescent="0.35">
      <c r="B6" s="18" t="s">
        <v>33</v>
      </c>
      <c r="C6" s="18">
        <v>3495</v>
      </c>
      <c r="D6" s="18">
        <f t="shared" ref="D6:D18" si="0">RANK(C6,$C$5:$C$18)</f>
        <v>3</v>
      </c>
      <c r="E6" s="17"/>
      <c r="F6" s="17"/>
      <c r="G6" s="17"/>
      <c r="H6" s="17"/>
      <c r="I6" s="16" t="s">
        <v>99</v>
      </c>
      <c r="J6" s="16" t="s">
        <v>100</v>
      </c>
      <c r="K6" s="16" t="s">
        <v>86</v>
      </c>
    </row>
    <row r="7" spans="2:11" x14ac:dyDescent="0.35">
      <c r="B7" s="18" t="s">
        <v>48</v>
      </c>
      <c r="C7" s="18">
        <v>2632</v>
      </c>
      <c r="D7" s="18">
        <f t="shared" si="0"/>
        <v>6</v>
      </c>
      <c r="E7" s="17"/>
      <c r="F7" s="17"/>
      <c r="G7" s="17"/>
      <c r="H7" s="17"/>
      <c r="I7" s="18" t="s">
        <v>89</v>
      </c>
      <c r="J7" s="18">
        <v>1538</v>
      </c>
      <c r="K7" s="18">
        <f>RANK(J7,$J$7:$J$16)+COUNTIF($J$7:J7,J7)-1</f>
        <v>10</v>
      </c>
    </row>
    <row r="8" spans="2:11" x14ac:dyDescent="0.35">
      <c r="B8" s="18" t="s">
        <v>50</v>
      </c>
      <c r="C8" s="18">
        <v>2633</v>
      </c>
      <c r="D8" s="18">
        <f t="shared" si="0"/>
        <v>5</v>
      </c>
      <c r="E8" s="17"/>
      <c r="F8" s="17"/>
      <c r="G8" s="17"/>
      <c r="H8" s="17"/>
      <c r="I8" s="18" t="s">
        <v>90</v>
      </c>
      <c r="J8" s="18">
        <v>6602</v>
      </c>
      <c r="K8" s="18">
        <f>RANK(J8,$J$7:$J$16)+COUNTIF($J$7:J8,J8)-1</f>
        <v>1</v>
      </c>
    </row>
    <row r="9" spans="2:11" x14ac:dyDescent="0.35">
      <c r="B9" s="18" t="s">
        <v>20</v>
      </c>
      <c r="C9" s="18">
        <v>2574</v>
      </c>
      <c r="D9" s="18">
        <f t="shared" si="0"/>
        <v>7</v>
      </c>
      <c r="E9" s="17"/>
      <c r="F9" s="17"/>
      <c r="G9" s="17"/>
      <c r="H9" s="17"/>
      <c r="I9" s="18" t="s">
        <v>91</v>
      </c>
      <c r="J9" s="18">
        <v>4831</v>
      </c>
      <c r="K9" s="18">
        <f>RANK(J9,$J$7:$J$16)+COUNTIF($J$7:J9,J9)-1</f>
        <v>6</v>
      </c>
    </row>
    <row r="10" spans="2:11" x14ac:dyDescent="0.35">
      <c r="B10" s="18" t="s">
        <v>18</v>
      </c>
      <c r="C10" s="18">
        <v>2151</v>
      </c>
      <c r="D10" s="18">
        <f t="shared" si="0"/>
        <v>13</v>
      </c>
      <c r="E10" s="17"/>
      <c r="F10" s="17"/>
      <c r="G10" s="17"/>
      <c r="H10" s="17"/>
      <c r="I10" s="18" t="s">
        <v>92</v>
      </c>
      <c r="J10" s="18">
        <v>5985</v>
      </c>
      <c r="K10" s="18">
        <f>RANK(J10,$J$7:$J$16)+COUNTIF($J$7:J10,J10)-1</f>
        <v>2</v>
      </c>
    </row>
    <row r="11" spans="2:11" x14ac:dyDescent="0.35">
      <c r="B11" s="18" t="s">
        <v>44</v>
      </c>
      <c r="C11" s="18">
        <v>2475</v>
      </c>
      <c r="D11" s="18">
        <f t="shared" si="0"/>
        <v>10</v>
      </c>
      <c r="E11" s="17"/>
      <c r="F11" s="17"/>
      <c r="G11" s="17"/>
      <c r="H11" s="17"/>
      <c r="I11" s="18" t="s">
        <v>93</v>
      </c>
      <c r="J11" s="18">
        <v>5444</v>
      </c>
      <c r="K11" s="18">
        <f>RANK(J11,$J$7:$J$16)+COUNTIF($J$7:J11,J11)-1</f>
        <v>4</v>
      </c>
    </row>
    <row r="12" spans="2:11" x14ac:dyDescent="0.35">
      <c r="B12" s="18" t="s">
        <v>56</v>
      </c>
      <c r="C12" s="18">
        <v>2227.5</v>
      </c>
      <c r="D12" s="18">
        <f t="shared" si="0"/>
        <v>12</v>
      </c>
      <c r="E12" s="17"/>
      <c r="F12" s="17"/>
      <c r="G12" s="17"/>
      <c r="H12" s="17"/>
      <c r="I12" s="18" t="s">
        <v>94</v>
      </c>
      <c r="J12" s="18">
        <v>5444</v>
      </c>
      <c r="K12" s="18">
        <f>RANK(J12,$J$7:$J$16)+COUNTIF($J$7:J12,J12)-1</f>
        <v>5</v>
      </c>
    </row>
    <row r="13" spans="2:11" x14ac:dyDescent="0.35">
      <c r="B13" s="18" t="s">
        <v>81</v>
      </c>
      <c r="C13" s="18">
        <v>2541</v>
      </c>
      <c r="D13" s="18">
        <f t="shared" si="0"/>
        <v>8</v>
      </c>
      <c r="E13" s="17"/>
      <c r="F13" s="17"/>
      <c r="G13" s="17"/>
      <c r="H13" s="17"/>
      <c r="I13" s="18" t="s">
        <v>95</v>
      </c>
      <c r="J13" s="18">
        <v>3412</v>
      </c>
      <c r="K13" s="18">
        <f>RANK(J13,$J$7:$J$16)+COUNTIF($J$7:J13,J13)-1</f>
        <v>7</v>
      </c>
    </row>
    <row r="14" spans="2:11" x14ac:dyDescent="0.35">
      <c r="B14" s="18" t="s">
        <v>16</v>
      </c>
      <c r="C14" s="18">
        <v>2536</v>
      </c>
      <c r="D14" s="18">
        <f t="shared" si="0"/>
        <v>9</v>
      </c>
      <c r="E14" s="17"/>
      <c r="F14" s="17"/>
      <c r="G14" s="17"/>
      <c r="H14" s="17"/>
      <c r="I14" s="18" t="s">
        <v>96</v>
      </c>
      <c r="J14" s="18">
        <v>5809</v>
      </c>
      <c r="K14" s="18">
        <f>RANK(J14,$J$7:$J$16)+COUNTIF($J$7:J14,J14)-1</f>
        <v>3</v>
      </c>
    </row>
    <row r="15" spans="2:11" x14ac:dyDescent="0.35">
      <c r="B15" s="18" t="s">
        <v>14</v>
      </c>
      <c r="C15" s="18">
        <v>2007</v>
      </c>
      <c r="D15" s="18">
        <f t="shared" si="0"/>
        <v>14</v>
      </c>
      <c r="E15" s="17"/>
      <c r="F15" s="17"/>
      <c r="G15" s="17"/>
      <c r="H15" s="17"/>
      <c r="I15" s="18" t="s">
        <v>97</v>
      </c>
      <c r="J15" s="18">
        <v>1711</v>
      </c>
      <c r="K15" s="18">
        <f>RANK(J15,$J$7:$J$16)+COUNTIF($J$7:J15,J15)-1</f>
        <v>8</v>
      </c>
    </row>
    <row r="16" spans="2:11" x14ac:dyDescent="0.35">
      <c r="B16" s="18" t="s">
        <v>21</v>
      </c>
      <c r="C16" s="18">
        <v>2460</v>
      </c>
      <c r="D16" s="18">
        <f t="shared" si="0"/>
        <v>11</v>
      </c>
      <c r="E16" s="17"/>
      <c r="F16" s="17"/>
      <c r="G16" s="17"/>
      <c r="H16" s="17"/>
      <c r="I16" s="18" t="s">
        <v>98</v>
      </c>
      <c r="J16" s="18">
        <v>1711</v>
      </c>
      <c r="K16" s="18">
        <f>RANK(J16,$J$7:$J$16)+COUNTIF($J$7:J16,J16)-1</f>
        <v>9</v>
      </c>
    </row>
    <row r="17" spans="2:11" x14ac:dyDescent="0.35">
      <c r="B17" s="18" t="s">
        <v>19</v>
      </c>
      <c r="C17" s="18">
        <v>3802.5</v>
      </c>
      <c r="D17" s="18">
        <f t="shared" si="0"/>
        <v>1</v>
      </c>
      <c r="E17" s="17"/>
      <c r="F17" s="17"/>
      <c r="G17" s="17"/>
      <c r="H17" s="17"/>
      <c r="I17" s="17"/>
      <c r="J17" s="17"/>
      <c r="K17" s="17"/>
    </row>
    <row r="18" spans="2:11" x14ac:dyDescent="0.35">
      <c r="B18" s="18" t="s">
        <v>6</v>
      </c>
      <c r="C18" s="18">
        <v>3793.5</v>
      </c>
      <c r="D18" s="18">
        <f t="shared" si="0"/>
        <v>2</v>
      </c>
      <c r="E18" s="17"/>
      <c r="F18" s="17"/>
      <c r="G18" s="17"/>
      <c r="H18" s="17"/>
      <c r="I18" s="17"/>
      <c r="J18" s="17"/>
      <c r="K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Compare</vt:lpstr>
      <vt:lpstr>Brainstorm</vt:lpstr>
      <vt:lpstr>Vlookup Advanced</vt:lpstr>
      <vt:lpstr>Rank</vt:lpstr>
      <vt:lpstr>Amarilla</vt:lpstr>
      <vt:lpstr>datav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vanja</cp:lastModifiedBy>
  <dcterms:created xsi:type="dcterms:W3CDTF">2022-07-27T07:17:57Z</dcterms:created>
  <dcterms:modified xsi:type="dcterms:W3CDTF">2023-03-12T11:13:13Z</dcterms:modified>
</cp:coreProperties>
</file>