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75" yWindow="-120" windowWidth="20730" windowHeight="11760" tabRatio="306"/>
  </bookViews>
  <sheets>
    <sheet name="BlueJay Natural Gas" sheetId="1" r:id="rId1"/>
    <sheet name="Graphs" sheetId="2" r:id="rId2"/>
    <sheet name="Sheet3" sheetId="3" r:id="rId3"/>
  </sheets>
  <definedNames>
    <definedName name="solver_adj" localSheetId="0" hidden="1">'BlueJay Natural Gas'!$I$23:$I$34,'BlueJay Natural Gas'!$B$108:$I$119</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lhs1" localSheetId="0" hidden="1">'BlueJay Natural Gas'!$B$108:$I$119</definedName>
    <definedName name="solver_lhs2" localSheetId="0" hidden="1">'BlueJay Natural Gas'!$B$120:$I$120</definedName>
    <definedName name="solver_lhs3" localSheetId="0" hidden="1">'BlueJay Natural Gas'!$B$69:$B$72</definedName>
    <definedName name="solver_lhs4" localSheetId="0" hidden="1">'BlueJay Natural Gas'!$B$73:$B$75</definedName>
    <definedName name="solver_lhs5" localSheetId="0" hidden="1">'BlueJay Natural Gas'!$I$23:$I$34</definedName>
    <definedName name="solver_lhs6" localSheetId="0" hidden="1">'BlueJay Natural Gas'!$J$120</definedName>
    <definedName name="solver_lhs7" localSheetId="0" hidden="1">'BlueJay Natural Gas'!$J$108:$J$119</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6</definedName>
    <definedName name="solver_nwt" localSheetId="0" hidden="1">1</definedName>
    <definedName name="solver_opt" localSheetId="0" hidden="1">'BlueJay Natural Gas'!$B$66</definedName>
    <definedName name="solver_pre" localSheetId="0" hidden="1">0.000001</definedName>
    <definedName name="solver_rbv" localSheetId="0" hidden="1">1</definedName>
    <definedName name="solver_rel1" localSheetId="0" hidden="1">5</definedName>
    <definedName name="solver_rel2" localSheetId="0" hidden="1">2</definedName>
    <definedName name="solver_rel3" localSheetId="0" hidden="1">1</definedName>
    <definedName name="solver_rel4" localSheetId="0" hidden="1">3</definedName>
    <definedName name="solver_rel5" localSheetId="0" hidden="1">5</definedName>
    <definedName name="solver_rel6" localSheetId="0" hidden="1">2</definedName>
    <definedName name="solver_rel7" localSheetId="0" hidden="1">1</definedName>
    <definedName name="solver_rhs1" localSheetId="0" hidden="1">binary</definedName>
    <definedName name="solver_rhs2" localSheetId="0" hidden="1">1</definedName>
    <definedName name="solver_rhs3" localSheetId="0" hidden="1">'BlueJay Natural Gas'!$D$69:$D$72</definedName>
    <definedName name="solver_rhs4" localSheetId="0" hidden="1">'BlueJay Natural Gas'!$D$73:$D$75</definedName>
    <definedName name="solver_rhs5" localSheetId="0" hidden="1">binary</definedName>
    <definedName name="solver_rhs6" localSheetId="0" hidden="1">8</definedName>
    <definedName name="solver_rhs7" localSheetId="0" hidden="1">'BlueJay Natural Gas'!$L$108:$L$119</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44525"/>
</workbook>
</file>

<file path=xl/calcChain.xml><?xml version="1.0" encoding="utf-8"?>
<calcChain xmlns="http://schemas.openxmlformats.org/spreadsheetml/2006/main">
  <c r="J118" i="1" l="1"/>
  <c r="L109" i="1" l="1"/>
  <c r="L110" i="1"/>
  <c r="L111" i="1"/>
  <c r="L112" i="1"/>
  <c r="L113" i="1"/>
  <c r="L114" i="1"/>
  <c r="L115" i="1"/>
  <c r="L116" i="1"/>
  <c r="L117" i="1"/>
  <c r="L118" i="1"/>
  <c r="L119" i="1"/>
  <c r="L108" i="1"/>
  <c r="C120" i="1" l="1"/>
  <c r="D120" i="1"/>
  <c r="E120" i="1"/>
  <c r="F120" i="1"/>
  <c r="G120" i="1"/>
  <c r="H120" i="1"/>
  <c r="I120" i="1"/>
  <c r="B120" i="1"/>
  <c r="J109" i="1"/>
  <c r="J110" i="1"/>
  <c r="J111" i="1"/>
  <c r="J112" i="1"/>
  <c r="J113" i="1"/>
  <c r="J114" i="1"/>
  <c r="J115" i="1"/>
  <c r="J116" i="1"/>
  <c r="J117" i="1"/>
  <c r="J119" i="1"/>
  <c r="J108" i="1"/>
  <c r="B75" i="1"/>
  <c r="B74" i="1"/>
  <c r="B73" i="1"/>
  <c r="O24" i="1"/>
  <c r="O25" i="1"/>
  <c r="O26" i="1"/>
  <c r="O27" i="1"/>
  <c r="O28" i="1"/>
  <c r="O29" i="1"/>
  <c r="O30" i="1"/>
  <c r="O31" i="1"/>
  <c r="O32" i="1"/>
  <c r="O33" i="1"/>
  <c r="O34" i="1"/>
  <c r="O23" i="1"/>
  <c r="J120" i="1" l="1"/>
  <c r="B66" i="1"/>
  <c r="G43" i="1"/>
  <c r="G42" i="1"/>
  <c r="G41" i="1"/>
  <c r="L24" i="1"/>
  <c r="L25" i="1"/>
  <c r="L26" i="1"/>
  <c r="L27" i="1"/>
  <c r="L28" i="1"/>
  <c r="L29" i="1"/>
  <c r="L30" i="1"/>
  <c r="L31" i="1"/>
  <c r="L32" i="1"/>
  <c r="L33" i="1"/>
  <c r="L34" i="1"/>
  <c r="L23" i="1"/>
  <c r="K24" i="1"/>
  <c r="K25" i="1"/>
  <c r="K26" i="1"/>
  <c r="K27" i="1"/>
  <c r="K28" i="1"/>
  <c r="K29" i="1"/>
  <c r="K30" i="1"/>
  <c r="K31" i="1"/>
  <c r="K32" i="1"/>
  <c r="K33" i="1"/>
  <c r="K34" i="1"/>
  <c r="K23" i="1"/>
  <c r="J24" i="1"/>
  <c r="J25" i="1"/>
  <c r="J26" i="1"/>
  <c r="J27" i="1"/>
  <c r="J28" i="1"/>
  <c r="J29" i="1"/>
  <c r="J30" i="1"/>
  <c r="J31" i="1"/>
  <c r="J32" i="1"/>
  <c r="J33" i="1"/>
  <c r="J34" i="1"/>
  <c r="J23" i="1"/>
  <c r="M24" i="1" l="1"/>
  <c r="P24" i="1" s="1"/>
  <c r="M33" i="1"/>
  <c r="N33" i="1" s="1"/>
  <c r="M34" i="1"/>
  <c r="P34" i="1" s="1"/>
  <c r="M31" i="1"/>
  <c r="N31" i="1" s="1"/>
  <c r="M25" i="1"/>
  <c r="P25" i="1" s="1"/>
  <c r="M29" i="1"/>
  <c r="N29" i="1" s="1"/>
  <c r="M30" i="1"/>
  <c r="N30" i="1" s="1"/>
  <c r="M27" i="1"/>
  <c r="N27" i="1" s="1"/>
  <c r="I43" i="1"/>
  <c r="I42" i="1"/>
  <c r="J43" i="1"/>
  <c r="J42" i="1"/>
  <c r="J41" i="1"/>
  <c r="M32" i="1"/>
  <c r="H43" i="1"/>
  <c r="M28" i="1"/>
  <c r="H42" i="1"/>
  <c r="I41" i="1"/>
  <c r="J35" i="1"/>
  <c r="J36" i="1" s="1"/>
  <c r="H41" i="1"/>
  <c r="M26" i="1"/>
  <c r="P26" i="1" s="1"/>
  <c r="L35" i="1"/>
  <c r="L36" i="1" s="1"/>
  <c r="M23" i="1"/>
  <c r="K35" i="1"/>
  <c r="K36" i="1" s="1"/>
  <c r="N24" i="1" l="1"/>
  <c r="P33" i="1"/>
  <c r="N34" i="1"/>
  <c r="N25" i="1"/>
  <c r="P31" i="1"/>
  <c r="P30" i="1"/>
  <c r="P29" i="1"/>
  <c r="P27" i="1"/>
  <c r="I44" i="1"/>
  <c r="B71" i="1" s="1"/>
  <c r="H44" i="1"/>
  <c r="B70" i="1" s="1"/>
  <c r="J44" i="1"/>
  <c r="B72" i="1" s="1"/>
  <c r="N28" i="1"/>
  <c r="P28" i="1"/>
  <c r="N23" i="1"/>
  <c r="P23" i="1"/>
  <c r="N32" i="1"/>
  <c r="P32" i="1"/>
  <c r="N26" i="1"/>
  <c r="K44" i="1" l="1"/>
  <c r="B69" i="1" s="1"/>
  <c r="P36" i="1"/>
  <c r="G50" i="1" s="1"/>
  <c r="P35" i="1"/>
  <c r="F50" i="1" s="1"/>
  <c r="P37" i="1"/>
  <c r="H50" i="1" s="1"/>
</calcChain>
</file>

<file path=xl/sharedStrings.xml><?xml version="1.0" encoding="utf-8"?>
<sst xmlns="http://schemas.openxmlformats.org/spreadsheetml/2006/main" count="147" uniqueCount="88">
  <si>
    <t>Financial Estimates for Potential Projects (in $millions)</t>
  </si>
  <si>
    <t>Project Index</t>
  </si>
  <si>
    <t>Functional Area (FA)</t>
  </si>
  <si>
    <t>Partnership Percentage</t>
  </si>
  <si>
    <t>Capex Year 1</t>
  </si>
  <si>
    <t>Capex Year 2</t>
  </si>
  <si>
    <t>Capex Year 3</t>
  </si>
  <si>
    <t>NPV</t>
  </si>
  <si>
    <t>FA1</t>
  </si>
  <si>
    <t>FA2</t>
  </si>
  <si>
    <t>FA3</t>
  </si>
  <si>
    <t>BlueJay Natural Gas</t>
  </si>
  <si>
    <t>Revenue:</t>
  </si>
  <si>
    <t>billion</t>
  </si>
  <si>
    <t>Manager for Project Development</t>
  </si>
  <si>
    <t>Julie Kavoli</t>
  </si>
  <si>
    <t>CEO</t>
  </si>
  <si>
    <t>Cordelia Kareeni</t>
  </si>
  <si>
    <t>Discount rate:</t>
  </si>
  <si>
    <t>Maximum Yearly Expenditure</t>
  </si>
  <si>
    <t>Maximum CapEx for all Projects</t>
  </si>
  <si>
    <t>Functional Areas</t>
  </si>
  <si>
    <t>FA status(0-shut out)</t>
  </si>
  <si>
    <t>No. of Projects</t>
  </si>
  <si>
    <t>Approved-0/1</t>
  </si>
  <si>
    <t>Capex Year1(approved)</t>
  </si>
  <si>
    <t>Capex Year2(approved)</t>
  </si>
  <si>
    <t>Capex Year3(approved)</t>
  </si>
  <si>
    <t>Total Capex per Year</t>
  </si>
  <si>
    <t>Total Project Capex</t>
  </si>
  <si>
    <t>Within $4 billions?</t>
  </si>
  <si>
    <t>Within $10 billions?</t>
  </si>
  <si>
    <t>Year 1</t>
  </si>
  <si>
    <t>Year 2</t>
  </si>
  <si>
    <t>Year 3</t>
  </si>
  <si>
    <t>ROI</t>
  </si>
  <si>
    <t>% Decrease in NPV</t>
  </si>
  <si>
    <t>Minimum</t>
  </si>
  <si>
    <t>Maximum</t>
  </si>
  <si>
    <t>Average</t>
  </si>
  <si>
    <t>Max ROI</t>
  </si>
  <si>
    <t>AVG ROI</t>
  </si>
  <si>
    <t>Min ROI</t>
  </si>
  <si>
    <t>% NPV Decrease</t>
  </si>
  <si>
    <t>Capex per Year million $</t>
  </si>
  <si>
    <t>One Way Table:</t>
  </si>
  <si>
    <t>MY MODEL SOLUTION:</t>
  </si>
  <si>
    <t>Final Project extended on midcourse project</t>
  </si>
  <si>
    <t>Variables:</t>
  </si>
  <si>
    <t>at column I22</t>
  </si>
  <si>
    <t>Objectives(max):</t>
  </si>
  <si>
    <t>New NPV</t>
  </si>
  <si>
    <t>Total NPV</t>
  </si>
  <si>
    <t>Constraints:</t>
  </si>
  <si>
    <t>LHS</t>
  </si>
  <si>
    <t>sign</t>
  </si>
  <si>
    <t>RHS</t>
  </si>
  <si>
    <t>capex &lt;10billion</t>
  </si>
  <si>
    <t>capex per yr&lt;4bil</t>
  </si>
  <si>
    <t>atleast one in all fa</t>
  </si>
  <si>
    <t>Total</t>
  </si>
  <si>
    <t>Total capex</t>
  </si>
  <si>
    <t>&lt;=</t>
  </si>
  <si>
    <t>&gt;=</t>
  </si>
  <si>
    <t>Summary : approve the projects shown in column I22 to maximize NPV at $2024millions</t>
  </si>
  <si>
    <t>Manager 1</t>
  </si>
  <si>
    <t>Manager 2</t>
  </si>
  <si>
    <t>Manager 3</t>
  </si>
  <si>
    <t>Manager 4</t>
  </si>
  <si>
    <t>Manager 5</t>
  </si>
  <si>
    <t>Manager 6</t>
  </si>
  <si>
    <t>Manager 7</t>
  </si>
  <si>
    <t>Manager 8</t>
  </si>
  <si>
    <t>Project 1</t>
  </si>
  <si>
    <t>Project 2</t>
  </si>
  <si>
    <t>Project 3</t>
  </si>
  <si>
    <t>Project 4</t>
  </si>
  <si>
    <t>Project 5</t>
  </si>
  <si>
    <t>Project 6</t>
  </si>
  <si>
    <t>Project 7</t>
  </si>
  <si>
    <t>Project 8</t>
  </si>
  <si>
    <t>Project 9</t>
  </si>
  <si>
    <t>Project 10</t>
  </si>
  <si>
    <t>Project 11</t>
  </si>
  <si>
    <t>Project 12</t>
  </si>
  <si>
    <t>total</t>
  </si>
  <si>
    <t>original information table:</t>
  </si>
  <si>
    <t>assignment table: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</si>
</sst>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9" x14ac:knownFonts="1">
    <font>
      <sz val="11"/>
      <color theme="1"/>
      <name val="Calibri"/>
      <family val="2"/>
      <scheme val="minor"/>
    </font>
    <font>
      <sz val="11"/>
      <color theme="1"/>
      <name val="Calibri"/>
      <family val="2"/>
      <scheme val="minor"/>
    </font>
    <font>
      <b/>
      <sz val="15"/>
      <color theme="3"/>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sz val="11"/>
      <color theme="0" tint="-0.34998626667073579"/>
      <name val="Calibri"/>
      <family val="2"/>
      <scheme val="minor"/>
    </font>
    <font>
      <b/>
      <sz val="11"/>
      <color rgb="FF3F3F3F"/>
      <name val="Calibri"/>
      <family val="2"/>
      <scheme val="minor"/>
    </font>
  </fonts>
  <fills count="13">
    <fill>
      <patternFill patternType="none"/>
    </fill>
    <fill>
      <patternFill patternType="gray125"/>
    </fill>
    <fill>
      <patternFill patternType="solid">
        <fgColor rgb="FFA5A5A5"/>
      </patternFill>
    </fill>
    <fill>
      <patternFill patternType="solid">
        <fgColor theme="4" tint="0.59999389629810485"/>
        <bgColor indexed="65"/>
      </patternFill>
    </fill>
    <fill>
      <patternFill patternType="solid">
        <fgColor theme="5" tint="0.39997558519241921"/>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6" tint="0.59999389629810485"/>
        <bgColor indexed="64"/>
      </patternFill>
    </fill>
    <fill>
      <patternFill patternType="solid">
        <fgColor theme="4" tint="0.79998168889431442"/>
        <bgColor indexed="65"/>
      </patternFill>
    </fill>
    <fill>
      <patternFill patternType="solid">
        <fgColor theme="6" tint="0.79998168889431442"/>
        <bgColor indexed="65"/>
      </patternFill>
    </fill>
    <fill>
      <patternFill patternType="solid">
        <fgColor rgb="FFF2F2F2"/>
      </patternFill>
    </fill>
    <fill>
      <patternFill patternType="solid">
        <fgColor theme="6"/>
        <bgColor indexed="64"/>
      </patternFill>
    </fill>
    <fill>
      <patternFill patternType="solid">
        <fgColor theme="0" tint="-0.249977111117893"/>
        <bgColor indexed="64"/>
      </patternFill>
    </fill>
  </fills>
  <borders count="9">
    <border>
      <left/>
      <right/>
      <top/>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rgb="FF3F3F3F"/>
      </left>
      <right/>
      <top style="double">
        <color rgb="FF3F3F3F"/>
      </top>
      <bottom style="double">
        <color rgb="FF3F3F3F"/>
      </bottom>
      <diagonal/>
    </border>
    <border>
      <left style="double">
        <color rgb="FF3F3F3F"/>
      </left>
      <right/>
      <top style="double">
        <color rgb="FF3F3F3F"/>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bottom/>
      <diagonal/>
    </border>
  </borders>
  <cellStyleXfs count="10">
    <xf numFmtId="0" fontId="0" fillId="0" borderId="0"/>
    <xf numFmtId="0" fontId="2" fillId="0" borderId="1" applyNumberFormat="0" applyFill="0" applyAlignment="0" applyProtection="0"/>
    <xf numFmtId="0" fontId="3" fillId="2" borderId="2" applyNumberFormat="0" applyAlignment="0" applyProtection="0"/>
    <xf numFmtId="0" fontId="1"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5" fillId="6"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8" fillId="10" borderId="7" applyNumberFormat="0" applyAlignment="0" applyProtection="0"/>
  </cellStyleXfs>
  <cellXfs count="56">
    <xf numFmtId="0" fontId="0" fillId="0" borderId="0" xfId="0"/>
    <xf numFmtId="9" fontId="0" fillId="0" borderId="0" xfId="0" applyNumberFormat="1"/>
    <xf numFmtId="0" fontId="0" fillId="0" borderId="3" xfId="0" applyBorder="1"/>
    <xf numFmtId="9" fontId="0" fillId="0" borderId="3" xfId="0" applyNumberFormat="1" applyBorder="1"/>
    <xf numFmtId="0" fontId="4" fillId="0" borderId="3" xfId="0" applyFont="1" applyBorder="1"/>
    <xf numFmtId="164" fontId="0" fillId="0" borderId="0" xfId="0" applyNumberFormat="1"/>
    <xf numFmtId="0" fontId="4" fillId="0" borderId="0" xfId="0" applyFont="1"/>
    <xf numFmtId="0" fontId="4" fillId="0" borderId="0" xfId="0" applyFont="1" applyAlignment="1">
      <alignment vertical="center" wrapText="1"/>
    </xf>
    <xf numFmtId="164" fontId="0" fillId="0" borderId="0" xfId="0" applyNumberFormat="1" applyFont="1"/>
    <xf numFmtId="0" fontId="0" fillId="0" borderId="0" xfId="0" applyFont="1"/>
    <xf numFmtId="0" fontId="0" fillId="0" borderId="0" xfId="0" applyAlignment="1">
      <alignment wrapText="1"/>
    </xf>
    <xf numFmtId="0" fontId="0" fillId="0" borderId="0" xfId="0" applyAlignment="1">
      <alignment vertical="center" wrapText="1"/>
    </xf>
    <xf numFmtId="0" fontId="5" fillId="4" borderId="3" xfId="4" applyBorder="1" applyAlignment="1">
      <alignment horizontal="center" vertical="center" wrapText="1"/>
    </xf>
    <xf numFmtId="0" fontId="1" fillId="3" borderId="3" xfId="3" applyBorder="1"/>
    <xf numFmtId="0" fontId="1" fillId="3" borderId="3" xfId="3" applyBorder="1" applyAlignment="1">
      <alignment wrapText="1"/>
    </xf>
    <xf numFmtId="0" fontId="0" fillId="0" borderId="0" xfId="0" applyBorder="1"/>
    <xf numFmtId="0" fontId="3" fillId="2" borderId="2" xfId="2"/>
    <xf numFmtId="0" fontId="5" fillId="4" borderId="4" xfId="4" applyBorder="1" applyAlignment="1">
      <alignment horizontal="center" vertical="center" wrapText="1"/>
    </xf>
    <xf numFmtId="0" fontId="0" fillId="0" borderId="4" xfId="0" applyBorder="1"/>
    <xf numFmtId="0" fontId="3" fillId="2" borderId="5" xfId="2" applyBorder="1"/>
    <xf numFmtId="10" fontId="0" fillId="0" borderId="0" xfId="0" applyNumberFormat="1" applyAlignment="1">
      <alignment horizontal="right" vertical="center"/>
    </xf>
    <xf numFmtId="0" fontId="1" fillId="5" borderId="3" xfId="5" applyBorder="1"/>
    <xf numFmtId="0" fontId="2" fillId="0" borderId="1" xfId="1" applyAlignment="1"/>
    <xf numFmtId="9" fontId="7" fillId="5" borderId="3" xfId="5" applyNumberFormat="1" applyFont="1" applyBorder="1"/>
    <xf numFmtId="0" fontId="1" fillId="8" borderId="3" xfId="7" applyBorder="1"/>
    <xf numFmtId="9" fontId="1" fillId="8" borderId="3" xfId="7" applyNumberFormat="1" applyBorder="1"/>
    <xf numFmtId="0" fontId="1" fillId="9" borderId="3" xfId="8" applyBorder="1"/>
    <xf numFmtId="9" fontId="1" fillId="9" borderId="3" xfId="8" applyNumberFormat="1" applyBorder="1"/>
    <xf numFmtId="9" fontId="1" fillId="5" borderId="3" xfId="5" applyNumberFormat="1" applyBorder="1"/>
    <xf numFmtId="0" fontId="3" fillId="2" borderId="6" xfId="2" applyBorder="1"/>
    <xf numFmtId="0" fontId="6" fillId="0" borderId="3" xfId="0" applyFont="1" applyBorder="1"/>
    <xf numFmtId="9" fontId="0" fillId="0" borderId="3" xfId="0" applyNumberFormat="1" applyFill="1" applyBorder="1"/>
    <xf numFmtId="164" fontId="0" fillId="0" borderId="3" xfId="0" applyNumberFormat="1" applyBorder="1"/>
    <xf numFmtId="0" fontId="0" fillId="0" borderId="0" xfId="0" applyBorder="1" applyAlignment="1"/>
    <xf numFmtId="0" fontId="1" fillId="11" borderId="3" xfId="7" applyFill="1" applyBorder="1"/>
    <xf numFmtId="0" fontId="1" fillId="11" borderId="3" xfId="8" applyFill="1" applyBorder="1"/>
    <xf numFmtId="0" fontId="1" fillId="11" borderId="3" xfId="5" applyFill="1" applyBorder="1"/>
    <xf numFmtId="0" fontId="4" fillId="0" borderId="3" xfId="0" applyFont="1" applyBorder="1" applyAlignment="1">
      <alignment wrapText="1"/>
    </xf>
    <xf numFmtId="0" fontId="4" fillId="0" borderId="3" xfId="0" applyFont="1" applyFill="1" applyBorder="1" applyAlignment="1">
      <alignment wrapText="1"/>
    </xf>
    <xf numFmtId="0" fontId="4" fillId="0" borderId="3" xfId="0" applyFont="1" applyFill="1" applyBorder="1" applyAlignment="1">
      <alignment horizontal="center" wrapText="1"/>
    </xf>
    <xf numFmtId="0" fontId="4" fillId="3" borderId="3" xfId="3" applyFont="1" applyBorder="1" applyAlignment="1">
      <alignment wrapText="1"/>
    </xf>
    <xf numFmtId="0" fontId="3" fillId="2" borderId="5" xfId="2" applyFont="1" applyBorder="1" applyAlignment="1">
      <alignment wrapText="1"/>
    </xf>
    <xf numFmtId="0" fontId="4" fillId="0" borderId="0" xfId="0" applyFont="1" applyAlignment="1">
      <alignment horizontal="right" vertical="center" wrapText="1"/>
    </xf>
    <xf numFmtId="0" fontId="1" fillId="5" borderId="3" xfId="5" applyBorder="1" applyAlignment="1"/>
    <xf numFmtId="0" fontId="0" fillId="12" borderId="0" xfId="0" applyFill="1"/>
    <xf numFmtId="0" fontId="0" fillId="0" borderId="3" xfId="0" applyNumberFormat="1" applyBorder="1"/>
    <xf numFmtId="0" fontId="2" fillId="0" borderId="1" xfId="1"/>
    <xf numFmtId="0" fontId="4" fillId="0" borderId="8" xfId="0" applyFont="1" applyFill="1" applyBorder="1"/>
    <xf numFmtId="0" fontId="4" fillId="0" borderId="0" xfId="0" applyFont="1" applyFill="1" applyBorder="1"/>
    <xf numFmtId="0" fontId="0" fillId="11" borderId="3" xfId="0" applyFill="1" applyBorder="1"/>
    <xf numFmtId="0" fontId="2" fillId="0" borderId="1" xfId="1" applyAlignment="1">
      <alignment horizontal="center"/>
    </xf>
    <xf numFmtId="0" fontId="8" fillId="10" borderId="7" xfId="9" applyAlignment="1">
      <alignment horizontal="center"/>
    </xf>
    <xf numFmtId="0" fontId="2" fillId="7" borderId="1" xfId="1" applyFill="1" applyAlignment="1">
      <alignment horizontal="center"/>
    </xf>
    <xf numFmtId="0" fontId="3" fillId="6" borderId="3" xfId="6" applyFont="1" applyBorder="1" applyAlignment="1">
      <alignment horizontal="center"/>
    </xf>
    <xf numFmtId="0" fontId="5" fillId="4" borderId="3" xfId="4" applyBorder="1" applyAlignment="1">
      <alignment horizontal="center" vertical="center" wrapText="1"/>
    </xf>
    <xf numFmtId="0" fontId="1" fillId="5" borderId="3" xfId="5" applyBorder="1" applyAlignment="1">
      <alignment horizontal="center"/>
    </xf>
  </cellXfs>
  <cellStyles count="10">
    <cellStyle name="20% - Accent1" xfId="7" builtinId="30"/>
    <cellStyle name="20% - Accent3" xfId="8" builtinId="38"/>
    <cellStyle name="40% - Accent1" xfId="3" builtinId="31"/>
    <cellStyle name="40% - Accent4" xfId="5" builtinId="43"/>
    <cellStyle name="60% - Accent2" xfId="4" builtinId="36"/>
    <cellStyle name="60% - Accent4" xfId="6" builtinId="44"/>
    <cellStyle name="Check Cell" xfId="2" builtinId="23"/>
    <cellStyle name="Heading 1" xfId="1" builtinId="16"/>
    <cellStyle name="Normal" xfId="0" builtinId="0"/>
    <cellStyle name="Output" xfId="9" builtinId="2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a:pPr>
            <a:r>
              <a:rPr lang="en-US" sz="1400" b="0" i="0" baseline="0">
                <a:effectLst/>
              </a:rPr>
              <a:t>Capital Expenditure for all Functional Area Approved Projects Y1-Y3 </a:t>
            </a:r>
            <a:endParaRPr lang="en-US" sz="1400" b="0">
              <a:effectLst/>
            </a:endParaRPr>
          </a:p>
        </c:rich>
      </c:tx>
      <c:overlay val="0"/>
    </c:title>
    <c:autoTitleDeleted val="0"/>
    <c:plotArea>
      <c:layout/>
      <c:lineChart>
        <c:grouping val="standard"/>
        <c:varyColors val="0"/>
        <c:ser>
          <c:idx val="0"/>
          <c:order val="0"/>
          <c:tx>
            <c:strRef>
              <c:f>'BlueJay Natural Gas'!$E$41</c:f>
              <c:strCache>
                <c:ptCount val="1"/>
                <c:pt idx="0">
                  <c:v>FA1</c:v>
                </c:pt>
              </c:strCache>
            </c:strRef>
          </c:tx>
          <c:marker>
            <c:symbol val="none"/>
          </c:marker>
          <c:cat>
            <c:strRef>
              <c:f>'BlueJay Natural Gas'!$H$40:$J$40</c:f>
              <c:strCache>
                <c:ptCount val="3"/>
                <c:pt idx="0">
                  <c:v>Year 1</c:v>
                </c:pt>
                <c:pt idx="1">
                  <c:v>Year 2</c:v>
                </c:pt>
                <c:pt idx="2">
                  <c:v>Year 3</c:v>
                </c:pt>
              </c:strCache>
            </c:strRef>
          </c:cat>
          <c:val>
            <c:numRef>
              <c:f>'BlueJay Natural Gas'!$H$41:$J$41</c:f>
              <c:numCache>
                <c:formatCode>"$"#,##0.00</c:formatCode>
                <c:ptCount val="3"/>
                <c:pt idx="0">
                  <c:v>1115</c:v>
                </c:pt>
                <c:pt idx="1">
                  <c:v>999</c:v>
                </c:pt>
                <c:pt idx="2">
                  <c:v>1199</c:v>
                </c:pt>
              </c:numCache>
            </c:numRef>
          </c:val>
          <c:smooth val="0"/>
        </c:ser>
        <c:ser>
          <c:idx val="1"/>
          <c:order val="1"/>
          <c:tx>
            <c:strRef>
              <c:f>'BlueJay Natural Gas'!$E$42</c:f>
              <c:strCache>
                <c:ptCount val="1"/>
                <c:pt idx="0">
                  <c:v>FA2</c:v>
                </c:pt>
              </c:strCache>
            </c:strRef>
          </c:tx>
          <c:marker>
            <c:symbol val="none"/>
          </c:marker>
          <c:cat>
            <c:strRef>
              <c:f>'BlueJay Natural Gas'!$H$40:$J$40</c:f>
              <c:strCache>
                <c:ptCount val="3"/>
                <c:pt idx="0">
                  <c:v>Year 1</c:v>
                </c:pt>
                <c:pt idx="1">
                  <c:v>Year 2</c:v>
                </c:pt>
                <c:pt idx="2">
                  <c:v>Year 3</c:v>
                </c:pt>
              </c:strCache>
            </c:strRef>
          </c:cat>
          <c:val>
            <c:numRef>
              <c:f>'BlueJay Natural Gas'!$H$42:$J$42</c:f>
              <c:numCache>
                <c:formatCode>"$"#,##0.00</c:formatCode>
                <c:ptCount val="3"/>
                <c:pt idx="0">
                  <c:v>2318</c:v>
                </c:pt>
                <c:pt idx="1">
                  <c:v>2002</c:v>
                </c:pt>
                <c:pt idx="2">
                  <c:v>1586</c:v>
                </c:pt>
              </c:numCache>
            </c:numRef>
          </c:val>
          <c:smooth val="0"/>
        </c:ser>
        <c:ser>
          <c:idx val="2"/>
          <c:order val="2"/>
          <c:tx>
            <c:strRef>
              <c:f>'BlueJay Natural Gas'!$E$43</c:f>
              <c:strCache>
                <c:ptCount val="1"/>
                <c:pt idx="0">
                  <c:v>FA3</c:v>
                </c:pt>
              </c:strCache>
            </c:strRef>
          </c:tx>
          <c:marker>
            <c:symbol val="none"/>
          </c:marker>
          <c:cat>
            <c:strRef>
              <c:f>'BlueJay Natural Gas'!$H$40:$J$40</c:f>
              <c:strCache>
                <c:ptCount val="3"/>
                <c:pt idx="0">
                  <c:v>Year 1</c:v>
                </c:pt>
                <c:pt idx="1">
                  <c:v>Year 2</c:v>
                </c:pt>
                <c:pt idx="2">
                  <c:v>Year 3</c:v>
                </c:pt>
              </c:strCache>
            </c:strRef>
          </c:cat>
          <c:val>
            <c:numRef>
              <c:f>'BlueJay Natural Gas'!$H$43:$J$43</c:f>
              <c:numCache>
                <c:formatCode>"$"#,##0.00</c:formatCode>
                <c:ptCount val="3"/>
                <c:pt idx="0">
                  <c:v>350</c:v>
                </c:pt>
                <c:pt idx="1">
                  <c:v>250</c:v>
                </c:pt>
                <c:pt idx="2">
                  <c:v>150</c:v>
                </c:pt>
              </c:numCache>
            </c:numRef>
          </c:val>
          <c:smooth val="0"/>
        </c:ser>
        <c:dLbls>
          <c:showLegendKey val="0"/>
          <c:showVal val="0"/>
          <c:showCatName val="0"/>
          <c:showSerName val="0"/>
          <c:showPercent val="0"/>
          <c:showBubbleSize val="0"/>
        </c:dLbls>
        <c:marker val="1"/>
        <c:smooth val="0"/>
        <c:axId val="189121536"/>
        <c:axId val="190113472"/>
      </c:lineChart>
      <c:catAx>
        <c:axId val="189121536"/>
        <c:scaling>
          <c:orientation val="minMax"/>
        </c:scaling>
        <c:delete val="0"/>
        <c:axPos val="b"/>
        <c:majorTickMark val="none"/>
        <c:minorTickMark val="none"/>
        <c:tickLblPos val="nextTo"/>
        <c:crossAx val="190113472"/>
        <c:crosses val="autoZero"/>
        <c:auto val="1"/>
        <c:lblAlgn val="ctr"/>
        <c:lblOffset val="100"/>
        <c:noMultiLvlLbl val="0"/>
      </c:catAx>
      <c:valAx>
        <c:axId val="190113472"/>
        <c:scaling>
          <c:orientation val="minMax"/>
        </c:scaling>
        <c:delete val="0"/>
        <c:axPos val="l"/>
        <c:majorGridlines>
          <c:spPr>
            <a:ln>
              <a:solidFill>
                <a:schemeClr val="bg1">
                  <a:lumMod val="85000"/>
                </a:schemeClr>
              </a:solidFill>
            </a:ln>
          </c:spPr>
        </c:majorGridlines>
        <c:title>
          <c:tx>
            <c:rich>
              <a:bodyPr/>
              <a:lstStyle/>
              <a:p>
                <a:pPr>
                  <a:defRPr sz="1100" b="1"/>
                </a:pPr>
                <a:r>
                  <a:rPr lang="en-US" sz="1100" b="1"/>
                  <a:t>million</a:t>
                </a:r>
                <a:r>
                  <a:rPr lang="en-US" sz="1100" b="1" baseline="0"/>
                  <a:t> $</a:t>
                </a:r>
              </a:p>
            </c:rich>
          </c:tx>
          <c:overlay val="0"/>
        </c:title>
        <c:numFmt formatCode="&quot;$&quot;#,##0.00" sourceLinked="1"/>
        <c:majorTickMark val="out"/>
        <c:minorTickMark val="none"/>
        <c:tickLblPos val="nextTo"/>
        <c:crossAx val="18912153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381000</xdr:colOff>
      <xdr:row>0</xdr:row>
      <xdr:rowOff>104774</xdr:rowOff>
    </xdr:from>
    <xdr:ext cx="15259050" cy="3019426"/>
    <xdr:sp macro="" textlink="">
      <xdr:nvSpPr>
        <xdr:cNvPr id="2" name="TextBox 1"/>
        <xdr:cNvSpPr txBox="1"/>
      </xdr:nvSpPr>
      <xdr:spPr>
        <a:xfrm>
          <a:off x="381000" y="104774"/>
          <a:ext cx="15259050" cy="3019426"/>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noAutofit/>
        </a:bodyPr>
        <a:lstStyle/>
        <a:p>
          <a:pPr algn="ctr"/>
          <a:r>
            <a:rPr lang="en-US" sz="1050" b="1" i="0">
              <a:solidFill>
                <a:schemeClr val="tx1"/>
              </a:solidFill>
              <a:effectLst/>
              <a:latin typeface="+mn-lt"/>
              <a:ea typeface="+mn-ea"/>
              <a:cs typeface="+mn-cs"/>
            </a:rPr>
            <a:t>Scenario</a:t>
          </a:r>
        </a:p>
        <a:p>
          <a:r>
            <a:rPr lang="en-US" sz="1050" b="0" i="0">
              <a:solidFill>
                <a:schemeClr val="tx1"/>
              </a:solidFill>
              <a:effectLst/>
              <a:latin typeface="+mn-lt"/>
              <a:ea typeface="+mn-ea"/>
              <a:cs typeface="+mn-cs"/>
            </a:rPr>
            <a:t>Bluejay Natural Gas is a large energy company based out of Baltimore, MD. The company offers a wide range of energy products and has annual revenues of approximately $50 billion. Because of the diverse nature of the company, its Manager for Project Development, Julie Kavoli, is under continual pressure to manage project proposals from the functional areas of the company. At any point in time, there might be dozens of projects at various stages requiring a wide variety of capital expenditures, promising widely varying future revenue streams, and containing varying degrees of risk. Julie has a difficult balancing act. The company's CEO, Cordelia Kareeni, is very concerned about keeping capital expenditures within a fixed budget and managing risk. The heads of the company's functional areas are less worried about budgets and risks; they are most concerned that their pet projects are approved. Julie also knows that many of the proposed projects, especially those requiring large capital expenditures, must be led by senior project managers with the appropriate experience and skills, and she is keenly aware that the company has only a limited supply of such managers. </a:t>
          </a:r>
        </a:p>
        <a:p>
          <a:endParaRPr lang="en-US" sz="1050" b="0" i="0">
            <a:solidFill>
              <a:schemeClr val="tx1"/>
            </a:solidFill>
            <a:effectLst/>
            <a:latin typeface="+mn-lt"/>
            <a:ea typeface="+mn-ea"/>
            <a:cs typeface="+mn-cs"/>
          </a:endParaRPr>
        </a:p>
        <a:p>
          <a:r>
            <a:rPr lang="en-US" sz="1050" b="0" i="0">
              <a:solidFill>
                <a:schemeClr val="tx1"/>
              </a:solidFill>
              <a:effectLst/>
              <a:latin typeface="+mn-lt"/>
              <a:ea typeface="+mn-ea"/>
              <a:cs typeface="+mn-cs"/>
            </a:rPr>
            <a:t>Julie is currently preparing to meet with all parties involved to discuss project proposals for the next three years. She has proposals from the various functional areas for projects they would like to undertake. Each of these is accompanied by a schedule of capital expenditures over the next three years and a financial analysis of the expected revenue streams. These lead to a net present value (NPV) for each proposal, using the company's discount rate of 12%.</a:t>
          </a:r>
        </a:p>
        <a:p>
          <a:endParaRPr lang="en-US" sz="1050" b="0" i="0">
            <a:solidFill>
              <a:schemeClr val="tx1"/>
            </a:solidFill>
            <a:effectLst/>
            <a:latin typeface="+mn-lt"/>
            <a:ea typeface="+mn-ea"/>
            <a:cs typeface="+mn-cs"/>
          </a:endParaRPr>
        </a:p>
        <a:p>
          <a:r>
            <a:rPr lang="en-US" sz="1050" b="0" i="0">
              <a:solidFill>
                <a:schemeClr val="tx1"/>
              </a:solidFill>
              <a:effectLst/>
              <a:latin typeface="+mn-lt"/>
              <a:ea typeface="+mn-ea"/>
              <a:cs typeface="+mn-cs"/>
            </a:rPr>
            <a:t>Several of the projects, if approved, must be undertaken in joint partnership with another company. For example, if project 3 is approved, Bluejay Natural Gas will take a 50% share in the project, and the other 50% will be shared by a partner.  In this case, Bluejay Natural Gas will only incur 50% of the expenditures and receive only 50% of the revenues.  </a:t>
          </a:r>
        </a:p>
        <a:p>
          <a:r>
            <a:rPr lang="en-US" sz="1050" b="0" i="0">
              <a:solidFill>
                <a:schemeClr val="tx1"/>
              </a:solidFill>
              <a:effectLst/>
              <a:latin typeface="+mn-lt"/>
              <a:ea typeface="+mn-ea"/>
              <a:cs typeface="+mn-cs"/>
            </a:rPr>
            <a:t>The table of financial estimates for potential projects (in millions of dollars) is contained in the attached Excel file.</a:t>
          </a:r>
        </a:p>
        <a:p>
          <a:endParaRPr lang="en-US" sz="1050" b="0" i="0">
            <a:solidFill>
              <a:schemeClr val="tx1"/>
            </a:solidFill>
            <a:effectLst/>
            <a:latin typeface="+mn-lt"/>
            <a:ea typeface="+mn-ea"/>
            <a:cs typeface="+mn-cs"/>
          </a:endParaRPr>
        </a:p>
        <a:p>
          <a:r>
            <a:rPr lang="en-US" sz="1050" b="0" i="0">
              <a:solidFill>
                <a:schemeClr val="tx1"/>
              </a:solidFill>
              <a:effectLst/>
              <a:latin typeface="+mn-lt"/>
              <a:ea typeface="+mn-ea"/>
              <a:cs typeface="+mn-cs"/>
            </a:rPr>
            <a:t>Cordelia has stated in no uncertain terms that the total of capital expenditures for the approved projects can be no more than $10 billion and that no more than $4 billion should be spent in any single year. Unfortunately, the capital expenditures for the potential list of projects is well over $10 billion, so Julie knows that not all of these promising projects will be approved.</a:t>
          </a:r>
        </a:p>
        <a:p>
          <a:r>
            <a:rPr lang="en-US" sz="1050"/>
            <a:t>https://www.coursera.org/learn/business-analytics-excel/exam/a7KBK/model-set-up-bluejay-natural-gas/attempt</a:t>
          </a:r>
        </a:p>
      </xdr:txBody>
    </xdr:sp>
    <xdr:clientData/>
  </xdr:oneCellAnchor>
  <xdr:oneCellAnchor>
    <xdr:from>
      <xdr:col>9</xdr:col>
      <xdr:colOff>57149</xdr:colOff>
      <xdr:row>60</xdr:row>
      <xdr:rowOff>152400</xdr:rowOff>
    </xdr:from>
    <xdr:ext cx="5324475" cy="2105025"/>
    <xdr:sp macro="" textlink="">
      <xdr:nvSpPr>
        <xdr:cNvPr id="3" name="TextBox 2"/>
        <xdr:cNvSpPr txBox="1"/>
      </xdr:nvSpPr>
      <xdr:spPr>
        <a:xfrm>
          <a:off x="7038974" y="13830300"/>
          <a:ext cx="5324475" cy="2105025"/>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noAutofit/>
        </a:bodyPr>
        <a:lstStyle/>
        <a:p>
          <a:pPr algn="ctr"/>
          <a:r>
            <a:rPr lang="en-US" sz="1200" b="1" i="0">
              <a:solidFill>
                <a:schemeClr val="tx1">
                  <a:lumMod val="75000"/>
                  <a:lumOff val="25000"/>
                </a:schemeClr>
              </a:solidFill>
              <a:effectLst/>
              <a:latin typeface="+mn-lt"/>
              <a:ea typeface="+mn-ea"/>
              <a:cs typeface="+mn-cs"/>
            </a:rPr>
            <a:t>Part I: Project Selection</a:t>
          </a:r>
        </a:p>
        <a:p>
          <a:r>
            <a:rPr lang="en-US" sz="1200" b="0" i="0">
              <a:solidFill>
                <a:schemeClr val="tx1">
                  <a:lumMod val="75000"/>
                  <a:lumOff val="25000"/>
                </a:schemeClr>
              </a:solidFill>
              <a:effectLst/>
              <a:latin typeface="+mn-lt"/>
              <a:ea typeface="+mn-ea"/>
              <a:cs typeface="+mn-cs"/>
            </a:rPr>
            <a:t>Julie Kavoli, Manager for Project Development at Bluejay Natural Gas, would now like to find the optimal set of project proposals to approve.</a:t>
          </a:r>
        </a:p>
        <a:p>
          <a:r>
            <a:rPr lang="en-US" sz="1200" b="0" i="0">
              <a:solidFill>
                <a:schemeClr val="tx1">
                  <a:lumMod val="75000"/>
                  <a:lumOff val="25000"/>
                </a:schemeClr>
              </a:solidFill>
              <a:effectLst/>
              <a:latin typeface="+mn-lt"/>
              <a:ea typeface="+mn-ea"/>
              <a:cs typeface="+mn-cs"/>
            </a:rPr>
            <a:t>The solution should maximize the total NPV from the approved projects. It also must satisfy the constraints imposed by CEO Cordelia Kareeni and the three functional areas:</a:t>
          </a:r>
        </a:p>
        <a:p>
          <a:r>
            <a:rPr lang="en-US" sz="1200" b="0" i="0">
              <a:solidFill>
                <a:schemeClr val="tx1">
                  <a:lumMod val="75000"/>
                  <a:lumOff val="25000"/>
                </a:schemeClr>
              </a:solidFill>
              <a:effectLst/>
              <a:latin typeface="+mn-lt"/>
              <a:ea typeface="+mn-ea"/>
              <a:cs typeface="+mn-cs"/>
            </a:rPr>
            <a:t> 1. Capital expenditures over the three years should not exceed $10 billion.</a:t>
          </a:r>
        </a:p>
        <a:p>
          <a:r>
            <a:rPr lang="en-US" sz="1200" b="0" i="0">
              <a:solidFill>
                <a:schemeClr val="tx1">
                  <a:lumMod val="75000"/>
                  <a:lumOff val="25000"/>
                </a:schemeClr>
              </a:solidFill>
              <a:effectLst/>
              <a:latin typeface="+mn-lt"/>
              <a:ea typeface="+mn-ea"/>
              <a:cs typeface="+mn-cs"/>
            </a:rPr>
            <a:t> 2. Capital expenditures in any single year should not exceed $4 billion.</a:t>
          </a:r>
        </a:p>
        <a:p>
          <a:r>
            <a:rPr lang="en-US" sz="1200" b="0" i="0">
              <a:solidFill>
                <a:schemeClr val="tx1">
                  <a:lumMod val="75000"/>
                  <a:lumOff val="25000"/>
                </a:schemeClr>
              </a:solidFill>
              <a:effectLst/>
              <a:latin typeface="+mn-lt"/>
              <a:ea typeface="+mn-ea"/>
              <a:cs typeface="+mn-cs"/>
            </a:rPr>
            <a:t> 3. At least one project must be approved for each functional area.</a:t>
          </a:r>
        </a:p>
        <a:p>
          <a:endParaRPr lang="en-US" sz="1100"/>
        </a:p>
      </xdr:txBody>
    </xdr:sp>
    <xdr:clientData/>
  </xdr:oneCellAnchor>
  <xdr:oneCellAnchor>
    <xdr:from>
      <xdr:col>0</xdr:col>
      <xdr:colOff>647700</xdr:colOff>
      <xdr:row>81</xdr:row>
      <xdr:rowOff>9525</xdr:rowOff>
    </xdr:from>
    <xdr:ext cx="9324975" cy="1391791"/>
    <xdr:sp macro="" textlink="">
      <xdr:nvSpPr>
        <xdr:cNvPr id="4" name="TextBox 3"/>
        <xdr:cNvSpPr txBox="1"/>
      </xdr:nvSpPr>
      <xdr:spPr>
        <a:xfrm>
          <a:off x="647700" y="17773650"/>
          <a:ext cx="9324975" cy="1391791"/>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spAutoFit/>
        </a:bodyPr>
        <a:lstStyle/>
        <a:p>
          <a:pPr algn="ctr"/>
          <a:r>
            <a:rPr lang="en-US" sz="1200" b="1" i="0">
              <a:solidFill>
                <a:schemeClr val="tx1">
                  <a:lumMod val="75000"/>
                  <a:lumOff val="25000"/>
                </a:schemeClr>
              </a:solidFill>
              <a:effectLst/>
              <a:latin typeface="+mn-lt"/>
              <a:ea typeface="+mn-ea"/>
              <a:cs typeface="+mn-cs"/>
            </a:rPr>
            <a:t>Part II: Manager Assignment</a:t>
          </a:r>
        </a:p>
        <a:p>
          <a:r>
            <a:rPr lang="en-US" sz="1200" b="0" i="0">
              <a:solidFill>
                <a:schemeClr val="tx1">
                  <a:lumMod val="75000"/>
                  <a:lumOff val="25000"/>
                </a:schemeClr>
              </a:solidFill>
              <a:effectLst/>
              <a:latin typeface="+mn-lt"/>
              <a:ea typeface="+mn-ea"/>
              <a:cs typeface="+mn-cs"/>
            </a:rPr>
            <a:t>One aspect of the problem that has been ignored to this point is that each approved project must be led by a senior project manager. Julie has identified only eight senior managers who qualify and are available, and each of these can manage at most one project. In addition, some of these managers are not qualified to manage some projects. This information is summarized in the table below, where 1 indicates that the manager is qualified for the project and 0 indicates otherwise. The company’s problem is the same as before, but now extra decisions have to be made: which manager should be assigned to each approved project? Of course, a project can’t be approved unless a qualified manager is assigned to it.</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0</xdr:colOff>
      <xdr:row>19</xdr:row>
      <xdr:rowOff>180975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8:P120"/>
  <sheetViews>
    <sheetView tabSelected="1" topLeftCell="A99" zoomScaleNormal="100" workbookViewId="0">
      <selection activeCell="L104" sqref="L104"/>
    </sheetView>
  </sheetViews>
  <sheetFormatPr defaultRowHeight="15" x14ac:dyDescent="0.25"/>
  <cols>
    <col min="1" max="1" width="17" customWidth="1"/>
    <col min="2" max="2" width="10.42578125" customWidth="1"/>
    <col min="3" max="3" width="12.7109375" customWidth="1"/>
    <col min="4" max="4" width="10.7109375" customWidth="1"/>
    <col min="5" max="5" width="10.42578125" customWidth="1"/>
    <col min="6" max="6" width="9.5703125" bestFit="1" customWidth="1"/>
    <col min="7" max="7" width="10.42578125" customWidth="1"/>
    <col min="8" max="8" width="12.42578125" customWidth="1"/>
    <col min="9" max="9" width="13.7109375" customWidth="1"/>
    <col min="10" max="10" width="11.7109375" customWidth="1"/>
    <col min="11" max="11" width="11.5703125" customWidth="1"/>
    <col min="12" max="12" width="11.7109375" customWidth="1"/>
    <col min="13" max="13" width="12.42578125" customWidth="1"/>
    <col min="14" max="14" width="12.7109375" customWidth="1"/>
    <col min="15" max="15" width="11.42578125" customWidth="1"/>
    <col min="16" max="16" width="11" customWidth="1"/>
  </cols>
  <sheetData>
    <row r="18" spans="1:16" ht="20.25" thickBot="1" x14ac:dyDescent="0.35">
      <c r="A18" s="52" t="s">
        <v>46</v>
      </c>
      <c r="B18" s="52"/>
      <c r="C18" s="52"/>
      <c r="D18" s="52"/>
      <c r="E18" s="52"/>
      <c r="F18" s="52"/>
      <c r="G18" s="52"/>
      <c r="H18" s="52"/>
      <c r="I18" s="52"/>
      <c r="J18" s="52"/>
      <c r="K18" s="22"/>
      <c r="L18" s="22"/>
      <c r="M18" s="22"/>
      <c r="N18" s="22"/>
      <c r="O18" s="22"/>
      <c r="P18" s="22"/>
    </row>
    <row r="19" spans="1:16" ht="15.75" thickTop="1" x14ac:dyDescent="0.25"/>
    <row r="21" spans="1:16" ht="15.75" thickBot="1" x14ac:dyDescent="0.3">
      <c r="A21" s="53" t="s">
        <v>0</v>
      </c>
      <c r="B21" s="53"/>
      <c r="C21" s="53"/>
      <c r="D21" s="53"/>
      <c r="E21" s="53"/>
      <c r="F21" s="53"/>
      <c r="G21" s="53"/>
    </row>
    <row r="22" spans="1:16" s="10" customFormat="1" ht="48.75" customHeight="1" thickTop="1" thickBot="1" x14ac:dyDescent="0.3">
      <c r="A22" s="37" t="s">
        <v>1</v>
      </c>
      <c r="B22" s="37" t="s">
        <v>2</v>
      </c>
      <c r="C22" s="37" t="s">
        <v>3</v>
      </c>
      <c r="D22" s="37" t="s">
        <v>4</v>
      </c>
      <c r="E22" s="37" t="s">
        <v>5</v>
      </c>
      <c r="F22" s="37" t="s">
        <v>6</v>
      </c>
      <c r="G22" s="37" t="s">
        <v>7</v>
      </c>
      <c r="I22" s="38" t="s">
        <v>24</v>
      </c>
      <c r="J22" s="38" t="s">
        <v>25</v>
      </c>
      <c r="K22" s="38" t="s">
        <v>26</v>
      </c>
      <c r="L22" s="38" t="s">
        <v>27</v>
      </c>
      <c r="M22" s="40" t="s">
        <v>29</v>
      </c>
      <c r="N22" s="41" t="s">
        <v>31</v>
      </c>
      <c r="O22" s="37" t="s">
        <v>51</v>
      </c>
      <c r="P22" s="39" t="s">
        <v>35</v>
      </c>
    </row>
    <row r="23" spans="1:16" ht="16.5" thickTop="1" thickBot="1" x14ac:dyDescent="0.3">
      <c r="A23" s="24">
        <v>1</v>
      </c>
      <c r="B23" s="24" t="s">
        <v>8</v>
      </c>
      <c r="C23" s="25">
        <v>1</v>
      </c>
      <c r="D23" s="24">
        <v>250</v>
      </c>
      <c r="E23" s="24">
        <v>100</v>
      </c>
      <c r="F23" s="24">
        <v>100</v>
      </c>
      <c r="G23" s="24">
        <v>60</v>
      </c>
      <c r="I23" s="34">
        <v>0</v>
      </c>
      <c r="J23" s="24">
        <f>D23*I23</f>
        <v>0</v>
      </c>
      <c r="K23" s="24">
        <f>E23*I23</f>
        <v>0</v>
      </c>
      <c r="L23" s="24">
        <f>F23*I23</f>
        <v>0</v>
      </c>
      <c r="M23" s="13">
        <f>SUM(J23:L23)</f>
        <v>0</v>
      </c>
      <c r="N23" s="19">
        <f>IF(M23&gt;10000,0,1)</f>
        <v>1</v>
      </c>
      <c r="O23" s="2" t="str">
        <f>IF(I23=0,"",G23*(1-$B$44))</f>
        <v/>
      </c>
      <c r="P23" s="25" t="str">
        <f>IF(I23=0,"",O23/M23)</f>
        <v/>
      </c>
    </row>
    <row r="24" spans="1:16" ht="16.5" thickTop="1" thickBot="1" x14ac:dyDescent="0.3">
      <c r="A24" s="24">
        <v>2</v>
      </c>
      <c r="B24" s="24" t="s">
        <v>8</v>
      </c>
      <c r="C24" s="25">
        <v>0.33</v>
      </c>
      <c r="D24" s="24">
        <v>500</v>
      </c>
      <c r="E24" s="24">
        <v>300</v>
      </c>
      <c r="F24" s="24">
        <v>300</v>
      </c>
      <c r="G24" s="24">
        <v>180</v>
      </c>
      <c r="I24" s="34">
        <v>1</v>
      </c>
      <c r="J24" s="24">
        <f t="shared" ref="J24:J34" si="0">D24*I24</f>
        <v>500</v>
      </c>
      <c r="K24" s="24">
        <f t="shared" ref="K24:K34" si="1">E24*I24</f>
        <v>300</v>
      </c>
      <c r="L24" s="24">
        <f t="shared" ref="L24:L34" si="2">F24*I24</f>
        <v>300</v>
      </c>
      <c r="M24" s="13">
        <f t="shared" ref="M24:M34" si="3">SUM(J24:L24)</f>
        <v>1100</v>
      </c>
      <c r="N24" s="19">
        <f t="shared" ref="N24:N34" si="4">IF(M24&gt;10000,0,1)</f>
        <v>1</v>
      </c>
      <c r="O24" s="2">
        <f t="shared" ref="O24:O34" si="5">IF(I24=0,"",G24*(1-$B$44))</f>
        <v>158.4</v>
      </c>
      <c r="P24" s="25">
        <f t="shared" ref="P24:P34" si="6">IF(I24=0,"",O24/M24)</f>
        <v>0.14400000000000002</v>
      </c>
    </row>
    <row r="25" spans="1:16" ht="16.5" thickTop="1" thickBot="1" x14ac:dyDescent="0.3">
      <c r="A25" s="24">
        <v>3</v>
      </c>
      <c r="B25" s="24" t="s">
        <v>8</v>
      </c>
      <c r="C25" s="25">
        <v>0.5</v>
      </c>
      <c r="D25" s="24">
        <v>100</v>
      </c>
      <c r="E25" s="24">
        <v>200</v>
      </c>
      <c r="F25" s="24">
        <v>400</v>
      </c>
      <c r="G25" s="24">
        <v>80</v>
      </c>
      <c r="I25" s="34">
        <v>1</v>
      </c>
      <c r="J25" s="24">
        <f t="shared" si="0"/>
        <v>100</v>
      </c>
      <c r="K25" s="24">
        <f t="shared" si="1"/>
        <v>200</v>
      </c>
      <c r="L25" s="24">
        <f t="shared" si="2"/>
        <v>400</v>
      </c>
      <c r="M25" s="13">
        <f t="shared" si="3"/>
        <v>700</v>
      </c>
      <c r="N25" s="19">
        <f t="shared" si="4"/>
        <v>1</v>
      </c>
      <c r="O25" s="2">
        <f t="shared" si="5"/>
        <v>70.400000000000006</v>
      </c>
      <c r="P25" s="25">
        <f t="shared" si="6"/>
        <v>0.10057142857142858</v>
      </c>
    </row>
    <row r="26" spans="1:16" ht="16.5" thickTop="1" thickBot="1" x14ac:dyDescent="0.3">
      <c r="A26" s="24">
        <v>4</v>
      </c>
      <c r="B26" s="24" t="s">
        <v>8</v>
      </c>
      <c r="C26" s="25">
        <v>1</v>
      </c>
      <c r="D26" s="24">
        <v>750</v>
      </c>
      <c r="E26" s="24">
        <v>500</v>
      </c>
      <c r="F26" s="24">
        <v>300</v>
      </c>
      <c r="G26" s="24">
        <v>310</v>
      </c>
      <c r="I26" s="34">
        <v>1</v>
      </c>
      <c r="J26" s="24">
        <f t="shared" si="0"/>
        <v>750</v>
      </c>
      <c r="K26" s="24">
        <f t="shared" si="1"/>
        <v>500</v>
      </c>
      <c r="L26" s="24">
        <f t="shared" si="2"/>
        <v>300</v>
      </c>
      <c r="M26" s="13">
        <f t="shared" si="3"/>
        <v>1550</v>
      </c>
      <c r="N26" s="19">
        <f t="shared" si="4"/>
        <v>1</v>
      </c>
      <c r="O26" s="2">
        <f t="shared" si="5"/>
        <v>272.8</v>
      </c>
      <c r="P26" s="25">
        <f t="shared" si="6"/>
        <v>0.17600000000000002</v>
      </c>
    </row>
    <row r="27" spans="1:16" ht="16.5" thickTop="1" thickBot="1" x14ac:dyDescent="0.3">
      <c r="A27" s="24">
        <v>5</v>
      </c>
      <c r="B27" s="24" t="s">
        <v>8</v>
      </c>
      <c r="C27" s="25">
        <v>0.75</v>
      </c>
      <c r="D27" s="24">
        <v>200</v>
      </c>
      <c r="E27" s="24">
        <v>400</v>
      </c>
      <c r="F27" s="24">
        <v>800</v>
      </c>
      <c r="G27" s="24">
        <v>220</v>
      </c>
      <c r="I27" s="34">
        <v>1</v>
      </c>
      <c r="J27" s="24">
        <f t="shared" si="0"/>
        <v>200</v>
      </c>
      <c r="K27" s="24">
        <f t="shared" si="1"/>
        <v>400</v>
      </c>
      <c r="L27" s="24">
        <f t="shared" si="2"/>
        <v>800</v>
      </c>
      <c r="M27" s="13">
        <f t="shared" si="3"/>
        <v>1400</v>
      </c>
      <c r="N27" s="19">
        <f t="shared" si="4"/>
        <v>1</v>
      </c>
      <c r="O27" s="2">
        <f t="shared" si="5"/>
        <v>193.6</v>
      </c>
      <c r="P27" s="25">
        <f t="shared" si="6"/>
        <v>0.13828571428571429</v>
      </c>
    </row>
    <row r="28" spans="1:16" ht="16.5" thickTop="1" thickBot="1" x14ac:dyDescent="0.3">
      <c r="A28" s="26">
        <v>6</v>
      </c>
      <c r="B28" s="26" t="s">
        <v>9</v>
      </c>
      <c r="C28" s="27">
        <v>0.5</v>
      </c>
      <c r="D28" s="26">
        <v>1000</v>
      </c>
      <c r="E28" s="26">
        <v>300</v>
      </c>
      <c r="F28" s="26">
        <v>300</v>
      </c>
      <c r="G28" s="26">
        <v>180</v>
      </c>
      <c r="I28" s="35">
        <v>1</v>
      </c>
      <c r="J28" s="26">
        <f t="shared" si="0"/>
        <v>1000</v>
      </c>
      <c r="K28" s="26">
        <f t="shared" si="1"/>
        <v>300</v>
      </c>
      <c r="L28" s="26">
        <f t="shared" si="2"/>
        <v>300</v>
      </c>
      <c r="M28" s="13">
        <f t="shared" si="3"/>
        <v>1600</v>
      </c>
      <c r="N28" s="19">
        <f t="shared" si="4"/>
        <v>1</v>
      </c>
      <c r="O28" s="2">
        <f t="shared" si="5"/>
        <v>158.4</v>
      </c>
      <c r="P28" s="25">
        <f t="shared" si="6"/>
        <v>9.9000000000000005E-2</v>
      </c>
    </row>
    <row r="29" spans="1:16" ht="16.5" thickTop="1" thickBot="1" x14ac:dyDescent="0.3">
      <c r="A29" s="26">
        <v>7</v>
      </c>
      <c r="B29" s="26" t="s">
        <v>9</v>
      </c>
      <c r="C29" s="27">
        <v>1</v>
      </c>
      <c r="D29" s="26">
        <v>750</v>
      </c>
      <c r="E29" s="26">
        <v>750</v>
      </c>
      <c r="F29" s="26">
        <v>300</v>
      </c>
      <c r="G29" s="26">
        <v>410</v>
      </c>
      <c r="I29" s="35">
        <v>1</v>
      </c>
      <c r="J29" s="26">
        <f t="shared" si="0"/>
        <v>750</v>
      </c>
      <c r="K29" s="26">
        <f t="shared" si="1"/>
        <v>750</v>
      </c>
      <c r="L29" s="26">
        <f t="shared" si="2"/>
        <v>300</v>
      </c>
      <c r="M29" s="13">
        <f t="shared" si="3"/>
        <v>1800</v>
      </c>
      <c r="N29" s="19">
        <f t="shared" si="4"/>
        <v>1</v>
      </c>
      <c r="O29" s="2">
        <f t="shared" si="5"/>
        <v>360.8</v>
      </c>
      <c r="P29" s="25">
        <f t="shared" si="6"/>
        <v>0.20044444444444445</v>
      </c>
    </row>
    <row r="30" spans="1:16" ht="16.5" thickTop="1" thickBot="1" x14ac:dyDescent="0.3">
      <c r="A30" s="26">
        <v>8</v>
      </c>
      <c r="B30" s="26" t="s">
        <v>9</v>
      </c>
      <c r="C30" s="27">
        <v>1</v>
      </c>
      <c r="D30" s="26">
        <v>800</v>
      </c>
      <c r="E30" s="26">
        <v>700</v>
      </c>
      <c r="F30" s="26">
        <v>600</v>
      </c>
      <c r="G30" s="26">
        <v>280</v>
      </c>
      <c r="I30" s="35">
        <v>1</v>
      </c>
      <c r="J30" s="26">
        <f t="shared" si="0"/>
        <v>800</v>
      </c>
      <c r="K30" s="26">
        <f t="shared" si="1"/>
        <v>700</v>
      </c>
      <c r="L30" s="26">
        <f t="shared" si="2"/>
        <v>600</v>
      </c>
      <c r="M30" s="13">
        <f t="shared" si="3"/>
        <v>2100</v>
      </c>
      <c r="N30" s="19">
        <f t="shared" si="4"/>
        <v>1</v>
      </c>
      <c r="O30" s="2">
        <f t="shared" si="5"/>
        <v>246.4</v>
      </c>
      <c r="P30" s="25">
        <f t="shared" si="6"/>
        <v>0.11733333333333333</v>
      </c>
    </row>
    <row r="31" spans="1:16" ht="16.5" thickTop="1" thickBot="1" x14ac:dyDescent="0.3">
      <c r="A31" s="26">
        <v>9</v>
      </c>
      <c r="B31" s="26" t="s">
        <v>9</v>
      </c>
      <c r="C31" s="27">
        <v>0.67</v>
      </c>
      <c r="D31" s="26">
        <v>400</v>
      </c>
      <c r="E31" s="26">
        <v>600</v>
      </c>
      <c r="F31" s="26">
        <v>800</v>
      </c>
      <c r="G31" s="26">
        <v>380</v>
      </c>
      <c r="I31" s="35">
        <v>1</v>
      </c>
      <c r="J31" s="26">
        <f t="shared" si="0"/>
        <v>400</v>
      </c>
      <c r="K31" s="26">
        <f t="shared" si="1"/>
        <v>600</v>
      </c>
      <c r="L31" s="26">
        <f t="shared" si="2"/>
        <v>800</v>
      </c>
      <c r="M31" s="13">
        <f t="shared" si="3"/>
        <v>1800</v>
      </c>
      <c r="N31" s="19">
        <f t="shared" si="4"/>
        <v>1</v>
      </c>
      <c r="O31" s="2">
        <f t="shared" si="5"/>
        <v>334.4</v>
      </c>
      <c r="P31" s="25">
        <f t="shared" si="6"/>
        <v>0.18577777777777776</v>
      </c>
    </row>
    <row r="32" spans="1:16" ht="16.5" thickTop="1" thickBot="1" x14ac:dyDescent="0.3">
      <c r="A32" s="21">
        <v>10</v>
      </c>
      <c r="B32" s="21" t="s">
        <v>10</v>
      </c>
      <c r="C32" s="28">
        <v>1</v>
      </c>
      <c r="D32" s="21">
        <v>100</v>
      </c>
      <c r="E32" s="21">
        <v>200</v>
      </c>
      <c r="F32" s="21">
        <v>400</v>
      </c>
      <c r="G32" s="21">
        <v>100</v>
      </c>
      <c r="I32" s="36">
        <v>0</v>
      </c>
      <c r="J32" s="21">
        <f t="shared" si="0"/>
        <v>0</v>
      </c>
      <c r="K32" s="21">
        <f t="shared" si="1"/>
        <v>0</v>
      </c>
      <c r="L32" s="21">
        <f t="shared" si="2"/>
        <v>0</v>
      </c>
      <c r="M32" s="13">
        <f t="shared" si="3"/>
        <v>0</v>
      </c>
      <c r="N32" s="19">
        <f t="shared" si="4"/>
        <v>1</v>
      </c>
      <c r="O32" s="2" t="str">
        <f t="shared" si="5"/>
        <v/>
      </c>
      <c r="P32" s="25" t="str">
        <f t="shared" si="6"/>
        <v/>
      </c>
    </row>
    <row r="33" spans="1:16" ht="16.5" thickTop="1" thickBot="1" x14ac:dyDescent="0.3">
      <c r="A33" s="21">
        <v>11</v>
      </c>
      <c r="B33" s="21" t="s">
        <v>10</v>
      </c>
      <c r="C33" s="28">
        <v>0.5</v>
      </c>
      <c r="D33" s="21">
        <v>700</v>
      </c>
      <c r="E33" s="21">
        <v>500</v>
      </c>
      <c r="F33" s="21">
        <v>300</v>
      </c>
      <c r="G33" s="21">
        <v>260</v>
      </c>
      <c r="I33" s="36">
        <v>1</v>
      </c>
      <c r="J33" s="21">
        <f t="shared" si="0"/>
        <v>700</v>
      </c>
      <c r="K33" s="21">
        <f t="shared" si="1"/>
        <v>500</v>
      </c>
      <c r="L33" s="21">
        <f t="shared" si="2"/>
        <v>300</v>
      </c>
      <c r="M33" s="13">
        <f t="shared" si="3"/>
        <v>1500</v>
      </c>
      <c r="N33" s="19">
        <f t="shared" si="4"/>
        <v>1</v>
      </c>
      <c r="O33" s="2">
        <f t="shared" si="5"/>
        <v>228.8</v>
      </c>
      <c r="P33" s="25">
        <f t="shared" si="6"/>
        <v>0.15253333333333335</v>
      </c>
    </row>
    <row r="34" spans="1:16" ht="15.75" thickTop="1" x14ac:dyDescent="0.25">
      <c r="A34" s="21">
        <v>12</v>
      </c>
      <c r="B34" s="21" t="s">
        <v>10</v>
      </c>
      <c r="C34" s="28">
        <v>1</v>
      </c>
      <c r="D34" s="21">
        <v>1500</v>
      </c>
      <c r="E34" s="21">
        <v>400</v>
      </c>
      <c r="F34" s="21">
        <v>400</v>
      </c>
      <c r="G34" s="21">
        <v>340</v>
      </c>
      <c r="I34" s="36">
        <v>0</v>
      </c>
      <c r="J34" s="21">
        <f t="shared" si="0"/>
        <v>0</v>
      </c>
      <c r="K34" s="21">
        <f t="shared" si="1"/>
        <v>0</v>
      </c>
      <c r="L34" s="21">
        <f t="shared" si="2"/>
        <v>0</v>
      </c>
      <c r="M34" s="13">
        <f t="shared" si="3"/>
        <v>0</v>
      </c>
      <c r="N34" s="29">
        <f t="shared" si="4"/>
        <v>1</v>
      </c>
      <c r="O34" s="2" t="str">
        <f t="shared" si="5"/>
        <v/>
      </c>
      <c r="P34" s="25" t="str">
        <f t="shared" si="6"/>
        <v/>
      </c>
    </row>
    <row r="35" spans="1:16" ht="30.75" thickBot="1" x14ac:dyDescent="0.3">
      <c r="C35" s="10"/>
      <c r="I35" s="14" t="s">
        <v>28</v>
      </c>
      <c r="J35" s="13">
        <f>SUM(J23:J34)</f>
        <v>5200</v>
      </c>
      <c r="K35" s="13">
        <f>SUM(K23:K34)</f>
        <v>4250</v>
      </c>
      <c r="L35" s="13">
        <f>SUM(L23:L34)</f>
        <v>4100</v>
      </c>
      <c r="M35" s="15"/>
      <c r="O35" s="30" t="s">
        <v>42</v>
      </c>
      <c r="P35" s="31">
        <f>MIN(P23:P34)</f>
        <v>9.9000000000000005E-2</v>
      </c>
    </row>
    <row r="36" spans="1:16" ht="16.5" thickTop="1" thickBot="1" x14ac:dyDescent="0.3">
      <c r="I36" s="16" t="s">
        <v>30</v>
      </c>
      <c r="J36" s="16">
        <f>IF(J35&gt;4000,0,1)</f>
        <v>0</v>
      </c>
      <c r="K36" s="16">
        <f>IF(K35&gt;4000,0,1)</f>
        <v>0</v>
      </c>
      <c r="L36" s="16">
        <f>IF(L35&gt;4000,0,1)</f>
        <v>0</v>
      </c>
      <c r="O36" s="30" t="s">
        <v>40</v>
      </c>
      <c r="P36" s="31">
        <f>MAX(P23:P34)</f>
        <v>0.20044444444444445</v>
      </c>
    </row>
    <row r="37" spans="1:16" ht="21" thickTop="1" thickBot="1" x14ac:dyDescent="0.35">
      <c r="A37" s="50" t="s">
        <v>11</v>
      </c>
      <c r="B37" s="50"/>
      <c r="C37" s="50"/>
      <c r="D37" s="50"/>
      <c r="E37" s="50"/>
      <c r="F37" s="50"/>
      <c r="G37" s="50"/>
      <c r="H37" s="50"/>
      <c r="I37" s="50"/>
      <c r="J37" s="50"/>
      <c r="K37" s="50"/>
      <c r="O37" s="30" t="s">
        <v>41</v>
      </c>
      <c r="P37" s="3">
        <f>AVERAGE(P23:P34)</f>
        <v>0.14599400352733688</v>
      </c>
    </row>
    <row r="38" spans="1:16" ht="15.75" thickTop="1" x14ac:dyDescent="0.25"/>
    <row r="39" spans="1:16" ht="45" x14ac:dyDescent="0.25">
      <c r="A39" s="7" t="s">
        <v>14</v>
      </c>
      <c r="B39" s="42" t="s">
        <v>15</v>
      </c>
      <c r="H39" s="54" t="s">
        <v>44</v>
      </c>
      <c r="I39" s="54"/>
      <c r="J39" s="54"/>
    </row>
    <row r="40" spans="1:16" ht="45" x14ac:dyDescent="0.25">
      <c r="A40" s="6" t="s">
        <v>16</v>
      </c>
      <c r="B40" s="42" t="s">
        <v>17</v>
      </c>
      <c r="E40" s="12" t="s">
        <v>21</v>
      </c>
      <c r="F40" s="12" t="s">
        <v>22</v>
      </c>
      <c r="G40" s="17" t="s">
        <v>23</v>
      </c>
      <c r="H40" s="12" t="s">
        <v>32</v>
      </c>
      <c r="I40" s="12" t="s">
        <v>33</v>
      </c>
      <c r="J40" s="12" t="s">
        <v>34</v>
      </c>
    </row>
    <row r="41" spans="1:16" x14ac:dyDescent="0.25">
      <c r="E41" s="2" t="s">
        <v>8</v>
      </c>
      <c r="F41" s="2">
        <v>1</v>
      </c>
      <c r="G41" s="18">
        <f>SUM(I23:I27)</f>
        <v>4</v>
      </c>
      <c r="H41" s="32">
        <f>SUMPRODUCT(C23:C27,J23:J27)</f>
        <v>1115</v>
      </c>
      <c r="I41" s="32">
        <f>SUMPRODUCT($C$23:$C$27,K23:K27)</f>
        <v>999</v>
      </c>
      <c r="J41" s="32">
        <f>SUMPRODUCT($C$23:$C$27,L23:L27)</f>
        <v>1199</v>
      </c>
    </row>
    <row r="42" spans="1:16" x14ac:dyDescent="0.25">
      <c r="E42" s="2" t="s">
        <v>9</v>
      </c>
      <c r="F42" s="2">
        <v>1</v>
      </c>
      <c r="G42" s="18">
        <f>SUM(I28:I31)</f>
        <v>4</v>
      </c>
      <c r="H42" s="32">
        <f>SUMPRODUCT($C$28:$C$31,J28:J31)</f>
        <v>2318</v>
      </c>
      <c r="I42" s="32">
        <f t="shared" ref="I42:J42" si="7">SUMPRODUCT($C$28:$C$31,K28:K31)</f>
        <v>2002</v>
      </c>
      <c r="J42" s="32">
        <f t="shared" si="7"/>
        <v>1586</v>
      </c>
    </row>
    <row r="43" spans="1:16" x14ac:dyDescent="0.25">
      <c r="A43" s="6" t="s">
        <v>12</v>
      </c>
      <c r="B43" s="8">
        <v>50</v>
      </c>
      <c r="C43" s="9" t="s">
        <v>13</v>
      </c>
      <c r="E43" s="2" t="s">
        <v>10</v>
      </c>
      <c r="F43" s="2">
        <v>1</v>
      </c>
      <c r="G43" s="18">
        <f>SUM(I32:I34)</f>
        <v>1</v>
      </c>
      <c r="H43" s="32">
        <f>SUMPRODUCT($C$32:$C$34,J32:J34)</f>
        <v>350</v>
      </c>
      <c r="I43" s="32">
        <f t="shared" ref="I43:J43" si="8">SUMPRODUCT($C$32:$C$34,K32:K34)</f>
        <v>250</v>
      </c>
      <c r="J43" s="32">
        <f t="shared" si="8"/>
        <v>150</v>
      </c>
      <c r="K43" t="s">
        <v>61</v>
      </c>
    </row>
    <row r="44" spans="1:16" x14ac:dyDescent="0.25">
      <c r="A44" t="s">
        <v>18</v>
      </c>
      <c r="B44" s="1">
        <v>0.12</v>
      </c>
      <c r="G44" t="s">
        <v>60</v>
      </c>
      <c r="H44" s="5">
        <f>SUM(H41:H43)</f>
        <v>3783</v>
      </c>
      <c r="I44" s="5">
        <f t="shared" ref="I44:J44" si="9">SUM(I41:I43)</f>
        <v>3251</v>
      </c>
      <c r="J44" s="5">
        <f t="shared" si="9"/>
        <v>2935</v>
      </c>
      <c r="K44" s="5">
        <f>SUM(H44:J44)</f>
        <v>9969</v>
      </c>
    </row>
    <row r="45" spans="1:16" x14ac:dyDescent="0.25">
      <c r="H45" t="s">
        <v>62</v>
      </c>
      <c r="I45" t="s">
        <v>62</v>
      </c>
      <c r="J45" t="s">
        <v>62</v>
      </c>
      <c r="K45" t="s">
        <v>62</v>
      </c>
    </row>
    <row r="46" spans="1:16" ht="30" x14ac:dyDescent="0.25">
      <c r="A46" s="10" t="s">
        <v>20</v>
      </c>
      <c r="B46" s="5">
        <v>10</v>
      </c>
      <c r="C46" t="s">
        <v>13</v>
      </c>
      <c r="H46">
        <v>4000</v>
      </c>
      <c r="I46">
        <v>4000</v>
      </c>
      <c r="J46">
        <v>4000</v>
      </c>
      <c r="K46">
        <v>10000</v>
      </c>
    </row>
    <row r="47" spans="1:16" ht="30" x14ac:dyDescent="0.25">
      <c r="A47" s="10" t="s">
        <v>19</v>
      </c>
      <c r="B47" s="5">
        <v>4</v>
      </c>
      <c r="C47" t="s">
        <v>13</v>
      </c>
      <c r="E47" s="6" t="s">
        <v>45</v>
      </c>
    </row>
    <row r="48" spans="1:16" x14ac:dyDescent="0.25">
      <c r="E48" s="21"/>
      <c r="F48" s="55" t="s">
        <v>35</v>
      </c>
      <c r="G48" s="55"/>
      <c r="H48" s="55"/>
    </row>
    <row r="49" spans="1:11" x14ac:dyDescent="0.25">
      <c r="A49" s="11" t="s">
        <v>43</v>
      </c>
      <c r="B49" s="20">
        <v>0.12</v>
      </c>
      <c r="E49" s="21" t="s">
        <v>36</v>
      </c>
      <c r="F49" s="21" t="s">
        <v>37</v>
      </c>
      <c r="G49" s="43" t="s">
        <v>38</v>
      </c>
      <c r="H49" s="21" t="s">
        <v>39</v>
      </c>
    </row>
    <row r="50" spans="1:11" x14ac:dyDescent="0.25">
      <c r="E50" s="21"/>
      <c r="F50" s="23">
        <f>P35</f>
        <v>9.9000000000000005E-2</v>
      </c>
      <c r="G50" s="23">
        <f>P36</f>
        <v>0.20044444444444445</v>
      </c>
      <c r="H50" s="23">
        <f>P37</f>
        <v>0.14599400352733688</v>
      </c>
    </row>
    <row r="51" spans="1:11" x14ac:dyDescent="0.25">
      <c r="E51" s="3">
        <v>0</v>
      </c>
      <c r="F51" s="3">
        <f t="dataTable" ref="F51:H57" dt2D="0" dtr="0" r1="B49"/>
        <v>9.9000000000000005E-2</v>
      </c>
      <c r="G51" s="3">
        <v>0.20044444444444445</v>
      </c>
      <c r="H51" s="3">
        <v>0.14599400352733688</v>
      </c>
    </row>
    <row r="52" spans="1:11" x14ac:dyDescent="0.25">
      <c r="E52" s="3">
        <v>0.05</v>
      </c>
      <c r="F52" s="3">
        <v>9.9000000000000005E-2</v>
      </c>
      <c r="G52" s="3">
        <v>0.20044444444444445</v>
      </c>
      <c r="H52" s="3">
        <v>0.14599400352733688</v>
      </c>
    </row>
    <row r="53" spans="1:11" x14ac:dyDescent="0.25">
      <c r="E53" s="3">
        <v>0.1</v>
      </c>
      <c r="F53" s="3">
        <v>9.9000000000000005E-2</v>
      </c>
      <c r="G53" s="3">
        <v>0.20044444444444445</v>
      </c>
      <c r="H53" s="3">
        <v>0.14599400352733688</v>
      </c>
    </row>
    <row r="54" spans="1:11" x14ac:dyDescent="0.25">
      <c r="E54" s="3">
        <v>0.15</v>
      </c>
      <c r="F54" s="3">
        <v>9.9000000000000005E-2</v>
      </c>
      <c r="G54" s="3">
        <v>0.20044444444444445</v>
      </c>
      <c r="H54" s="3">
        <v>0.14599400352733688</v>
      </c>
    </row>
    <row r="55" spans="1:11" x14ac:dyDescent="0.25">
      <c r="E55" s="3">
        <v>0.2</v>
      </c>
      <c r="F55" s="3">
        <v>9.9000000000000005E-2</v>
      </c>
      <c r="G55" s="3">
        <v>0.20044444444444445</v>
      </c>
      <c r="H55" s="3">
        <v>0.14599400352733688</v>
      </c>
    </row>
    <row r="56" spans="1:11" x14ac:dyDescent="0.25">
      <c r="E56" s="3">
        <v>0.25</v>
      </c>
      <c r="F56" s="3">
        <v>9.9000000000000005E-2</v>
      </c>
      <c r="G56" s="3">
        <v>0.20044444444444445</v>
      </c>
      <c r="H56" s="3">
        <v>0.14599400352733688</v>
      </c>
    </row>
    <row r="57" spans="1:11" x14ac:dyDescent="0.25">
      <c r="E57" s="3">
        <v>0.3</v>
      </c>
      <c r="F57" s="3">
        <v>9.9000000000000005E-2</v>
      </c>
      <c r="G57" s="3">
        <v>0.20044444444444445</v>
      </c>
      <c r="H57" s="3">
        <v>0.14599400352733688</v>
      </c>
    </row>
    <row r="60" spans="1:11" ht="20.25" thickBot="1" x14ac:dyDescent="0.35">
      <c r="A60" s="50" t="s">
        <v>47</v>
      </c>
      <c r="B60" s="50"/>
      <c r="C60" s="50"/>
      <c r="D60" s="50"/>
      <c r="E60" s="50"/>
      <c r="F60" s="50"/>
      <c r="G60" s="50"/>
      <c r="H60" s="50"/>
      <c r="I60" s="50"/>
      <c r="J60" s="50"/>
      <c r="K60" s="50"/>
    </row>
    <row r="61" spans="1:11" ht="15.75" thickTop="1" x14ac:dyDescent="0.25"/>
    <row r="62" spans="1:11" x14ac:dyDescent="0.25">
      <c r="A62" s="33"/>
      <c r="B62" s="33"/>
      <c r="C62" s="33"/>
      <c r="D62" s="33"/>
      <c r="E62" s="33"/>
      <c r="F62" s="33"/>
      <c r="G62" s="33"/>
      <c r="H62" s="33"/>
      <c r="I62" s="33"/>
      <c r="J62" s="33"/>
      <c r="K62" s="33"/>
    </row>
    <row r="63" spans="1:11" x14ac:dyDescent="0.25">
      <c r="A63" t="s">
        <v>48</v>
      </c>
      <c r="B63" t="s">
        <v>49</v>
      </c>
    </row>
    <row r="65" spans="1:13" x14ac:dyDescent="0.25">
      <c r="A65" t="s">
        <v>50</v>
      </c>
    </row>
    <row r="66" spans="1:13" x14ac:dyDescent="0.25">
      <c r="A66" t="s">
        <v>52</v>
      </c>
      <c r="B66" s="44">
        <f>SUM(O23:O34)</f>
        <v>2024.0000000000002</v>
      </c>
    </row>
    <row r="68" spans="1:13" x14ac:dyDescent="0.25">
      <c r="A68" s="4" t="s">
        <v>53</v>
      </c>
      <c r="B68" s="4" t="s">
        <v>54</v>
      </c>
      <c r="C68" s="4" t="s">
        <v>55</v>
      </c>
      <c r="D68" s="4" t="s">
        <v>56</v>
      </c>
    </row>
    <row r="69" spans="1:13" x14ac:dyDescent="0.25">
      <c r="A69" s="4" t="s">
        <v>57</v>
      </c>
      <c r="B69" s="32">
        <f>K44</f>
        <v>9969</v>
      </c>
      <c r="C69" s="2" t="s">
        <v>62</v>
      </c>
      <c r="D69" s="32">
        <v>10000</v>
      </c>
    </row>
    <row r="70" spans="1:13" x14ac:dyDescent="0.25">
      <c r="A70" s="4" t="s">
        <v>58</v>
      </c>
      <c r="B70" s="32">
        <f>H44</f>
        <v>3783</v>
      </c>
      <c r="C70" s="2" t="s">
        <v>62</v>
      </c>
      <c r="D70" s="32">
        <v>4000</v>
      </c>
    </row>
    <row r="71" spans="1:13" x14ac:dyDescent="0.25">
      <c r="A71" s="2"/>
      <c r="B71" s="32">
        <f>I44</f>
        <v>3251</v>
      </c>
      <c r="C71" s="2" t="s">
        <v>62</v>
      </c>
      <c r="D71" s="32">
        <v>4000</v>
      </c>
    </row>
    <row r="72" spans="1:13" x14ac:dyDescent="0.25">
      <c r="A72" s="2"/>
      <c r="B72" s="32">
        <f>J44</f>
        <v>2935</v>
      </c>
      <c r="C72" s="2" t="s">
        <v>62</v>
      </c>
      <c r="D72" s="32">
        <v>4000</v>
      </c>
    </row>
    <row r="73" spans="1:13" x14ac:dyDescent="0.25">
      <c r="A73" s="4" t="s">
        <v>59</v>
      </c>
      <c r="B73" s="2">
        <f>SUM(I23:I27)</f>
        <v>4</v>
      </c>
      <c r="C73" s="2" t="s">
        <v>63</v>
      </c>
      <c r="D73" s="45">
        <v>1</v>
      </c>
    </row>
    <row r="74" spans="1:13" x14ac:dyDescent="0.25">
      <c r="A74" s="2"/>
      <c r="B74" s="2">
        <f>SUM(I28:I31)</f>
        <v>4</v>
      </c>
      <c r="C74" s="2" t="s">
        <v>63</v>
      </c>
      <c r="D74" s="45">
        <v>1</v>
      </c>
    </row>
    <row r="75" spans="1:13" x14ac:dyDescent="0.25">
      <c r="A75" s="2"/>
      <c r="B75" s="2">
        <f>SUM(I32:I34)</f>
        <v>1</v>
      </c>
      <c r="C75" s="2" t="s">
        <v>63</v>
      </c>
      <c r="D75" s="45">
        <v>1</v>
      </c>
    </row>
    <row r="77" spans="1:13" x14ac:dyDescent="0.25">
      <c r="B77" s="51" t="s">
        <v>64</v>
      </c>
      <c r="C77" s="51"/>
      <c r="D77" s="51"/>
      <c r="E77" s="51"/>
      <c r="F77" s="51"/>
      <c r="G77" s="51"/>
      <c r="H77" s="51"/>
      <c r="I77" s="51"/>
    </row>
    <row r="80" spans="1:13" ht="20.25" thickBot="1" x14ac:dyDescent="0.35">
      <c r="A80" s="46"/>
      <c r="B80" s="46"/>
      <c r="C80" s="46"/>
      <c r="D80" s="46"/>
      <c r="E80" s="46"/>
      <c r="F80" s="46"/>
      <c r="G80" s="46"/>
      <c r="H80" s="46"/>
      <c r="I80" s="46"/>
      <c r="J80" s="46"/>
      <c r="K80" s="46"/>
      <c r="L80" s="46"/>
      <c r="M80" s="46"/>
    </row>
    <row r="81" spans="1:11" ht="15.75" thickTop="1" x14ac:dyDescent="0.25"/>
    <row r="91" spans="1:11" x14ac:dyDescent="0.25">
      <c r="A91" s="6" t="s">
        <v>86</v>
      </c>
      <c r="I91" s="6"/>
    </row>
    <row r="92" spans="1:11" x14ac:dyDescent="0.25">
      <c r="A92" s="2"/>
      <c r="B92" s="4" t="s">
        <v>65</v>
      </c>
      <c r="C92" s="4" t="s">
        <v>66</v>
      </c>
      <c r="D92" s="4" t="s">
        <v>67</v>
      </c>
      <c r="E92" s="4" t="s">
        <v>68</v>
      </c>
      <c r="F92" s="4" t="s">
        <v>69</v>
      </c>
      <c r="G92" s="4" t="s">
        <v>70</v>
      </c>
      <c r="H92" s="4" t="s">
        <v>71</v>
      </c>
      <c r="I92" s="4" t="s">
        <v>72</v>
      </c>
      <c r="K92" s="47"/>
    </row>
    <row r="93" spans="1:11" x14ac:dyDescent="0.25">
      <c r="A93" s="4" t="s">
        <v>73</v>
      </c>
      <c r="B93" s="2">
        <v>1</v>
      </c>
      <c r="C93" s="2">
        <v>1</v>
      </c>
      <c r="D93" s="2">
        <v>1</v>
      </c>
      <c r="E93" s="2">
        <v>1</v>
      </c>
      <c r="F93" s="2">
        <v>1</v>
      </c>
      <c r="G93" s="2">
        <v>0</v>
      </c>
      <c r="H93" s="2">
        <v>0</v>
      </c>
      <c r="I93" s="2">
        <v>0</v>
      </c>
    </row>
    <row r="94" spans="1:11" x14ac:dyDescent="0.25">
      <c r="A94" s="4" t="s">
        <v>74</v>
      </c>
      <c r="B94" s="2">
        <v>1</v>
      </c>
      <c r="C94" s="2">
        <v>1</v>
      </c>
      <c r="D94" s="2">
        <v>1</v>
      </c>
      <c r="E94" s="2">
        <v>1</v>
      </c>
      <c r="F94" s="2">
        <v>0</v>
      </c>
      <c r="G94" s="2">
        <v>1</v>
      </c>
      <c r="H94" s="2">
        <v>0</v>
      </c>
      <c r="I94" s="2">
        <v>1</v>
      </c>
    </row>
    <row r="95" spans="1:11" x14ac:dyDescent="0.25">
      <c r="A95" s="4" t="s">
        <v>75</v>
      </c>
      <c r="B95" s="2">
        <v>1</v>
      </c>
      <c r="C95" s="2">
        <v>0</v>
      </c>
      <c r="D95" s="2">
        <v>0</v>
      </c>
      <c r="E95" s="2">
        <v>1</v>
      </c>
      <c r="F95" s="2">
        <v>1</v>
      </c>
      <c r="G95" s="2">
        <v>1</v>
      </c>
      <c r="H95" s="2">
        <v>0</v>
      </c>
      <c r="I95" s="2">
        <v>1</v>
      </c>
    </row>
    <row r="96" spans="1:11" x14ac:dyDescent="0.25">
      <c r="A96" s="4" t="s">
        <v>76</v>
      </c>
      <c r="B96" s="2">
        <v>0</v>
      </c>
      <c r="C96" s="2">
        <v>1</v>
      </c>
      <c r="D96" s="2">
        <v>0</v>
      </c>
      <c r="E96" s="2">
        <v>0</v>
      </c>
      <c r="F96" s="2">
        <v>1</v>
      </c>
      <c r="G96" s="2">
        <v>1</v>
      </c>
      <c r="H96" s="2">
        <v>1</v>
      </c>
      <c r="I96" s="2">
        <v>1</v>
      </c>
    </row>
    <row r="97" spans="1:12" x14ac:dyDescent="0.25">
      <c r="A97" s="4" t="s">
        <v>77</v>
      </c>
      <c r="B97" s="2">
        <v>1</v>
      </c>
      <c r="C97" s="2">
        <v>1</v>
      </c>
      <c r="D97" s="2">
        <v>1</v>
      </c>
      <c r="E97" s="2">
        <v>1</v>
      </c>
      <c r="F97" s="2">
        <v>1</v>
      </c>
      <c r="G97" s="2">
        <v>1</v>
      </c>
      <c r="H97" s="2">
        <v>1</v>
      </c>
      <c r="I97" s="2">
        <v>0</v>
      </c>
    </row>
    <row r="98" spans="1:12" x14ac:dyDescent="0.25">
      <c r="A98" s="4" t="s">
        <v>78</v>
      </c>
      <c r="B98" s="2">
        <v>1</v>
      </c>
      <c r="C98" s="2">
        <v>1</v>
      </c>
      <c r="D98" s="2">
        <v>1</v>
      </c>
      <c r="E98" s="2">
        <v>1</v>
      </c>
      <c r="F98" s="2">
        <v>1</v>
      </c>
      <c r="G98" s="2">
        <v>1</v>
      </c>
      <c r="H98" s="2">
        <v>1</v>
      </c>
      <c r="I98" s="2">
        <v>1</v>
      </c>
    </row>
    <row r="99" spans="1:12" x14ac:dyDescent="0.25">
      <c r="A99" s="4" t="s">
        <v>79</v>
      </c>
      <c r="B99" s="2">
        <v>1</v>
      </c>
      <c r="C99" s="2">
        <v>1</v>
      </c>
      <c r="D99" s="2">
        <v>1</v>
      </c>
      <c r="E99" s="2">
        <v>1</v>
      </c>
      <c r="F99" s="2">
        <v>1</v>
      </c>
      <c r="G99" s="2">
        <v>1</v>
      </c>
      <c r="H99" s="2">
        <v>0</v>
      </c>
      <c r="I99" s="2">
        <v>1</v>
      </c>
    </row>
    <row r="100" spans="1:12" x14ac:dyDescent="0.25">
      <c r="A100" s="4" t="s">
        <v>80</v>
      </c>
      <c r="B100" s="2">
        <v>1</v>
      </c>
      <c r="C100" s="2">
        <v>1</v>
      </c>
      <c r="D100" s="2">
        <v>1</v>
      </c>
      <c r="E100" s="2">
        <v>1</v>
      </c>
      <c r="F100" s="2">
        <v>0</v>
      </c>
      <c r="G100" s="2">
        <v>1</v>
      </c>
      <c r="H100" s="2">
        <v>1</v>
      </c>
      <c r="I100" s="2">
        <v>0</v>
      </c>
    </row>
    <row r="101" spans="1:12" x14ac:dyDescent="0.25">
      <c r="A101" s="4" t="s">
        <v>81</v>
      </c>
      <c r="B101" s="2">
        <v>1</v>
      </c>
      <c r="C101" s="2">
        <v>1</v>
      </c>
      <c r="D101" s="2">
        <v>1</v>
      </c>
      <c r="E101" s="2">
        <v>1</v>
      </c>
      <c r="F101" s="2">
        <v>0</v>
      </c>
      <c r="G101" s="2">
        <v>0</v>
      </c>
      <c r="H101" s="2">
        <v>0</v>
      </c>
      <c r="I101" s="2">
        <v>1</v>
      </c>
    </row>
    <row r="102" spans="1:12" x14ac:dyDescent="0.25">
      <c r="A102" s="4" t="s">
        <v>82</v>
      </c>
      <c r="B102" s="2">
        <v>1</v>
      </c>
      <c r="C102" s="2">
        <v>1</v>
      </c>
      <c r="D102" s="2">
        <v>1</v>
      </c>
      <c r="E102" s="2">
        <v>1</v>
      </c>
      <c r="F102" s="2">
        <v>0</v>
      </c>
      <c r="G102" s="2">
        <v>1</v>
      </c>
      <c r="H102" s="2">
        <v>1</v>
      </c>
      <c r="I102" s="2">
        <v>1</v>
      </c>
    </row>
    <row r="103" spans="1:12" x14ac:dyDescent="0.25">
      <c r="A103" s="4" t="s">
        <v>83</v>
      </c>
      <c r="B103" s="2">
        <v>1</v>
      </c>
      <c r="C103" s="2">
        <v>1</v>
      </c>
      <c r="D103" s="2">
        <v>1</v>
      </c>
      <c r="E103" s="2">
        <v>1</v>
      </c>
      <c r="F103" s="2">
        <v>1</v>
      </c>
      <c r="G103" s="2">
        <v>1</v>
      </c>
      <c r="H103" s="2">
        <v>0</v>
      </c>
      <c r="I103" s="2">
        <v>1</v>
      </c>
    </row>
    <row r="104" spans="1:12" x14ac:dyDescent="0.25">
      <c r="A104" s="4" t="s">
        <v>84</v>
      </c>
      <c r="B104" s="2">
        <v>0</v>
      </c>
      <c r="C104" s="2">
        <v>0</v>
      </c>
      <c r="D104" s="2">
        <v>0</v>
      </c>
      <c r="E104" s="2">
        <v>1</v>
      </c>
      <c r="F104" s="2">
        <v>1</v>
      </c>
      <c r="G104" s="2">
        <v>0</v>
      </c>
      <c r="H104" s="2">
        <v>1</v>
      </c>
      <c r="I104" s="2">
        <v>1</v>
      </c>
    </row>
    <row r="106" spans="1:12" x14ac:dyDescent="0.25">
      <c r="A106" s="48" t="s">
        <v>87</v>
      </c>
    </row>
    <row r="107" spans="1:12" x14ac:dyDescent="0.25">
      <c r="A107" s="2"/>
      <c r="B107" s="4" t="s">
        <v>65</v>
      </c>
      <c r="C107" s="4" t="s">
        <v>66</v>
      </c>
      <c r="D107" s="4" t="s">
        <v>67</v>
      </c>
      <c r="E107" s="4" t="s">
        <v>68</v>
      </c>
      <c r="F107" s="4" t="s">
        <v>69</v>
      </c>
      <c r="G107" s="4" t="s">
        <v>70</v>
      </c>
      <c r="H107" s="4" t="s">
        <v>71</v>
      </c>
      <c r="I107" s="4" t="s">
        <v>72</v>
      </c>
      <c r="J107" s="47" t="s">
        <v>85</v>
      </c>
      <c r="K107" s="47" t="s">
        <v>55</v>
      </c>
      <c r="L107" t="s">
        <v>24</v>
      </c>
    </row>
    <row r="108" spans="1:12" x14ac:dyDescent="0.25">
      <c r="A108" s="4" t="s">
        <v>73</v>
      </c>
      <c r="B108" s="49">
        <v>0</v>
      </c>
      <c r="C108" s="49">
        <v>0</v>
      </c>
      <c r="D108" s="49">
        <v>0</v>
      </c>
      <c r="E108" s="49">
        <v>0</v>
      </c>
      <c r="F108" s="49">
        <v>0</v>
      </c>
      <c r="G108" s="49">
        <v>0</v>
      </c>
      <c r="H108" s="49">
        <v>0</v>
      </c>
      <c r="I108" s="49">
        <v>0</v>
      </c>
      <c r="J108">
        <f>SUMPRODUCT(B108:I108,B93:I93)</f>
        <v>0</v>
      </c>
      <c r="K108" t="s">
        <v>62</v>
      </c>
      <c r="L108">
        <f>I23</f>
        <v>0</v>
      </c>
    </row>
    <row r="109" spans="1:12" x14ac:dyDescent="0.25">
      <c r="A109" s="4" t="s">
        <v>74</v>
      </c>
      <c r="B109" s="49">
        <v>0</v>
      </c>
      <c r="C109" s="49">
        <v>0</v>
      </c>
      <c r="D109" s="49">
        <v>0</v>
      </c>
      <c r="E109" s="49">
        <v>0</v>
      </c>
      <c r="F109" s="49">
        <v>0</v>
      </c>
      <c r="G109" s="49">
        <v>0</v>
      </c>
      <c r="H109" s="49">
        <v>0</v>
      </c>
      <c r="I109" s="49">
        <v>0</v>
      </c>
      <c r="J109">
        <f t="shared" ref="J109:J119" si="10">SUMPRODUCT(B109:I109,B94:I94)</f>
        <v>0</v>
      </c>
      <c r="K109" t="s">
        <v>62</v>
      </c>
      <c r="L109">
        <f t="shared" ref="L109:L119" si="11">I24</f>
        <v>1</v>
      </c>
    </row>
    <row r="110" spans="1:12" x14ac:dyDescent="0.25">
      <c r="A110" s="4" t="s">
        <v>75</v>
      </c>
      <c r="B110" s="49">
        <v>0</v>
      </c>
      <c r="C110" s="49">
        <v>0</v>
      </c>
      <c r="D110" s="49">
        <v>0</v>
      </c>
      <c r="E110" s="49">
        <v>0</v>
      </c>
      <c r="F110" s="49">
        <v>0</v>
      </c>
      <c r="G110" s="49">
        <v>0</v>
      </c>
      <c r="H110" s="49">
        <v>0</v>
      </c>
      <c r="I110" s="49">
        <v>0</v>
      </c>
      <c r="J110">
        <f t="shared" si="10"/>
        <v>0</v>
      </c>
      <c r="K110" t="s">
        <v>62</v>
      </c>
      <c r="L110">
        <f t="shared" si="11"/>
        <v>1</v>
      </c>
    </row>
    <row r="111" spans="1:12" x14ac:dyDescent="0.25">
      <c r="A111" s="4" t="s">
        <v>76</v>
      </c>
      <c r="B111" s="49">
        <v>0</v>
      </c>
      <c r="C111" s="49">
        <v>0</v>
      </c>
      <c r="D111" s="49">
        <v>0</v>
      </c>
      <c r="E111" s="49">
        <v>0</v>
      </c>
      <c r="F111" s="49">
        <v>0</v>
      </c>
      <c r="G111" s="49">
        <v>0</v>
      </c>
      <c r="H111" s="49">
        <v>0</v>
      </c>
      <c r="I111" s="49">
        <v>0</v>
      </c>
      <c r="J111">
        <f t="shared" si="10"/>
        <v>0</v>
      </c>
      <c r="K111" t="s">
        <v>62</v>
      </c>
      <c r="L111">
        <f t="shared" si="11"/>
        <v>1</v>
      </c>
    </row>
    <row r="112" spans="1:12" x14ac:dyDescent="0.25">
      <c r="A112" s="4" t="s">
        <v>77</v>
      </c>
      <c r="B112" s="49">
        <v>0</v>
      </c>
      <c r="C112" s="49">
        <v>0</v>
      </c>
      <c r="D112" s="49">
        <v>0</v>
      </c>
      <c r="E112" s="49">
        <v>0</v>
      </c>
      <c r="F112" s="49">
        <v>0</v>
      </c>
      <c r="G112" s="49">
        <v>0</v>
      </c>
      <c r="H112" s="49">
        <v>0</v>
      </c>
      <c r="I112" s="49">
        <v>0</v>
      </c>
      <c r="J112">
        <f t="shared" si="10"/>
        <v>0</v>
      </c>
      <c r="K112" t="s">
        <v>62</v>
      </c>
      <c r="L112">
        <f t="shared" si="11"/>
        <v>1</v>
      </c>
    </row>
    <row r="113" spans="1:12" x14ac:dyDescent="0.25">
      <c r="A113" s="4" t="s">
        <v>78</v>
      </c>
      <c r="B113" s="49">
        <v>0</v>
      </c>
      <c r="C113" s="49">
        <v>0</v>
      </c>
      <c r="D113" s="49">
        <v>0</v>
      </c>
      <c r="E113" s="49">
        <v>0</v>
      </c>
      <c r="F113" s="49">
        <v>0</v>
      </c>
      <c r="G113" s="49">
        <v>0</v>
      </c>
      <c r="H113" s="49">
        <v>0</v>
      </c>
      <c r="I113" s="49">
        <v>0</v>
      </c>
      <c r="J113">
        <f t="shared" si="10"/>
        <v>0</v>
      </c>
      <c r="K113" t="s">
        <v>62</v>
      </c>
      <c r="L113">
        <f t="shared" si="11"/>
        <v>1</v>
      </c>
    </row>
    <row r="114" spans="1:12" x14ac:dyDescent="0.25">
      <c r="A114" s="4" t="s">
        <v>79</v>
      </c>
      <c r="B114" s="49">
        <v>0</v>
      </c>
      <c r="C114" s="49">
        <v>0</v>
      </c>
      <c r="D114" s="49">
        <v>0</v>
      </c>
      <c r="E114" s="49">
        <v>0</v>
      </c>
      <c r="F114" s="49">
        <v>0</v>
      </c>
      <c r="G114" s="49">
        <v>0</v>
      </c>
      <c r="H114" s="49">
        <v>0</v>
      </c>
      <c r="I114" s="49">
        <v>0</v>
      </c>
      <c r="J114">
        <f t="shared" si="10"/>
        <v>0</v>
      </c>
      <c r="K114" t="s">
        <v>62</v>
      </c>
      <c r="L114">
        <f t="shared" si="11"/>
        <v>1</v>
      </c>
    </row>
    <row r="115" spans="1:12" x14ac:dyDescent="0.25">
      <c r="A115" s="4" t="s">
        <v>80</v>
      </c>
      <c r="B115" s="49">
        <v>0</v>
      </c>
      <c r="C115" s="49">
        <v>0</v>
      </c>
      <c r="D115" s="49">
        <v>0</v>
      </c>
      <c r="E115" s="49">
        <v>0</v>
      </c>
      <c r="F115" s="49">
        <v>0</v>
      </c>
      <c r="G115" s="49">
        <v>0</v>
      </c>
      <c r="H115" s="49">
        <v>1</v>
      </c>
      <c r="I115" s="49">
        <v>0</v>
      </c>
      <c r="J115">
        <f t="shared" si="10"/>
        <v>1</v>
      </c>
      <c r="K115" t="s">
        <v>62</v>
      </c>
      <c r="L115">
        <f t="shared" si="11"/>
        <v>1</v>
      </c>
    </row>
    <row r="116" spans="1:12" x14ac:dyDescent="0.25">
      <c r="A116" s="4" t="s">
        <v>81</v>
      </c>
      <c r="B116" s="49">
        <v>0</v>
      </c>
      <c r="C116" s="49">
        <v>0</v>
      </c>
      <c r="D116" s="49">
        <v>0</v>
      </c>
      <c r="E116" s="49">
        <v>0</v>
      </c>
      <c r="F116" s="49">
        <v>0</v>
      </c>
      <c r="G116" s="49">
        <v>0</v>
      </c>
      <c r="H116" s="49">
        <v>0</v>
      </c>
      <c r="I116" s="49">
        <v>0</v>
      </c>
      <c r="J116">
        <f t="shared" si="10"/>
        <v>0</v>
      </c>
      <c r="K116" t="s">
        <v>62</v>
      </c>
      <c r="L116">
        <f t="shared" si="11"/>
        <v>1</v>
      </c>
    </row>
    <row r="117" spans="1:12" x14ac:dyDescent="0.25">
      <c r="A117" s="4" t="s">
        <v>82</v>
      </c>
      <c r="B117" s="49">
        <v>0</v>
      </c>
      <c r="C117" s="49">
        <v>0</v>
      </c>
      <c r="D117" s="49">
        <v>0</v>
      </c>
      <c r="E117" s="49">
        <v>0</v>
      </c>
      <c r="F117" s="49">
        <v>0</v>
      </c>
      <c r="G117" s="49">
        <v>0</v>
      </c>
      <c r="H117" s="49">
        <v>0</v>
      </c>
      <c r="I117" s="49">
        <v>0</v>
      </c>
      <c r="J117">
        <f t="shared" si="10"/>
        <v>0</v>
      </c>
      <c r="K117" t="s">
        <v>62</v>
      </c>
      <c r="L117">
        <f t="shared" si="11"/>
        <v>0</v>
      </c>
    </row>
    <row r="118" spans="1:12" x14ac:dyDescent="0.25">
      <c r="A118" s="4" t="s">
        <v>83</v>
      </c>
      <c r="B118" s="49">
        <v>1</v>
      </c>
      <c r="C118" s="49">
        <v>1</v>
      </c>
      <c r="D118" s="49">
        <v>1</v>
      </c>
      <c r="E118" s="49">
        <v>1</v>
      </c>
      <c r="F118" s="49">
        <v>1</v>
      </c>
      <c r="G118" s="49">
        <v>1</v>
      </c>
      <c r="H118" s="49">
        <v>0</v>
      </c>
      <c r="I118" s="49">
        <v>1</v>
      </c>
      <c r="J118">
        <f>SUMPRODUCT(B118:I118,B103:I103)</f>
        <v>7</v>
      </c>
      <c r="K118" t="s">
        <v>62</v>
      </c>
      <c r="L118">
        <f t="shared" si="11"/>
        <v>1</v>
      </c>
    </row>
    <row r="119" spans="1:12" x14ac:dyDescent="0.25">
      <c r="A119" s="4" t="s">
        <v>84</v>
      </c>
      <c r="B119" s="49">
        <v>0</v>
      </c>
      <c r="C119" s="49">
        <v>0</v>
      </c>
      <c r="D119" s="49">
        <v>0</v>
      </c>
      <c r="E119" s="49">
        <v>0</v>
      </c>
      <c r="F119" s="49">
        <v>0</v>
      </c>
      <c r="G119" s="49">
        <v>0</v>
      </c>
      <c r="H119" s="49">
        <v>0</v>
      </c>
      <c r="I119" s="49">
        <v>0</v>
      </c>
      <c r="J119">
        <f t="shared" si="10"/>
        <v>0</v>
      </c>
      <c r="K119" t="s">
        <v>62</v>
      </c>
      <c r="L119">
        <f t="shared" si="11"/>
        <v>0</v>
      </c>
    </row>
    <row r="120" spans="1:12" x14ac:dyDescent="0.25">
      <c r="A120" s="47" t="s">
        <v>85</v>
      </c>
      <c r="B120">
        <f t="shared" ref="B120:I120" si="12">SUMPRODUCT(B108:B119,B93:B104,$L$108:$L$119)</f>
        <v>1</v>
      </c>
      <c r="C120">
        <f t="shared" si="12"/>
        <v>1</v>
      </c>
      <c r="D120">
        <f t="shared" si="12"/>
        <v>1</v>
      </c>
      <c r="E120">
        <f t="shared" si="12"/>
        <v>1</v>
      </c>
      <c r="F120">
        <f t="shared" si="12"/>
        <v>1</v>
      </c>
      <c r="G120">
        <f t="shared" si="12"/>
        <v>1</v>
      </c>
      <c r="H120">
        <f t="shared" si="12"/>
        <v>1</v>
      </c>
      <c r="I120">
        <f t="shared" si="12"/>
        <v>1</v>
      </c>
      <c r="J120" s="44">
        <f>SUM(J108:J119)</f>
        <v>8</v>
      </c>
    </row>
  </sheetData>
  <mergeCells count="7">
    <mergeCell ref="A60:K60"/>
    <mergeCell ref="B77:I77"/>
    <mergeCell ref="A18:J18"/>
    <mergeCell ref="A21:G21"/>
    <mergeCell ref="A37:K37"/>
    <mergeCell ref="H39:J39"/>
    <mergeCell ref="F48:H4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15" sqref="P15"/>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BlueJay Natural Gas</vt:lpstr>
      <vt:lpstr>Graphs</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2023-07-15T15:30:37Z</dcterms:modified>
</cp:coreProperties>
</file>