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defaultThemeVersion="124226"/>
  <xr:revisionPtr revIDLastSave="0" documentId="13_ncr:1_{1788636A-72EE-4D8F-BCAE-79E2366B196B}" xr6:coauthVersionLast="47" xr6:coauthVersionMax="47" xr10:uidLastSave="{00000000-0000-0000-0000-000000000000}"/>
  <bookViews>
    <workbookView xWindow="-108" yWindow="-108" windowWidth="23256" windowHeight="12456" tabRatio="306" activeTab="1" xr2:uid="{00000000-000D-0000-FFFF-FFFF00000000}"/>
  </bookViews>
  <sheets>
    <sheet name="BlueJay Natural Gas" sheetId="1" r:id="rId1"/>
    <sheet name="Graph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0" i="1" l="1"/>
  <c r="O32" i="1"/>
  <c r="O23" i="1"/>
  <c r="G43" i="1" l="1"/>
  <c r="G42" i="1"/>
  <c r="G41" i="1"/>
  <c r="L24" i="1"/>
  <c r="L25" i="1"/>
  <c r="L26" i="1"/>
  <c r="L27" i="1"/>
  <c r="L28" i="1"/>
  <c r="L29" i="1"/>
  <c r="L30" i="1"/>
  <c r="L31" i="1"/>
  <c r="L32" i="1"/>
  <c r="J43" i="1" s="1"/>
  <c r="L33" i="1"/>
  <c r="L34" i="1"/>
  <c r="L23" i="1"/>
  <c r="K24" i="1"/>
  <c r="K25" i="1"/>
  <c r="K26" i="1"/>
  <c r="K27" i="1"/>
  <c r="K28" i="1"/>
  <c r="K29" i="1"/>
  <c r="K30" i="1"/>
  <c r="K31" i="1"/>
  <c r="K32" i="1"/>
  <c r="I43" i="1" s="1"/>
  <c r="K33" i="1"/>
  <c r="K34" i="1"/>
  <c r="K23" i="1"/>
  <c r="J24" i="1"/>
  <c r="M24" i="1" s="1"/>
  <c r="J25" i="1"/>
  <c r="M25" i="1" s="1"/>
  <c r="J26" i="1"/>
  <c r="J27" i="1"/>
  <c r="M27" i="1" s="1"/>
  <c r="J28" i="1"/>
  <c r="J29" i="1"/>
  <c r="M29" i="1" s="1"/>
  <c r="J30" i="1"/>
  <c r="M30" i="1" s="1"/>
  <c r="N30" i="1" s="1"/>
  <c r="J31" i="1"/>
  <c r="M31" i="1" s="1"/>
  <c r="J32" i="1"/>
  <c r="J33" i="1"/>
  <c r="M33" i="1" s="1"/>
  <c r="J34" i="1"/>
  <c r="M34" i="1" s="1"/>
  <c r="J23" i="1"/>
  <c r="N31" i="1" l="1"/>
  <c r="O31" i="1"/>
  <c r="I42" i="1"/>
  <c r="N27" i="1"/>
  <c r="O27" i="1"/>
  <c r="H41" i="1"/>
  <c r="J35" i="1"/>
  <c r="J36" i="1" s="1"/>
  <c r="N34" i="1"/>
  <c r="O34" i="1"/>
  <c r="M32" i="1"/>
  <c r="N32" i="1" s="1"/>
  <c r="H43" i="1"/>
  <c r="N29" i="1"/>
  <c r="O29" i="1"/>
  <c r="M28" i="1"/>
  <c r="H42" i="1"/>
  <c r="J42" i="1"/>
  <c r="N25" i="1"/>
  <c r="O25" i="1"/>
  <c r="N24" i="1"/>
  <c r="O24" i="1"/>
  <c r="I41" i="1"/>
  <c r="J41" i="1"/>
  <c r="N33" i="1"/>
  <c r="O33" i="1"/>
  <c r="M26" i="1"/>
  <c r="L35" i="1"/>
  <c r="L36" i="1" s="1"/>
  <c r="M23" i="1"/>
  <c r="N23" i="1" s="1"/>
  <c r="K35" i="1"/>
  <c r="K36" i="1" s="1"/>
  <c r="O28" i="1" l="1"/>
  <c r="N28" i="1"/>
  <c r="O26" i="1"/>
  <c r="N26" i="1"/>
  <c r="O36" i="1" l="1"/>
  <c r="G50" i="1" s="1"/>
  <c r="O35" i="1"/>
  <c r="F50" i="1" s="1"/>
  <c r="O37" i="1"/>
  <c r="H50" i="1" s="1"/>
</calcChain>
</file>

<file path=xl/sharedStrings.xml><?xml version="1.0" encoding="utf-8"?>
<sst xmlns="http://schemas.openxmlformats.org/spreadsheetml/2006/main" count="62" uniqueCount="47">
  <si>
    <t>Financial Estimates for Potential Projects (in $millions)</t>
  </si>
  <si>
    <t>Project Index</t>
  </si>
  <si>
    <t>Functional Area (FA)</t>
  </si>
  <si>
    <t>Partnership Percentage</t>
  </si>
  <si>
    <t>Capex Year 1</t>
  </si>
  <si>
    <t>Capex Year 2</t>
  </si>
  <si>
    <t>Capex Year 3</t>
  </si>
  <si>
    <t>NPV</t>
  </si>
  <si>
    <t>FA1</t>
  </si>
  <si>
    <t>FA2</t>
  </si>
  <si>
    <t>FA3</t>
  </si>
  <si>
    <t>BlueJay Natural Gas</t>
  </si>
  <si>
    <t>Revenue:</t>
  </si>
  <si>
    <t>billion</t>
  </si>
  <si>
    <t>Manager for Project Development</t>
  </si>
  <si>
    <t>Julie Kavoli</t>
  </si>
  <si>
    <t>CEO</t>
  </si>
  <si>
    <t>Cordelia Kareeni</t>
  </si>
  <si>
    <t>Discount rate:</t>
  </si>
  <si>
    <t>Maximum Yearly Expenditure</t>
  </si>
  <si>
    <t>Maximum CapEx for all Projects</t>
  </si>
  <si>
    <t>Functional Areas</t>
  </si>
  <si>
    <t>FA status(0-shut out)</t>
  </si>
  <si>
    <t>No. of Projects</t>
  </si>
  <si>
    <t>Approved-0/1</t>
  </si>
  <si>
    <t>Capex Year1(approved)</t>
  </si>
  <si>
    <t>Capex Year2(approved)</t>
  </si>
  <si>
    <t>Capex Year3(approved)</t>
  </si>
  <si>
    <t>Total Capex per Year</t>
  </si>
  <si>
    <t>Total Project Capex</t>
  </si>
  <si>
    <t>Within $4 billions?</t>
  </si>
  <si>
    <t>Within $10 billions?</t>
  </si>
  <si>
    <t>Year 1</t>
  </si>
  <si>
    <t>Year 2</t>
  </si>
  <si>
    <t>Year 3</t>
  </si>
  <si>
    <t>ROI</t>
  </si>
  <si>
    <t>% Decrease in NPV</t>
  </si>
  <si>
    <t>Minimum</t>
  </si>
  <si>
    <t>Maximum</t>
  </si>
  <si>
    <t>Average</t>
  </si>
  <si>
    <t>Max ROI</t>
  </si>
  <si>
    <t>AVG ROI</t>
  </si>
  <si>
    <t>Min ROI</t>
  </si>
  <si>
    <t>% NPV Decrease</t>
  </si>
  <si>
    <t>Capex per Year million $</t>
  </si>
  <si>
    <t>One Way Table:</t>
  </si>
  <si>
    <t>MY MODEL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</si>
</sst>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8" x14ac:knownFonts="1">
    <font>
      <sz val="11"/>
      <color theme="1"/>
      <name val="Calibri"/>
      <family val="2"/>
      <scheme val="minor"/>
    </font>
    <font>
      <sz val="11"/>
      <color theme="1"/>
      <name val="Calibri"/>
      <family val="2"/>
      <scheme val="minor"/>
    </font>
    <font>
      <b/>
      <sz val="15"/>
      <color theme="3"/>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11"/>
      <color theme="0" tint="-0.34998626667073579"/>
      <name val="Calibri"/>
      <family val="2"/>
      <scheme val="minor"/>
    </font>
  </fonts>
  <fills count="10">
    <fill>
      <patternFill patternType="none"/>
    </fill>
    <fill>
      <patternFill patternType="gray125"/>
    </fill>
    <fill>
      <patternFill patternType="solid">
        <fgColor rgb="FFA5A5A5"/>
      </patternFill>
    </fill>
    <fill>
      <patternFill patternType="solid">
        <fgColor theme="4" tint="0.59999389629810485"/>
        <bgColor indexed="65"/>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6" tint="0.59999389629810485"/>
        <bgColor indexed="64"/>
      </patternFill>
    </fill>
    <fill>
      <patternFill patternType="solid">
        <fgColor theme="4" tint="0.79998168889431442"/>
        <bgColor indexed="65"/>
      </patternFill>
    </fill>
    <fill>
      <patternFill patternType="solid">
        <fgColor theme="6" tint="0.79998168889431442"/>
        <bgColor indexed="65"/>
      </patternFill>
    </fill>
  </fills>
  <borders count="8">
    <border>
      <left/>
      <right/>
      <top/>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rgb="FF3F3F3F"/>
      </left>
      <right/>
      <top style="double">
        <color rgb="FF3F3F3F"/>
      </top>
      <bottom style="double">
        <color rgb="FF3F3F3F"/>
      </bottom>
      <diagonal/>
    </border>
    <border>
      <left style="double">
        <color rgb="FF3F3F3F"/>
      </left>
      <right/>
      <top style="double">
        <color rgb="FF3F3F3F"/>
      </top>
      <bottom/>
      <diagonal/>
    </border>
    <border>
      <left style="thin">
        <color indexed="64"/>
      </left>
      <right style="thin">
        <color indexed="64"/>
      </right>
      <top style="thin">
        <color indexed="64"/>
      </top>
      <bottom/>
      <diagonal/>
    </border>
  </borders>
  <cellStyleXfs count="9">
    <xf numFmtId="0" fontId="0" fillId="0" borderId="0"/>
    <xf numFmtId="0" fontId="2" fillId="0" borderId="1" applyNumberFormat="0" applyFill="0" applyAlignment="0" applyProtection="0"/>
    <xf numFmtId="0" fontId="3" fillId="2" borderId="2" applyNumberFormat="0" applyAlignment="0" applyProtection="0"/>
    <xf numFmtId="0" fontId="1"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5" fillId="6"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37">
    <xf numFmtId="0" fontId="0" fillId="0" borderId="0" xfId="0"/>
    <xf numFmtId="9" fontId="0" fillId="0" borderId="0" xfId="0" applyNumberFormat="1"/>
    <xf numFmtId="0" fontId="0" fillId="0" borderId="3" xfId="0" applyBorder="1"/>
    <xf numFmtId="9" fontId="0" fillId="0" borderId="3" xfId="0" applyNumberFormat="1" applyBorder="1"/>
    <xf numFmtId="0" fontId="4" fillId="0" borderId="3" xfId="0" applyFont="1" applyBorder="1"/>
    <xf numFmtId="164" fontId="0" fillId="0" borderId="0" xfId="0" applyNumberFormat="1"/>
    <xf numFmtId="0" fontId="4" fillId="0" borderId="0" xfId="0" applyFont="1"/>
    <xf numFmtId="0" fontId="4" fillId="0" borderId="0" xfId="0" applyFont="1" applyAlignment="1">
      <alignment horizontal="right" vertical="center"/>
    </xf>
    <xf numFmtId="0" fontId="4" fillId="0" borderId="0" xfId="0" applyFont="1" applyAlignment="1">
      <alignment vertical="center" wrapText="1"/>
    </xf>
    <xf numFmtId="0" fontId="0" fillId="0" borderId="0" xfId="0" applyAlignment="1">
      <alignment wrapText="1"/>
    </xf>
    <xf numFmtId="0" fontId="0" fillId="0" borderId="0" xfId="0" applyAlignment="1">
      <alignment vertical="center" wrapText="1"/>
    </xf>
    <xf numFmtId="0" fontId="5" fillId="4" borderId="3" xfId="4" applyBorder="1" applyAlignment="1">
      <alignment horizontal="center" vertical="center" wrapText="1"/>
    </xf>
    <xf numFmtId="0" fontId="1" fillId="3" borderId="3" xfId="3" applyBorder="1"/>
    <xf numFmtId="0" fontId="1" fillId="3" borderId="3" xfId="3" applyBorder="1" applyAlignment="1">
      <alignment wrapText="1"/>
    </xf>
    <xf numFmtId="0" fontId="3" fillId="2" borderId="2" xfId="2"/>
    <xf numFmtId="0" fontId="5" fillId="4" borderId="4" xfId="4" applyBorder="1" applyAlignment="1">
      <alignment horizontal="center" vertical="center" wrapText="1"/>
    </xf>
    <xf numFmtId="0" fontId="0" fillId="0" borderId="4" xfId="0" applyBorder="1"/>
    <xf numFmtId="0" fontId="3" fillId="2" borderId="5" xfId="2" applyBorder="1"/>
    <xf numFmtId="10" fontId="0" fillId="0" borderId="0" xfId="0" applyNumberFormat="1" applyAlignment="1">
      <alignment horizontal="right" vertical="center"/>
    </xf>
    <xf numFmtId="0" fontId="1" fillId="5" borderId="3" xfId="5" applyBorder="1"/>
    <xf numFmtId="0" fontId="2" fillId="0" borderId="1" xfId="1" applyAlignment="1"/>
    <xf numFmtId="9" fontId="7" fillId="5" borderId="3" xfId="5" applyNumberFormat="1" applyFont="1" applyBorder="1"/>
    <xf numFmtId="0" fontId="4" fillId="0" borderId="3" xfId="0" applyFont="1" applyBorder="1" applyAlignment="1">
      <alignment horizontal="center"/>
    </xf>
    <xf numFmtId="0" fontId="1" fillId="8" borderId="3" xfId="7" applyBorder="1"/>
    <xf numFmtId="9" fontId="1" fillId="8" borderId="3" xfId="7" applyNumberFormat="1" applyBorder="1"/>
    <xf numFmtId="0" fontId="1" fillId="9" borderId="3" xfId="8" applyBorder="1"/>
    <xf numFmtId="9" fontId="1" fillId="9" borderId="3" xfId="8" applyNumberFormat="1" applyBorder="1"/>
    <xf numFmtId="9" fontId="1" fillId="5" borderId="3" xfId="5" applyNumberFormat="1" applyBorder="1"/>
    <xf numFmtId="0" fontId="3" fillId="2" borderId="6" xfId="2" applyBorder="1"/>
    <xf numFmtId="9" fontId="1" fillId="5" borderId="7" xfId="5" applyNumberFormat="1" applyBorder="1"/>
    <xf numFmtId="0" fontId="6" fillId="0" borderId="3" xfId="0" applyFont="1" applyBorder="1"/>
    <xf numFmtId="164" fontId="0" fillId="0" borderId="3" xfId="0" applyNumberFormat="1" applyBorder="1"/>
    <xf numFmtId="0" fontId="2" fillId="7" borderId="1" xfId="1" applyFill="1" applyAlignment="1">
      <alignment horizontal="center"/>
    </xf>
    <xf numFmtId="0" fontId="3" fillId="6" borderId="3" xfId="6" applyFont="1" applyBorder="1" applyAlignment="1">
      <alignment horizontal="center"/>
    </xf>
    <xf numFmtId="0" fontId="2" fillId="0" borderId="1" xfId="1" applyAlignment="1">
      <alignment horizontal="center"/>
    </xf>
    <xf numFmtId="0" fontId="5" fillId="4" borderId="3" xfId="4" applyBorder="1" applyAlignment="1">
      <alignment horizontal="center" vertical="center" wrapText="1"/>
    </xf>
    <xf numFmtId="0" fontId="1" fillId="5" borderId="3" xfId="5" applyBorder="1" applyAlignment="1">
      <alignment horizontal="center"/>
    </xf>
  </cellXfs>
  <cellStyles count="9">
    <cellStyle name="20% - Accent1" xfId="7" builtinId="30"/>
    <cellStyle name="20% - Accent3" xfId="8" builtinId="38"/>
    <cellStyle name="40% - Accent1" xfId="3" builtinId="31"/>
    <cellStyle name="40% - Accent4" xfId="5" builtinId="43"/>
    <cellStyle name="60% - Accent2" xfId="4" builtinId="36"/>
    <cellStyle name="60% - Accent4" xfId="6" builtinId="44"/>
    <cellStyle name="Check Cell" xfId="2" builtinId="23"/>
    <cellStyle name="Heading 1" xfId="1" builtinId="1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a:pPr>
            <a:r>
              <a:rPr lang="en-US" sz="1400" b="0" i="0" baseline="0">
                <a:effectLst/>
              </a:rPr>
              <a:t>Capital Expenditure for all Functional Area Approved Projects Y1-Y3 </a:t>
            </a:r>
            <a:endParaRPr lang="en-US" sz="1400" b="0">
              <a:effectLst/>
            </a:endParaRPr>
          </a:p>
        </c:rich>
      </c:tx>
      <c:overlay val="0"/>
    </c:title>
    <c:autoTitleDeleted val="0"/>
    <c:plotArea>
      <c:layout/>
      <c:lineChart>
        <c:grouping val="standard"/>
        <c:varyColors val="0"/>
        <c:ser>
          <c:idx val="0"/>
          <c:order val="0"/>
          <c:tx>
            <c:strRef>
              <c:f>'BlueJay Natural Gas'!$E$41</c:f>
              <c:strCache>
                <c:ptCount val="1"/>
                <c:pt idx="0">
                  <c:v>FA1</c:v>
                </c:pt>
              </c:strCache>
            </c:strRef>
          </c:tx>
          <c:marker>
            <c:symbol val="none"/>
          </c:marker>
          <c:cat>
            <c:strRef>
              <c:f>'BlueJay Natural Gas'!$H$40:$J$40</c:f>
              <c:strCache>
                <c:ptCount val="3"/>
                <c:pt idx="0">
                  <c:v>Year 1</c:v>
                </c:pt>
                <c:pt idx="1">
                  <c:v>Year 2</c:v>
                </c:pt>
                <c:pt idx="2">
                  <c:v>Year 3</c:v>
                </c:pt>
              </c:strCache>
            </c:strRef>
          </c:cat>
          <c:val>
            <c:numRef>
              <c:f>'BlueJay Natural Gas'!$H$41:$J$41</c:f>
              <c:numCache>
                <c:formatCode>"$"#,##0.00</c:formatCode>
                <c:ptCount val="3"/>
                <c:pt idx="0">
                  <c:v>1115</c:v>
                </c:pt>
                <c:pt idx="1">
                  <c:v>999</c:v>
                </c:pt>
                <c:pt idx="2">
                  <c:v>1199</c:v>
                </c:pt>
              </c:numCache>
            </c:numRef>
          </c:val>
          <c:smooth val="0"/>
          <c:extLst>
            <c:ext xmlns:c16="http://schemas.microsoft.com/office/drawing/2014/chart" uri="{C3380CC4-5D6E-409C-BE32-E72D297353CC}">
              <c16:uniqueId val="{00000000-FF63-483B-B3EB-9C6CA558DBD7}"/>
            </c:ext>
          </c:extLst>
        </c:ser>
        <c:ser>
          <c:idx val="1"/>
          <c:order val="1"/>
          <c:tx>
            <c:strRef>
              <c:f>'BlueJay Natural Gas'!$E$42</c:f>
              <c:strCache>
                <c:ptCount val="1"/>
                <c:pt idx="0">
                  <c:v>FA2</c:v>
                </c:pt>
              </c:strCache>
            </c:strRef>
          </c:tx>
          <c:marker>
            <c:symbol val="none"/>
          </c:marker>
          <c:cat>
            <c:strRef>
              <c:f>'BlueJay Natural Gas'!$H$40:$J$40</c:f>
              <c:strCache>
                <c:ptCount val="3"/>
                <c:pt idx="0">
                  <c:v>Year 1</c:v>
                </c:pt>
                <c:pt idx="1">
                  <c:v>Year 2</c:v>
                </c:pt>
                <c:pt idx="2">
                  <c:v>Year 3</c:v>
                </c:pt>
              </c:strCache>
            </c:strRef>
          </c:cat>
          <c:val>
            <c:numRef>
              <c:f>'BlueJay Natural Gas'!$H$42:$J$42</c:f>
              <c:numCache>
                <c:formatCode>"$"#,##0.00</c:formatCode>
                <c:ptCount val="3"/>
                <c:pt idx="0">
                  <c:v>1518</c:v>
                </c:pt>
                <c:pt idx="1">
                  <c:v>1302</c:v>
                </c:pt>
                <c:pt idx="2">
                  <c:v>986</c:v>
                </c:pt>
              </c:numCache>
            </c:numRef>
          </c:val>
          <c:smooth val="0"/>
          <c:extLst>
            <c:ext xmlns:c16="http://schemas.microsoft.com/office/drawing/2014/chart" uri="{C3380CC4-5D6E-409C-BE32-E72D297353CC}">
              <c16:uniqueId val="{00000001-FF63-483B-B3EB-9C6CA558DBD7}"/>
            </c:ext>
          </c:extLst>
        </c:ser>
        <c:ser>
          <c:idx val="2"/>
          <c:order val="2"/>
          <c:tx>
            <c:strRef>
              <c:f>'BlueJay Natural Gas'!$E$43</c:f>
              <c:strCache>
                <c:ptCount val="1"/>
                <c:pt idx="0">
                  <c:v>FA3</c:v>
                </c:pt>
              </c:strCache>
            </c:strRef>
          </c:tx>
          <c:marker>
            <c:symbol val="none"/>
          </c:marker>
          <c:cat>
            <c:strRef>
              <c:f>'BlueJay Natural Gas'!$H$40:$J$40</c:f>
              <c:strCache>
                <c:ptCount val="3"/>
                <c:pt idx="0">
                  <c:v>Year 1</c:v>
                </c:pt>
                <c:pt idx="1">
                  <c:v>Year 2</c:v>
                </c:pt>
                <c:pt idx="2">
                  <c:v>Year 3</c:v>
                </c:pt>
              </c:strCache>
            </c:strRef>
          </c:cat>
          <c:val>
            <c:numRef>
              <c:f>'BlueJay Natural Gas'!$H$43:$J$43</c:f>
              <c:numCache>
                <c:formatCode>"$"#,##0.00</c:formatCode>
                <c:ptCount val="3"/>
                <c:pt idx="0">
                  <c:v>1850</c:v>
                </c:pt>
                <c:pt idx="1">
                  <c:v>650</c:v>
                </c:pt>
                <c:pt idx="2">
                  <c:v>550</c:v>
                </c:pt>
              </c:numCache>
            </c:numRef>
          </c:val>
          <c:smooth val="0"/>
          <c:extLst>
            <c:ext xmlns:c16="http://schemas.microsoft.com/office/drawing/2014/chart" uri="{C3380CC4-5D6E-409C-BE32-E72D297353CC}">
              <c16:uniqueId val="{00000002-FF63-483B-B3EB-9C6CA558DBD7}"/>
            </c:ext>
          </c:extLst>
        </c:ser>
        <c:dLbls>
          <c:showLegendKey val="0"/>
          <c:showVal val="0"/>
          <c:showCatName val="0"/>
          <c:showSerName val="0"/>
          <c:showPercent val="0"/>
          <c:showBubbleSize val="0"/>
        </c:dLbls>
        <c:smooth val="0"/>
        <c:axId val="82016256"/>
        <c:axId val="161344320"/>
      </c:lineChart>
      <c:catAx>
        <c:axId val="82016256"/>
        <c:scaling>
          <c:orientation val="minMax"/>
        </c:scaling>
        <c:delete val="0"/>
        <c:axPos val="b"/>
        <c:numFmt formatCode="General" sourceLinked="0"/>
        <c:majorTickMark val="none"/>
        <c:minorTickMark val="none"/>
        <c:tickLblPos val="nextTo"/>
        <c:crossAx val="161344320"/>
        <c:crosses val="autoZero"/>
        <c:auto val="1"/>
        <c:lblAlgn val="ctr"/>
        <c:lblOffset val="100"/>
        <c:noMultiLvlLbl val="0"/>
      </c:catAx>
      <c:valAx>
        <c:axId val="161344320"/>
        <c:scaling>
          <c:orientation val="minMax"/>
        </c:scaling>
        <c:delete val="0"/>
        <c:axPos val="l"/>
        <c:majorGridlines>
          <c:spPr>
            <a:ln>
              <a:solidFill>
                <a:schemeClr val="bg1">
                  <a:lumMod val="85000"/>
                </a:schemeClr>
              </a:solidFill>
            </a:ln>
          </c:spPr>
        </c:majorGridlines>
        <c:title>
          <c:tx>
            <c:rich>
              <a:bodyPr/>
              <a:lstStyle/>
              <a:p>
                <a:pPr>
                  <a:defRPr sz="1100" b="1"/>
                </a:pPr>
                <a:r>
                  <a:rPr lang="en-US" sz="1100" b="1"/>
                  <a:t>million</a:t>
                </a:r>
                <a:r>
                  <a:rPr lang="en-US" sz="1100" b="1" baseline="0"/>
                  <a:t> $</a:t>
                </a:r>
              </a:p>
            </c:rich>
          </c:tx>
          <c:overlay val="0"/>
        </c:title>
        <c:numFmt formatCode="&quot;$&quot;#,##0.00" sourceLinked="1"/>
        <c:majorTickMark val="out"/>
        <c:minorTickMark val="none"/>
        <c:tickLblPos val="nextTo"/>
        <c:crossAx val="820162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381000</xdr:colOff>
      <xdr:row>0</xdr:row>
      <xdr:rowOff>104774</xdr:rowOff>
    </xdr:from>
    <xdr:ext cx="15259050" cy="3019426"/>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81000" y="104774"/>
          <a:ext cx="15259050" cy="3019426"/>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050" b="1" i="0">
              <a:solidFill>
                <a:schemeClr val="tx1"/>
              </a:solidFill>
              <a:effectLst/>
              <a:latin typeface="+mn-lt"/>
              <a:ea typeface="+mn-ea"/>
              <a:cs typeface="+mn-cs"/>
            </a:rPr>
            <a:t>Scenario</a:t>
          </a:r>
        </a:p>
        <a:p>
          <a:r>
            <a:rPr lang="en-US" sz="1050" b="0" i="0">
              <a:solidFill>
                <a:schemeClr val="tx1"/>
              </a:solidFill>
              <a:effectLst/>
              <a:latin typeface="+mn-lt"/>
              <a:ea typeface="+mn-ea"/>
              <a:cs typeface="+mn-cs"/>
            </a:rPr>
            <a:t>Bluejay Natural Gas is a large energy company based out of Baltimore, MD. The company offers a wide range of energy products and has annual revenues of approximately $50 billion. Because of the diverse nature of the company, its Manager for Project Development, Julie Kavoli, is under continual pressure to manage project proposals from the functional areas of the company. At any point in time, there might be dozens of projects at various stages requiring a wide variety of capital expenditures, promising widely varying future revenue streams, and containing varying degrees of risk. Julie has a difficult balancing act. The company's CEO, Cordelia Kareeni, is very concerned about keeping capital expenditures within a fixed budget and managing risk. The heads of the company's functional areas are less worried about budgets and risks; they are most concerned that their pet projects are approved. Julie also knows that many of the proposed projects, especially those requiring large capital expenditures, must be led by senior project managers with the appropriate experience and skills, and she is keenly aware that the company has only a limited supply of such managers. </a:t>
          </a:r>
        </a:p>
        <a:p>
          <a:endParaRPr lang="en-US" sz="1050" b="0" i="0">
            <a:solidFill>
              <a:schemeClr val="tx1"/>
            </a:solidFill>
            <a:effectLst/>
            <a:latin typeface="+mn-lt"/>
            <a:ea typeface="+mn-ea"/>
            <a:cs typeface="+mn-cs"/>
          </a:endParaRPr>
        </a:p>
        <a:p>
          <a:r>
            <a:rPr lang="en-US" sz="1050" b="0" i="0">
              <a:solidFill>
                <a:schemeClr val="tx1"/>
              </a:solidFill>
              <a:effectLst/>
              <a:latin typeface="+mn-lt"/>
              <a:ea typeface="+mn-ea"/>
              <a:cs typeface="+mn-cs"/>
            </a:rPr>
            <a:t>Julie is currently preparing to meet with all parties involved to discuss project proposals for the next three years. She has proposals from the various functional areas for projects they would like to undertake. Each of these is accompanied by a schedule of capital expenditures over the next three years and a financial analysis of the expected revenue streams. These lead to a net present value (NPV) for each proposal, using the company's discount rate of 12%.</a:t>
          </a:r>
        </a:p>
        <a:p>
          <a:endParaRPr lang="en-US" sz="1050" b="0" i="0">
            <a:solidFill>
              <a:schemeClr val="tx1"/>
            </a:solidFill>
            <a:effectLst/>
            <a:latin typeface="+mn-lt"/>
            <a:ea typeface="+mn-ea"/>
            <a:cs typeface="+mn-cs"/>
          </a:endParaRPr>
        </a:p>
        <a:p>
          <a:r>
            <a:rPr lang="en-US" sz="1050" b="0" i="0">
              <a:solidFill>
                <a:schemeClr val="tx1"/>
              </a:solidFill>
              <a:effectLst/>
              <a:latin typeface="+mn-lt"/>
              <a:ea typeface="+mn-ea"/>
              <a:cs typeface="+mn-cs"/>
            </a:rPr>
            <a:t>Several of the projects, if approved, must be undertaken in joint partnership with another company. For example, if project 3 is approved, Bluejay Natural Gas will take a 50% share in the project, and the other 50% will be shared by a partner.  In this case, Bluejay Natural Gas will only incur 50% of the expenditures and receive only 50% of the revenues.  </a:t>
          </a:r>
        </a:p>
        <a:p>
          <a:r>
            <a:rPr lang="en-US" sz="1050" b="0" i="0">
              <a:solidFill>
                <a:schemeClr val="tx1"/>
              </a:solidFill>
              <a:effectLst/>
              <a:latin typeface="+mn-lt"/>
              <a:ea typeface="+mn-ea"/>
              <a:cs typeface="+mn-cs"/>
            </a:rPr>
            <a:t>The table of financial estimates for potential projects (in millions of dollars) is contained in the attached Excel file.</a:t>
          </a:r>
        </a:p>
        <a:p>
          <a:endParaRPr lang="en-US" sz="1050" b="0" i="0">
            <a:solidFill>
              <a:schemeClr val="tx1"/>
            </a:solidFill>
            <a:effectLst/>
            <a:latin typeface="+mn-lt"/>
            <a:ea typeface="+mn-ea"/>
            <a:cs typeface="+mn-cs"/>
          </a:endParaRPr>
        </a:p>
        <a:p>
          <a:r>
            <a:rPr lang="en-US" sz="1050" b="0" i="0">
              <a:solidFill>
                <a:schemeClr val="tx1"/>
              </a:solidFill>
              <a:effectLst/>
              <a:latin typeface="+mn-lt"/>
              <a:ea typeface="+mn-ea"/>
              <a:cs typeface="+mn-cs"/>
            </a:rPr>
            <a:t>Cordelia has stated in no uncertain terms that the total of capital expenditures for the approved projects can be no more than $10 billion and that no more than $4 billion should be spent in any single year. Unfortunately, the capital expenditures for the potential list of projects is well over $10 billion, so Julie knows that not all of these promising projects will be approved.</a:t>
          </a:r>
        </a:p>
        <a:p>
          <a:r>
            <a:rPr lang="en-US" sz="1050"/>
            <a:t>https://www.coursera.org/learn/business-analytics-excel/exam/a7KBK/model-set-up-bluejay-natural-gas/attempt</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0</xdr:colOff>
      <xdr:row>19</xdr:row>
      <xdr:rowOff>180975</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8:P57"/>
  <sheetViews>
    <sheetView zoomScale="115" zoomScaleNormal="115" workbookViewId="0">
      <selection activeCell="N9" sqref="N9"/>
    </sheetView>
  </sheetViews>
  <sheetFormatPr defaultRowHeight="14.4" x14ac:dyDescent="0.3"/>
  <cols>
    <col min="1" max="1" width="17" customWidth="1"/>
    <col min="2" max="2" width="18.6640625" customWidth="1"/>
    <col min="3" max="3" width="19.109375" customWidth="1"/>
    <col min="4" max="4" width="12.109375" bestFit="1" customWidth="1"/>
    <col min="5" max="5" width="17.109375" customWidth="1"/>
    <col min="6" max="6" width="12.33203125" bestFit="1" customWidth="1"/>
    <col min="7" max="7" width="11.44140625" customWidth="1"/>
    <col min="8" max="8" width="12.44140625" customWidth="1"/>
    <col min="9" max="9" width="17.88671875" bestFit="1" customWidth="1"/>
    <col min="10" max="10" width="22.109375" bestFit="1" customWidth="1"/>
    <col min="11" max="11" width="21.33203125" customWidth="1"/>
    <col min="12" max="12" width="22.109375" bestFit="1" customWidth="1"/>
    <col min="13" max="13" width="18.33203125" bestFit="1" customWidth="1"/>
    <col min="14" max="14" width="18.88671875" bestFit="1" customWidth="1"/>
    <col min="15" max="15" width="11.44140625" customWidth="1"/>
  </cols>
  <sheetData>
    <row r="18" spans="1:16" ht="20.399999999999999" thickBot="1" x14ac:dyDescent="0.45">
      <c r="A18" s="32" t="s">
        <v>46</v>
      </c>
      <c r="B18" s="32"/>
      <c r="C18" s="32"/>
      <c r="D18" s="32"/>
      <c r="E18" s="32"/>
      <c r="F18" s="32"/>
      <c r="G18" s="32"/>
      <c r="H18" s="32"/>
      <c r="I18" s="32"/>
      <c r="J18" s="32"/>
      <c r="K18" s="20"/>
      <c r="L18" s="20"/>
      <c r="M18" s="20"/>
      <c r="N18" s="20"/>
      <c r="O18" s="20"/>
      <c r="P18" s="20"/>
    </row>
    <row r="19" spans="1:16" ht="15" thickTop="1" x14ac:dyDescent="0.3"/>
    <row r="21" spans="1:16" ht="15" thickBot="1" x14ac:dyDescent="0.35">
      <c r="A21" s="33" t="s">
        <v>0</v>
      </c>
      <c r="B21" s="33"/>
      <c r="C21" s="33"/>
      <c r="D21" s="33"/>
      <c r="E21" s="33"/>
      <c r="F21" s="33"/>
      <c r="G21" s="33"/>
    </row>
    <row r="22" spans="1:16" ht="15.6" thickTop="1" thickBot="1" x14ac:dyDescent="0.35">
      <c r="A22" s="4" t="s">
        <v>1</v>
      </c>
      <c r="B22" s="4" t="s">
        <v>2</v>
      </c>
      <c r="C22" s="4" t="s">
        <v>3</v>
      </c>
      <c r="D22" s="4" t="s">
        <v>4</v>
      </c>
      <c r="E22" s="4" t="s">
        <v>5</v>
      </c>
      <c r="F22" s="4" t="s">
        <v>6</v>
      </c>
      <c r="G22" s="4" t="s">
        <v>7</v>
      </c>
      <c r="I22" s="4" t="s">
        <v>24</v>
      </c>
      <c r="J22" s="4" t="s">
        <v>25</v>
      </c>
      <c r="K22" s="4" t="s">
        <v>26</v>
      </c>
      <c r="L22" s="4" t="s">
        <v>27</v>
      </c>
      <c r="M22" s="12" t="s">
        <v>29</v>
      </c>
      <c r="N22" s="17" t="s">
        <v>31</v>
      </c>
      <c r="O22" s="22" t="s">
        <v>35</v>
      </c>
    </row>
    <row r="23" spans="1:16" ht="15.6" thickTop="1" thickBot="1" x14ac:dyDescent="0.35">
      <c r="A23" s="23">
        <v>1</v>
      </c>
      <c r="B23" s="23" t="s">
        <v>8</v>
      </c>
      <c r="C23" s="24">
        <v>1</v>
      </c>
      <c r="D23" s="23">
        <v>250</v>
      </c>
      <c r="E23" s="23">
        <v>100</v>
      </c>
      <c r="F23" s="23">
        <v>100</v>
      </c>
      <c r="G23" s="23">
        <v>60</v>
      </c>
      <c r="I23" s="23">
        <v>0</v>
      </c>
      <c r="J23" s="23">
        <f>D23*I23</f>
        <v>0</v>
      </c>
      <c r="K23" s="23">
        <f>E23*I23</f>
        <v>0</v>
      </c>
      <c r="L23" s="23">
        <f>F23*I23</f>
        <v>0</v>
      </c>
      <c r="M23" s="12">
        <f>SUM(J23:L23)</f>
        <v>0</v>
      </c>
      <c r="N23" s="17">
        <f>IF(M23&gt;10000,0,1)</f>
        <v>1</v>
      </c>
      <c r="O23" s="24" t="str">
        <f>IF(I23=0,"",G23*(1-$B$49)/M23)</f>
        <v/>
      </c>
    </row>
    <row r="24" spans="1:16" ht="15.6" thickTop="1" thickBot="1" x14ac:dyDescent="0.35">
      <c r="A24" s="23">
        <v>2</v>
      </c>
      <c r="B24" s="23" t="s">
        <v>8</v>
      </c>
      <c r="C24" s="24">
        <v>0.33</v>
      </c>
      <c r="D24" s="23">
        <v>500</v>
      </c>
      <c r="E24" s="23">
        <v>300</v>
      </c>
      <c r="F24" s="23">
        <v>300</v>
      </c>
      <c r="G24" s="23">
        <v>180</v>
      </c>
      <c r="I24" s="23">
        <v>1</v>
      </c>
      <c r="J24" s="23">
        <f t="shared" ref="J24:J34" si="0">D24*I24</f>
        <v>500</v>
      </c>
      <c r="K24" s="23">
        <f t="shared" ref="K24:K34" si="1">E24*I24</f>
        <v>300</v>
      </c>
      <c r="L24" s="23">
        <f t="shared" ref="L24:L34" si="2">F24*I24</f>
        <v>300</v>
      </c>
      <c r="M24" s="12">
        <f t="shared" ref="M24:M34" si="3">SUM(J24:L24)</f>
        <v>1100</v>
      </c>
      <c r="N24" s="17">
        <f t="shared" ref="N24:N34" si="4">IF(M24&gt;10000,0,1)</f>
        <v>1</v>
      </c>
      <c r="O24" s="24">
        <f t="shared" ref="O24:O34" si="5">IF(I24=0,"",G24*(1-$B$49)/M24)</f>
        <v>0.14400000000000002</v>
      </c>
    </row>
    <row r="25" spans="1:16" ht="15.6" thickTop="1" thickBot="1" x14ac:dyDescent="0.35">
      <c r="A25" s="23">
        <v>3</v>
      </c>
      <c r="B25" s="23" t="s">
        <v>8</v>
      </c>
      <c r="C25" s="24">
        <v>0.5</v>
      </c>
      <c r="D25" s="23">
        <v>100</v>
      </c>
      <c r="E25" s="23">
        <v>200</v>
      </c>
      <c r="F25" s="23">
        <v>400</v>
      </c>
      <c r="G25" s="23">
        <v>80</v>
      </c>
      <c r="I25" s="23">
        <v>1</v>
      </c>
      <c r="J25" s="23">
        <f t="shared" si="0"/>
        <v>100</v>
      </c>
      <c r="K25" s="23">
        <f t="shared" si="1"/>
        <v>200</v>
      </c>
      <c r="L25" s="23">
        <f t="shared" si="2"/>
        <v>400</v>
      </c>
      <c r="M25" s="12">
        <f t="shared" si="3"/>
        <v>700</v>
      </c>
      <c r="N25" s="17">
        <f t="shared" si="4"/>
        <v>1</v>
      </c>
      <c r="O25" s="24">
        <f t="shared" si="5"/>
        <v>0.10057142857142858</v>
      </c>
    </row>
    <row r="26" spans="1:16" ht="15.6" thickTop="1" thickBot="1" x14ac:dyDescent="0.35">
      <c r="A26" s="23">
        <v>4</v>
      </c>
      <c r="B26" s="23" t="s">
        <v>8</v>
      </c>
      <c r="C26" s="24">
        <v>1</v>
      </c>
      <c r="D26" s="23">
        <v>750</v>
      </c>
      <c r="E26" s="23">
        <v>500</v>
      </c>
      <c r="F26" s="23">
        <v>300</v>
      </c>
      <c r="G26" s="23">
        <v>310</v>
      </c>
      <c r="I26" s="23">
        <v>1</v>
      </c>
      <c r="J26" s="23">
        <f t="shared" si="0"/>
        <v>750</v>
      </c>
      <c r="K26" s="23">
        <f t="shared" si="1"/>
        <v>500</v>
      </c>
      <c r="L26" s="23">
        <f t="shared" si="2"/>
        <v>300</v>
      </c>
      <c r="M26" s="12">
        <f t="shared" si="3"/>
        <v>1550</v>
      </c>
      <c r="N26" s="17">
        <f t="shared" si="4"/>
        <v>1</v>
      </c>
      <c r="O26" s="24">
        <f t="shared" si="5"/>
        <v>0.17600000000000002</v>
      </c>
    </row>
    <row r="27" spans="1:16" ht="15.6" thickTop="1" thickBot="1" x14ac:dyDescent="0.35">
      <c r="A27" s="23">
        <v>5</v>
      </c>
      <c r="B27" s="23" t="s">
        <v>8</v>
      </c>
      <c r="C27" s="24">
        <v>0.75</v>
      </c>
      <c r="D27" s="23">
        <v>200</v>
      </c>
      <c r="E27" s="23">
        <v>400</v>
      </c>
      <c r="F27" s="23">
        <v>800</v>
      </c>
      <c r="G27" s="23">
        <v>220</v>
      </c>
      <c r="I27" s="23">
        <v>1</v>
      </c>
      <c r="J27" s="23">
        <f t="shared" si="0"/>
        <v>200</v>
      </c>
      <c r="K27" s="23">
        <f t="shared" si="1"/>
        <v>400</v>
      </c>
      <c r="L27" s="23">
        <f t="shared" si="2"/>
        <v>800</v>
      </c>
      <c r="M27" s="12">
        <f t="shared" si="3"/>
        <v>1400</v>
      </c>
      <c r="N27" s="17">
        <f t="shared" si="4"/>
        <v>1</v>
      </c>
      <c r="O27" s="24">
        <f t="shared" si="5"/>
        <v>0.13828571428571429</v>
      </c>
    </row>
    <row r="28" spans="1:16" ht="15.6" thickTop="1" thickBot="1" x14ac:dyDescent="0.35">
      <c r="A28" s="25">
        <v>6</v>
      </c>
      <c r="B28" s="25" t="s">
        <v>9</v>
      </c>
      <c r="C28" s="26">
        <v>0.5</v>
      </c>
      <c r="D28" s="25">
        <v>1000</v>
      </c>
      <c r="E28" s="25">
        <v>300</v>
      </c>
      <c r="F28" s="25">
        <v>300</v>
      </c>
      <c r="G28" s="25">
        <v>180</v>
      </c>
      <c r="I28" s="25">
        <v>1</v>
      </c>
      <c r="J28" s="25">
        <f t="shared" si="0"/>
        <v>1000</v>
      </c>
      <c r="K28" s="25">
        <f t="shared" si="1"/>
        <v>300</v>
      </c>
      <c r="L28" s="25">
        <f t="shared" si="2"/>
        <v>300</v>
      </c>
      <c r="M28" s="12">
        <f t="shared" si="3"/>
        <v>1600</v>
      </c>
      <c r="N28" s="17">
        <f t="shared" si="4"/>
        <v>1</v>
      </c>
      <c r="O28" s="26">
        <f t="shared" si="5"/>
        <v>9.9000000000000005E-2</v>
      </c>
    </row>
    <row r="29" spans="1:16" ht="15.6" thickTop="1" thickBot="1" x14ac:dyDescent="0.35">
      <c r="A29" s="25">
        <v>7</v>
      </c>
      <c r="B29" s="25" t="s">
        <v>9</v>
      </c>
      <c r="C29" s="26">
        <v>1</v>
      </c>
      <c r="D29" s="25">
        <v>750</v>
      </c>
      <c r="E29" s="25">
        <v>750</v>
      </c>
      <c r="F29" s="25">
        <v>300</v>
      </c>
      <c r="G29" s="25">
        <v>410</v>
      </c>
      <c r="I29" s="25">
        <v>1</v>
      </c>
      <c r="J29" s="25">
        <f t="shared" si="0"/>
        <v>750</v>
      </c>
      <c r="K29" s="25">
        <f t="shared" si="1"/>
        <v>750</v>
      </c>
      <c r="L29" s="25">
        <f t="shared" si="2"/>
        <v>300</v>
      </c>
      <c r="M29" s="12">
        <f t="shared" si="3"/>
        <v>1800</v>
      </c>
      <c r="N29" s="17">
        <f t="shared" si="4"/>
        <v>1</v>
      </c>
      <c r="O29" s="26">
        <f t="shared" si="5"/>
        <v>0.20044444444444445</v>
      </c>
    </row>
    <row r="30" spans="1:16" ht="15.6" thickTop="1" thickBot="1" x14ac:dyDescent="0.35">
      <c r="A30" s="25">
        <v>8</v>
      </c>
      <c r="B30" s="25" t="s">
        <v>9</v>
      </c>
      <c r="C30" s="26">
        <v>1</v>
      </c>
      <c r="D30" s="25">
        <v>800</v>
      </c>
      <c r="E30" s="25">
        <v>700</v>
      </c>
      <c r="F30" s="25">
        <v>600</v>
      </c>
      <c r="G30" s="25">
        <v>280</v>
      </c>
      <c r="I30" s="25">
        <v>0</v>
      </c>
      <c r="J30" s="25">
        <f t="shared" si="0"/>
        <v>0</v>
      </c>
      <c r="K30" s="25">
        <f t="shared" si="1"/>
        <v>0</v>
      </c>
      <c r="L30" s="25">
        <f t="shared" si="2"/>
        <v>0</v>
      </c>
      <c r="M30" s="12">
        <f t="shared" si="3"/>
        <v>0</v>
      </c>
      <c r="N30" s="17">
        <f t="shared" si="4"/>
        <v>1</v>
      </c>
      <c r="O30" s="26" t="str">
        <f t="shared" si="5"/>
        <v/>
      </c>
    </row>
    <row r="31" spans="1:16" ht="15.6" thickTop="1" thickBot="1" x14ac:dyDescent="0.35">
      <c r="A31" s="25">
        <v>9</v>
      </c>
      <c r="B31" s="25" t="s">
        <v>9</v>
      </c>
      <c r="C31" s="26">
        <v>0.67</v>
      </c>
      <c r="D31" s="25">
        <v>400</v>
      </c>
      <c r="E31" s="25">
        <v>600</v>
      </c>
      <c r="F31" s="25">
        <v>800</v>
      </c>
      <c r="G31" s="25">
        <v>380</v>
      </c>
      <c r="I31" s="25">
        <v>1</v>
      </c>
      <c r="J31" s="25">
        <f t="shared" si="0"/>
        <v>400</v>
      </c>
      <c r="K31" s="25">
        <f t="shared" si="1"/>
        <v>600</v>
      </c>
      <c r="L31" s="25">
        <f t="shared" si="2"/>
        <v>800</v>
      </c>
      <c r="M31" s="12">
        <f t="shared" si="3"/>
        <v>1800</v>
      </c>
      <c r="N31" s="17">
        <f t="shared" si="4"/>
        <v>1</v>
      </c>
      <c r="O31" s="26">
        <f t="shared" si="5"/>
        <v>0.18577777777777776</v>
      </c>
    </row>
    <row r="32" spans="1:16" ht="15.6" thickTop="1" thickBot="1" x14ac:dyDescent="0.35">
      <c r="A32" s="19">
        <v>10</v>
      </c>
      <c r="B32" s="19" t="s">
        <v>10</v>
      </c>
      <c r="C32" s="27">
        <v>1</v>
      </c>
      <c r="D32" s="19">
        <v>100</v>
      </c>
      <c r="E32" s="19">
        <v>200</v>
      </c>
      <c r="F32" s="19">
        <v>400</v>
      </c>
      <c r="G32" s="19">
        <v>100</v>
      </c>
      <c r="I32" s="19">
        <v>0</v>
      </c>
      <c r="J32" s="19">
        <f t="shared" si="0"/>
        <v>0</v>
      </c>
      <c r="K32" s="19">
        <f t="shared" si="1"/>
        <v>0</v>
      </c>
      <c r="L32" s="19">
        <f t="shared" si="2"/>
        <v>0</v>
      </c>
      <c r="M32" s="12">
        <f t="shared" si="3"/>
        <v>0</v>
      </c>
      <c r="N32" s="17">
        <f t="shared" si="4"/>
        <v>1</v>
      </c>
      <c r="O32" s="27" t="str">
        <f t="shared" si="5"/>
        <v/>
      </c>
    </row>
    <row r="33" spans="1:15" ht="15.6" thickTop="1" thickBot="1" x14ac:dyDescent="0.35">
      <c r="A33" s="19">
        <v>11</v>
      </c>
      <c r="B33" s="19" t="s">
        <v>10</v>
      </c>
      <c r="C33" s="27">
        <v>0.5</v>
      </c>
      <c r="D33" s="19">
        <v>700</v>
      </c>
      <c r="E33" s="19">
        <v>500</v>
      </c>
      <c r="F33" s="19">
        <v>300</v>
      </c>
      <c r="G33" s="19">
        <v>260</v>
      </c>
      <c r="I33" s="19">
        <v>1</v>
      </c>
      <c r="J33" s="19">
        <f t="shared" si="0"/>
        <v>700</v>
      </c>
      <c r="K33" s="19">
        <f t="shared" si="1"/>
        <v>500</v>
      </c>
      <c r="L33" s="19">
        <f t="shared" si="2"/>
        <v>300</v>
      </c>
      <c r="M33" s="12">
        <f t="shared" si="3"/>
        <v>1500</v>
      </c>
      <c r="N33" s="17">
        <f t="shared" si="4"/>
        <v>1</v>
      </c>
      <c r="O33" s="27">
        <f t="shared" si="5"/>
        <v>0.15253333333333335</v>
      </c>
    </row>
    <row r="34" spans="1:15" ht="15" thickTop="1" x14ac:dyDescent="0.3">
      <c r="A34" s="19">
        <v>12</v>
      </c>
      <c r="B34" s="19" t="s">
        <v>10</v>
      </c>
      <c r="C34" s="27">
        <v>1</v>
      </c>
      <c r="D34" s="19">
        <v>1500</v>
      </c>
      <c r="E34" s="19">
        <v>400</v>
      </c>
      <c r="F34" s="19">
        <v>400</v>
      </c>
      <c r="G34" s="19">
        <v>340</v>
      </c>
      <c r="I34" s="19">
        <v>1</v>
      </c>
      <c r="J34" s="19">
        <f t="shared" si="0"/>
        <v>1500</v>
      </c>
      <c r="K34" s="19">
        <f t="shared" si="1"/>
        <v>400</v>
      </c>
      <c r="L34" s="19">
        <f t="shared" si="2"/>
        <v>400</v>
      </c>
      <c r="M34" s="12">
        <f t="shared" si="3"/>
        <v>2300</v>
      </c>
      <c r="N34" s="28">
        <f t="shared" si="4"/>
        <v>1</v>
      </c>
      <c r="O34" s="29">
        <f t="shared" si="5"/>
        <v>0.13008695652173913</v>
      </c>
    </row>
    <row r="35" spans="1:15" ht="29.4" thickBot="1" x14ac:dyDescent="0.35">
      <c r="C35" s="9"/>
      <c r="I35" s="13" t="s">
        <v>28</v>
      </c>
      <c r="J35" s="12">
        <f>SUM(J23:J34)</f>
        <v>5900</v>
      </c>
      <c r="K35" s="12">
        <f>SUM(K23:K34)</f>
        <v>3950</v>
      </c>
      <c r="L35" s="12">
        <f>SUM(L23:L34)</f>
        <v>3900</v>
      </c>
      <c r="N35" s="30" t="s">
        <v>42</v>
      </c>
      <c r="O35" s="3">
        <f>MIN(O23:O34)</f>
        <v>9.9000000000000005E-2</v>
      </c>
    </row>
    <row r="36" spans="1:15" ht="15.6" thickTop="1" thickBot="1" x14ac:dyDescent="0.35">
      <c r="I36" s="14" t="s">
        <v>30</v>
      </c>
      <c r="J36" s="14">
        <f>IF(J35&gt;4000,0,1)</f>
        <v>0</v>
      </c>
      <c r="K36" s="14">
        <f>IF(K35&gt;4000,0,1)</f>
        <v>1</v>
      </c>
      <c r="L36" s="14">
        <f>IF(L35&gt;4000,0,1)</f>
        <v>1</v>
      </c>
      <c r="N36" s="30" t="s">
        <v>40</v>
      </c>
      <c r="O36" s="3">
        <f>MAX(O23:O34)</f>
        <v>0.20044444444444445</v>
      </c>
    </row>
    <row r="37" spans="1:15" ht="21" thickTop="1" thickBot="1" x14ac:dyDescent="0.45">
      <c r="A37" s="34" t="s">
        <v>11</v>
      </c>
      <c r="B37" s="34"/>
      <c r="C37" s="34"/>
      <c r="D37" s="34"/>
      <c r="E37" s="34"/>
      <c r="F37" s="34"/>
      <c r="G37" s="34"/>
      <c r="H37" s="34"/>
      <c r="I37" s="34"/>
      <c r="J37" s="34"/>
      <c r="K37" s="34"/>
      <c r="N37" s="30" t="s">
        <v>41</v>
      </c>
      <c r="O37" s="3">
        <f>AVERAGE(O23:O34)</f>
        <v>0.14741107277049306</v>
      </c>
    </row>
    <row r="38" spans="1:15" ht="15" thickTop="1" x14ac:dyDescent="0.3"/>
    <row r="39" spans="1:15" ht="43.2" x14ac:dyDescent="0.3">
      <c r="A39" s="8" t="s">
        <v>14</v>
      </c>
      <c r="B39" s="7" t="s">
        <v>15</v>
      </c>
      <c r="H39" s="35" t="s">
        <v>44</v>
      </c>
      <c r="I39" s="35"/>
      <c r="J39" s="35"/>
    </row>
    <row r="40" spans="1:15" ht="28.8" x14ac:dyDescent="0.3">
      <c r="A40" s="6" t="s">
        <v>16</v>
      </c>
      <c r="B40" s="7" t="s">
        <v>17</v>
      </c>
      <c r="E40" s="11" t="s">
        <v>21</v>
      </c>
      <c r="F40" s="11" t="s">
        <v>22</v>
      </c>
      <c r="G40" s="15" t="s">
        <v>23</v>
      </c>
      <c r="H40" s="11" t="s">
        <v>32</v>
      </c>
      <c r="I40" s="11" t="s">
        <v>33</v>
      </c>
      <c r="J40" s="11" t="s">
        <v>34</v>
      </c>
    </row>
    <row r="41" spans="1:15" x14ac:dyDescent="0.3">
      <c r="E41" s="2" t="s">
        <v>8</v>
      </c>
      <c r="F41" s="2">
        <v>1</v>
      </c>
      <c r="G41" s="16">
        <f>SUM(I23:I27)</f>
        <v>4</v>
      </c>
      <c r="H41" s="31">
        <f>SUMPRODUCT(C23:C27,J23:J27)</f>
        <v>1115</v>
      </c>
      <c r="I41" s="31">
        <f>SUMPRODUCT($C$23:$C$27,K23:K27)</f>
        <v>999</v>
      </c>
      <c r="J41" s="31">
        <f>SUMPRODUCT($C$23:$C$27,L23:L27)</f>
        <v>1199</v>
      </c>
    </row>
    <row r="42" spans="1:15" x14ac:dyDescent="0.3">
      <c r="E42" s="2" t="s">
        <v>9</v>
      </c>
      <c r="F42" s="2">
        <v>1</v>
      </c>
      <c r="G42" s="16">
        <f>SUM(I28:I31)</f>
        <v>3</v>
      </c>
      <c r="H42" s="31">
        <f>SUMPRODUCT($C$28:$C$31,J28:J31)</f>
        <v>1518</v>
      </c>
      <c r="I42" s="31">
        <f t="shared" ref="I42:J42" si="6">SUMPRODUCT($C$28:$C$31,K28:K31)</f>
        <v>1302</v>
      </c>
      <c r="J42" s="31">
        <f t="shared" si="6"/>
        <v>986</v>
      </c>
    </row>
    <row r="43" spans="1:15" x14ac:dyDescent="0.3">
      <c r="A43" s="6" t="s">
        <v>12</v>
      </c>
      <c r="B43" s="5">
        <v>50</v>
      </c>
      <c r="C43" t="s">
        <v>13</v>
      </c>
      <c r="E43" s="2" t="s">
        <v>10</v>
      </c>
      <c r="F43" s="2">
        <v>1</v>
      </c>
      <c r="G43" s="16">
        <f>SUM(I32:I34)</f>
        <v>2</v>
      </c>
      <c r="H43" s="31">
        <f>SUMPRODUCT($C$32:$C$34,J32:J34)</f>
        <v>1850</v>
      </c>
      <c r="I43" s="31">
        <f t="shared" ref="I43:J43" si="7">SUMPRODUCT($C$32:$C$34,K32:K34)</f>
        <v>650</v>
      </c>
      <c r="J43" s="31">
        <f t="shared" si="7"/>
        <v>550</v>
      </c>
    </row>
    <row r="44" spans="1:15" x14ac:dyDescent="0.3">
      <c r="A44" t="s">
        <v>18</v>
      </c>
      <c r="B44" s="1">
        <v>0.12</v>
      </c>
    </row>
    <row r="46" spans="1:15" ht="28.8" x14ac:dyDescent="0.3">
      <c r="A46" s="9" t="s">
        <v>20</v>
      </c>
      <c r="B46" s="5">
        <v>10</v>
      </c>
      <c r="C46" t="s">
        <v>13</v>
      </c>
    </row>
    <row r="47" spans="1:15" ht="28.8" x14ac:dyDescent="0.3">
      <c r="A47" s="9" t="s">
        <v>19</v>
      </c>
      <c r="B47" s="5">
        <v>4</v>
      </c>
      <c r="C47" t="s">
        <v>13</v>
      </c>
      <c r="E47" s="6" t="s">
        <v>45</v>
      </c>
    </row>
    <row r="48" spans="1:15" x14ac:dyDescent="0.3">
      <c r="E48" s="19"/>
      <c r="F48" s="36" t="s">
        <v>35</v>
      </c>
      <c r="G48" s="36"/>
      <c r="H48" s="36"/>
    </row>
    <row r="49" spans="1:8" x14ac:dyDescent="0.3">
      <c r="A49" s="10" t="s">
        <v>43</v>
      </c>
      <c r="B49" s="18">
        <v>0.12</v>
      </c>
      <c r="E49" s="19" t="s">
        <v>36</v>
      </c>
      <c r="F49" s="19" t="s">
        <v>37</v>
      </c>
      <c r="G49" s="19" t="s">
        <v>38</v>
      </c>
      <c r="H49" s="19" t="s">
        <v>39</v>
      </c>
    </row>
    <row r="50" spans="1:8" x14ac:dyDescent="0.3">
      <c r="E50" s="19"/>
      <c r="F50" s="21">
        <f>O35</f>
        <v>9.9000000000000005E-2</v>
      </c>
      <c r="G50" s="21">
        <f>O36</f>
        <v>0.20044444444444445</v>
      </c>
      <c r="H50" s="21">
        <f>O37</f>
        <v>0.14741107277049306</v>
      </c>
    </row>
    <row r="51" spans="1:8" x14ac:dyDescent="0.3">
      <c r="E51" s="3">
        <v>0</v>
      </c>
      <c r="F51" s="3">
        <f t="dataTable" ref="F51:H57" dt2D="0" dtr="0" r1="B49"/>
        <v>0.1125</v>
      </c>
      <c r="G51" s="3">
        <v>0.22777777777777777</v>
      </c>
      <c r="H51" s="3">
        <v>0.16751258269374214</v>
      </c>
    </row>
    <row r="52" spans="1:8" x14ac:dyDescent="0.3">
      <c r="E52" s="3">
        <v>0.05</v>
      </c>
      <c r="F52" s="3">
        <v>0.106875</v>
      </c>
      <c r="G52" s="3">
        <v>0.21638888888888888</v>
      </c>
      <c r="H52" s="3">
        <v>0.15913695355905499</v>
      </c>
    </row>
    <row r="53" spans="1:8" x14ac:dyDescent="0.3">
      <c r="E53" s="3">
        <v>0.1</v>
      </c>
      <c r="F53" s="3">
        <v>0.10125000000000001</v>
      </c>
      <c r="G53" s="3">
        <v>0.20499999999999999</v>
      </c>
      <c r="H53" s="3">
        <v>0.1507613244243679</v>
      </c>
    </row>
    <row r="54" spans="1:8" x14ac:dyDescent="0.3">
      <c r="E54" s="3">
        <v>0.15</v>
      </c>
      <c r="F54" s="3">
        <v>9.5625000000000002E-2</v>
      </c>
      <c r="G54" s="3">
        <v>0.19361111111111112</v>
      </c>
      <c r="H54" s="3">
        <v>0.14238569528968081</v>
      </c>
    </row>
    <row r="55" spans="1:8" x14ac:dyDescent="0.3">
      <c r="E55" s="3">
        <v>0.2</v>
      </c>
      <c r="F55" s="3">
        <v>0.09</v>
      </c>
      <c r="G55" s="3">
        <v>0.18222222222222223</v>
      </c>
      <c r="H55" s="3">
        <v>0.1340100661549937</v>
      </c>
    </row>
    <row r="56" spans="1:8" x14ac:dyDescent="0.3">
      <c r="E56" s="3">
        <v>0.25</v>
      </c>
      <c r="F56" s="3">
        <v>8.4375000000000006E-2</v>
      </c>
      <c r="G56" s="3">
        <v>0.17083333333333334</v>
      </c>
      <c r="H56" s="3">
        <v>0.12563443702030658</v>
      </c>
    </row>
    <row r="57" spans="1:8" x14ac:dyDescent="0.3">
      <c r="E57" s="3">
        <v>0.3</v>
      </c>
      <c r="F57" s="3">
        <v>7.8749999999999987E-2</v>
      </c>
      <c r="G57" s="3">
        <v>0.15944444444444444</v>
      </c>
      <c r="H57" s="3">
        <v>0.11725880788561947</v>
      </c>
    </row>
  </sheetData>
  <mergeCells count="5">
    <mergeCell ref="A18:J18"/>
    <mergeCell ref="A21:G21"/>
    <mergeCell ref="A37:K37"/>
    <mergeCell ref="H39:J39"/>
    <mergeCell ref="F48:H4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P15" sqref="P15"/>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BlueJay Natural Gas</vt:lpstr>
      <vt:lpstr>Graphs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2024-01-28T17:18:27Z</dcterms:modified>
</cp:coreProperties>
</file>