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2.xml" ContentType="application/vnd.openxmlformats-officedocument.drawingml.chart+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filterPrivacy="1" defaultThemeVersion="124226"/>
  <xr:revisionPtr revIDLastSave="0" documentId="13_ncr:1_{F17CBE3C-EC49-42B2-B80E-DD7B855ECF78}" xr6:coauthVersionLast="47" xr6:coauthVersionMax="47" xr10:uidLastSave="{00000000-0000-0000-0000-000000000000}"/>
  <bookViews>
    <workbookView xWindow="-108" yWindow="-108" windowWidth="23256" windowHeight="12456" activeTab="2" xr2:uid="{00000000-000D-0000-FFFF-FFFF00000000}"/>
  </bookViews>
  <sheets>
    <sheet name="Quality Sweater Company" sheetId="1" r:id="rId1"/>
    <sheet name="Haute Dog" sheetId="2" r:id="rId2"/>
    <sheet name="B&amp;N bookstore" sheetId="3" r:id="rId3"/>
    <sheet name="Copy Shop" sheetId="4" r:id="rId4"/>
    <sheet name="Screamin' Blue Jays Tour"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0" i="1" l="1"/>
  <c r="B14" i="1"/>
  <c r="B17" i="1"/>
  <c r="B10" i="1"/>
  <c r="B21" i="1" s="1"/>
  <c r="B6" i="1"/>
  <c r="B11" i="5"/>
  <c r="B6" i="5"/>
  <c r="B16" i="5" s="1"/>
  <c r="B7" i="4"/>
  <c r="B4" i="4"/>
  <c r="B14" i="3"/>
  <c r="B15" i="3" s="1"/>
  <c r="B12" i="3"/>
  <c r="B17" i="3" s="1"/>
  <c r="B11" i="3"/>
  <c r="B16" i="2"/>
  <c r="B12" i="2"/>
  <c r="D14" i="3"/>
  <c r="D15" i="3"/>
  <c r="D17" i="3"/>
  <c r="D12" i="3"/>
  <c r="D11" i="3"/>
  <c r="C17" i="1"/>
  <c r="C14" i="1"/>
  <c r="C21" i="1"/>
  <c r="C20" i="1"/>
  <c r="C22" i="1"/>
  <c r="C13" i="1"/>
  <c r="C10" i="1"/>
  <c r="B22" i="1" l="1"/>
  <c r="B19" i="3"/>
  <c r="G17" i="3" s="1"/>
  <c r="B21" i="5"/>
  <c r="B23" i="5" s="1"/>
  <c r="B9" i="4"/>
  <c r="B22" i="4" s="1"/>
  <c r="B18" i="2"/>
  <c r="G6" i="2" s="1"/>
  <c r="B44" i="1"/>
  <c r="B48" i="1" s="1"/>
  <c r="B38" i="1"/>
  <c r="B13" i="1"/>
  <c r="F5" i="5" l="1"/>
  <c r="I11" i="5"/>
  <c r="B17" i="4"/>
  <c r="B24" i="4" s="1"/>
  <c r="F6" i="4" s="1"/>
  <c r="B39" i="1"/>
  <c r="B49" i="1" l="1"/>
  <c r="H35" i="1" s="1"/>
</calcChain>
</file>

<file path=xl/sharedStrings.xml><?xml version="1.0" encoding="utf-8"?>
<sst xmlns="http://schemas.openxmlformats.org/spreadsheetml/2006/main" count="145" uniqueCount="123">
  <si>
    <t>Expenses:</t>
  </si>
  <si>
    <t>Fixed Catalog</t>
  </si>
  <si>
    <t>per catalog</t>
  </si>
  <si>
    <t>Total Printing expense</t>
  </si>
  <si>
    <t>Mailing Cost</t>
  </si>
  <si>
    <t>per mail</t>
  </si>
  <si>
    <t>Response Envelope cost</t>
  </si>
  <si>
    <t>per response</t>
  </si>
  <si>
    <t>Avg. Customer Order</t>
  </si>
  <si>
    <t>Variable Cost</t>
  </si>
  <si>
    <t>Var Catalog</t>
  </si>
  <si>
    <t>No of Mails:</t>
  </si>
  <si>
    <t>Response Rate:</t>
  </si>
  <si>
    <t>Mail&amp;Response Cost Total:</t>
  </si>
  <si>
    <t>Profits:</t>
  </si>
  <si>
    <t>The Quality Sweater Company (MY answer)</t>
  </si>
  <si>
    <t>JHU Answer</t>
  </si>
  <si>
    <t>Quality Sweater Company</t>
  </si>
  <si>
    <t>Inputs:</t>
  </si>
  <si>
    <t>Costs:</t>
  </si>
  <si>
    <t>Printing:</t>
  </si>
  <si>
    <t>Variable</t>
  </si>
  <si>
    <t>Mailing:</t>
  </si>
  <si>
    <t>Reply envelopes:</t>
  </si>
  <si>
    <t>per order</t>
  </si>
  <si>
    <t>Revenue:</t>
  </si>
  <si>
    <t>Average Customer Order:</t>
  </si>
  <si>
    <t>Labor &amp; Materials:</t>
  </si>
  <si>
    <t>Catalogs Ordered:</t>
  </si>
  <si>
    <t>Total Orders:</t>
  </si>
  <si>
    <t>Dummy vvalue in %</t>
  </si>
  <si>
    <t>Total Revenue:</t>
  </si>
  <si>
    <t>Total Profit:</t>
  </si>
  <si>
    <t>Total Costs:</t>
  </si>
  <si>
    <t>a) Data Table</t>
  </si>
  <si>
    <t>Profit:</t>
  </si>
  <si>
    <t>Haute dog</t>
  </si>
  <si>
    <t>Falls Road,Baltimore, Maryland</t>
  </si>
  <si>
    <t>Address:</t>
  </si>
  <si>
    <t>days per week</t>
  </si>
  <si>
    <t>Sales:</t>
  </si>
  <si>
    <t>Days Open</t>
  </si>
  <si>
    <t>Daily Sales</t>
  </si>
  <si>
    <t>Start-up Cost</t>
  </si>
  <si>
    <t>Total Weekly Cost:</t>
  </si>
  <si>
    <t>Price</t>
  </si>
  <si>
    <t>Total Weekly Revenue:</t>
  </si>
  <si>
    <t>Weekly Profit:</t>
  </si>
  <si>
    <t>hotdogs per day</t>
  </si>
  <si>
    <t>Data Table:</t>
  </si>
  <si>
    <t>Weekly Profit</t>
  </si>
  <si>
    <t>B&amp;N Bookstore</t>
  </si>
  <si>
    <t>Regular Price:</t>
  </si>
  <si>
    <t>Order:</t>
  </si>
  <si>
    <t>Ordered</t>
  </si>
  <si>
    <t>Unit Cost</t>
  </si>
  <si>
    <t>Order Costs:(atleast)</t>
  </si>
  <si>
    <t>Sale Price:</t>
  </si>
  <si>
    <t>Demand:</t>
  </si>
  <si>
    <t>(500-4500)</t>
  </si>
  <si>
    <t>Surplus:</t>
  </si>
  <si>
    <t>option1</t>
  </si>
  <si>
    <t>option2</t>
  </si>
  <si>
    <t>unit cost from order costs table</t>
  </si>
  <si>
    <t>Two Way Data Table:</t>
  </si>
  <si>
    <t xml:space="preserve">G17 is dummy cell </t>
  </si>
  <si>
    <t>Copy Shop</t>
  </si>
  <si>
    <t>Number of Copiers Rented</t>
  </si>
  <si>
    <t>Maximum Copies per year</t>
  </si>
  <si>
    <t>100000*B3</t>
  </si>
  <si>
    <t>Daily Demand</t>
  </si>
  <si>
    <t>Annual Demand</t>
  </si>
  <si>
    <t>365*B6</t>
  </si>
  <si>
    <t>Copies made per Year</t>
  </si>
  <si>
    <t>IF(B7&gt;B4,B4,B7)</t>
  </si>
  <si>
    <t>Costs</t>
  </si>
  <si>
    <t>Fixed Costs:</t>
  </si>
  <si>
    <t>Variable Costs:</t>
  </si>
  <si>
    <t>Copier rental</t>
  </si>
  <si>
    <t>Operation cost</t>
  </si>
  <si>
    <t>Total Annual Cost:</t>
  </si>
  <si>
    <t>per month</t>
  </si>
  <si>
    <t>per copier per year</t>
  </si>
  <si>
    <t>per copy</t>
  </si>
  <si>
    <t>per year</t>
  </si>
  <si>
    <t>Revenue</t>
  </si>
  <si>
    <t>Selling price:</t>
  </si>
  <si>
    <t>Total Annual Revenue:</t>
  </si>
  <si>
    <t>Daily Demands:</t>
  </si>
  <si>
    <t>No. of Copiers</t>
  </si>
  <si>
    <t>Annual Profit</t>
  </si>
  <si>
    <t>Screamin' Blue Jays Tour</t>
  </si>
  <si>
    <t>Number of Concerts</t>
  </si>
  <si>
    <t>Concerts per week:</t>
  </si>
  <si>
    <t>Weeks on tour:</t>
  </si>
  <si>
    <t>Total concerts:</t>
  </si>
  <si>
    <t>Expected Concert Attendance</t>
  </si>
  <si>
    <t>Maximum capacity:</t>
  </si>
  <si>
    <t>Attendance(%):</t>
  </si>
  <si>
    <t>Number of tickets sold:</t>
  </si>
  <si>
    <t>Fixed start-up cost:</t>
  </si>
  <si>
    <t>Venue rental cost:</t>
  </si>
  <si>
    <t>Total cost:</t>
  </si>
  <si>
    <t>Ticket price:</t>
  </si>
  <si>
    <t>Concession sales:</t>
  </si>
  <si>
    <t>Total revenue:</t>
  </si>
  <si>
    <t>Profit</t>
  </si>
  <si>
    <t>per show</t>
  </si>
  <si>
    <t>per person</t>
  </si>
  <si>
    <t>B10*B9</t>
  </si>
  <si>
    <t>B4*B5</t>
  </si>
  <si>
    <t>One way Data Table:</t>
  </si>
  <si>
    <t>Seats Sold(%)</t>
  </si>
  <si>
    <t>No. of Weeks</t>
  </si>
  <si>
    <t>Ticket Price</t>
  </si>
  <si>
    <t>Two Way Table:</t>
  </si>
  <si>
    <t>percent</t>
  </si>
  <si>
    <t>dummy value</t>
  </si>
  <si>
    <t>Variable Cost per order</t>
  </si>
  <si>
    <t>Total orders:</t>
  </si>
  <si>
    <t>Total Expenditure</t>
  </si>
  <si>
    <t>Total Revenue</t>
  </si>
  <si>
    <t>Profit per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</si>
</sst>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00_);_(&quot;$&quot;* \(#,##0.00\);_(&quot;$&quot;* &quot;-&quot;??_);_(@_)"/>
    <numFmt numFmtId="165" formatCode="_(&quot;$&quot;* #,##0_);_(&quot;$&quot;* \(#,##0\);_(&quot;$&quot;* &quot;-&quot;??_);_(@_)"/>
    <numFmt numFmtId="166" formatCode="&quot;$&quot;#,##0.00"/>
    <numFmt numFmtId="169" formatCode="_-[$$-409]* #,##0.00_ ;_-[$$-409]* \-#,##0.00\ ;_-[$$-409]* &quot;-&quot;??_ ;_-@_ "/>
  </numFmts>
  <fonts count="11" x14ac:knownFonts="1">
    <font>
      <sz val="11"/>
      <color theme="1"/>
      <name val="Calibri"/>
      <family val="2"/>
      <scheme val="minor"/>
    </font>
    <font>
      <b/>
      <sz val="13"/>
      <color theme="3"/>
      <name val="Calibri"/>
      <family val="2"/>
      <scheme val="minor"/>
    </font>
    <font>
      <b/>
      <sz val="11"/>
      <color theme="1"/>
      <name val="Calibri"/>
      <family val="2"/>
      <scheme val="minor"/>
    </font>
    <font>
      <sz val="11"/>
      <color theme="2" tint="-0.249977111117893"/>
      <name val="Calibri"/>
      <family val="2"/>
      <scheme val="minor"/>
    </font>
    <font>
      <b/>
      <sz val="18"/>
      <color theme="3"/>
      <name val="Cambria"/>
      <family val="2"/>
      <scheme val="major"/>
    </font>
    <font>
      <sz val="11"/>
      <color theme="1"/>
      <name val="Calibri"/>
      <family val="2"/>
      <scheme val="minor"/>
    </font>
    <font>
      <b/>
      <sz val="15"/>
      <color theme="3"/>
      <name val="Calibri"/>
      <family val="2"/>
      <scheme val="minor"/>
    </font>
    <font>
      <sz val="11"/>
      <name val="Calibri"/>
      <family val="2"/>
      <scheme val="minor"/>
    </font>
    <font>
      <sz val="11"/>
      <color theme="0" tint="-0.34998626667073579"/>
      <name val="Calibri"/>
      <family val="2"/>
      <scheme val="minor"/>
    </font>
    <font>
      <sz val="11"/>
      <color theme="0" tint="-0.499984740745262"/>
      <name val="Calibri"/>
      <family val="2"/>
      <scheme val="minor"/>
    </font>
    <font>
      <sz val="11"/>
      <color theme="1" tint="0.499984740745262"/>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6" tint="0.39997558519241921"/>
        <bgColor indexed="64"/>
      </patternFill>
    </fill>
    <fill>
      <patternFill patternType="solid">
        <fgColor theme="0"/>
        <bgColor indexed="64"/>
      </patternFill>
    </fill>
    <fill>
      <patternFill patternType="solid">
        <fgColor theme="0" tint="-0.34998626667073579"/>
        <bgColor indexed="64"/>
      </patternFill>
    </fill>
  </fills>
  <borders count="18">
    <border>
      <left/>
      <right/>
      <top/>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5">
    <xf numFmtId="0" fontId="0" fillId="0" borderId="0"/>
    <xf numFmtId="0" fontId="1" fillId="0" borderId="1" applyNumberFormat="0" applyFill="0" applyAlignment="0" applyProtection="0"/>
    <xf numFmtId="0" fontId="4" fillId="0" borderId="0" applyNumberFormat="0" applyFill="0" applyBorder="0" applyAlignment="0" applyProtection="0"/>
    <xf numFmtId="164" fontId="5" fillId="0" borderId="0" applyFont="0" applyFill="0" applyBorder="0" applyAlignment="0" applyProtection="0"/>
    <xf numFmtId="0" fontId="6" fillId="0" borderId="3" applyNumberFormat="0" applyFill="0" applyAlignment="0" applyProtection="0"/>
  </cellStyleXfs>
  <cellXfs count="63">
    <xf numFmtId="0" fontId="0" fillId="0" borderId="0" xfId="0"/>
    <xf numFmtId="0" fontId="2" fillId="0" borderId="0" xfId="0" applyFont="1"/>
    <xf numFmtId="164" fontId="0" fillId="0" borderId="0" xfId="0" applyNumberFormat="1"/>
    <xf numFmtId="0" fontId="0" fillId="0" borderId="0" xfId="0" applyAlignment="1">
      <alignment horizontal="left" indent="2"/>
    </xf>
    <xf numFmtId="0" fontId="2" fillId="0" borderId="0" xfId="0" applyFont="1" applyAlignment="1">
      <alignment horizontal="left"/>
    </xf>
    <xf numFmtId="9" fontId="0" fillId="3" borderId="0" xfId="0" applyNumberFormat="1" applyFill="1"/>
    <xf numFmtId="0" fontId="0" fillId="0" borderId="0" xfId="0" applyAlignment="1">
      <alignment horizontal="left"/>
    </xf>
    <xf numFmtId="0" fontId="0" fillId="0" borderId="2" xfId="0" applyBorder="1"/>
    <xf numFmtId="164" fontId="3" fillId="0" borderId="2" xfId="0" applyNumberFormat="1" applyFont="1" applyBorder="1"/>
    <xf numFmtId="10" fontId="0" fillId="0" borderId="2" xfId="0" applyNumberFormat="1" applyBorder="1"/>
    <xf numFmtId="165" fontId="0" fillId="0" borderId="2" xfId="0" applyNumberFormat="1" applyBorder="1"/>
    <xf numFmtId="0" fontId="0" fillId="3" borderId="0" xfId="0" applyFill="1"/>
    <xf numFmtId="164" fontId="0" fillId="0" borderId="2" xfId="0" applyNumberFormat="1" applyBorder="1"/>
    <xf numFmtId="164" fontId="8" fillId="4" borderId="2" xfId="0" applyNumberFormat="1" applyFont="1" applyFill="1" applyBorder="1"/>
    <xf numFmtId="0" fontId="0" fillId="3" borderId="2" xfId="0" applyFill="1" applyBorder="1"/>
    <xf numFmtId="0" fontId="0" fillId="0" borderId="7" xfId="0" applyBorder="1"/>
    <xf numFmtId="0" fontId="0" fillId="0" borderId="8" xfId="0" applyBorder="1"/>
    <xf numFmtId="0" fontId="0" fillId="0" borderId="9" xfId="0" applyBorder="1"/>
    <xf numFmtId="164" fontId="0" fillId="0" borderId="10" xfId="0" applyNumberFormat="1" applyBorder="1"/>
    <xf numFmtId="0" fontId="0" fillId="0" borderId="11" xfId="0" applyBorder="1"/>
    <xf numFmtId="0" fontId="7" fillId="3" borderId="0" xfId="0" applyFont="1" applyFill="1"/>
    <xf numFmtId="165" fontId="0" fillId="0" borderId="8" xfId="0" applyNumberFormat="1" applyBorder="1"/>
    <xf numFmtId="0" fontId="0" fillId="0" borderId="10" xfId="0" applyBorder="1"/>
    <xf numFmtId="165" fontId="0" fillId="0" borderId="10" xfId="0" applyNumberFormat="1" applyBorder="1"/>
    <xf numFmtId="165" fontId="0" fillId="0" borderId="11" xfId="0" applyNumberFormat="1" applyBorder="1"/>
    <xf numFmtId="164" fontId="9" fillId="0" borderId="12" xfId="0" applyNumberFormat="1" applyFont="1" applyBorder="1"/>
    <xf numFmtId="0" fontId="6" fillId="0" borderId="3" xfId="4"/>
    <xf numFmtId="0" fontId="2" fillId="0" borderId="0" xfId="0" applyFont="1" applyAlignment="1">
      <alignment horizontal="left" indent="2"/>
    </xf>
    <xf numFmtId="0" fontId="1" fillId="0" borderId="0" xfId="1" applyBorder="1"/>
    <xf numFmtId="0" fontId="0" fillId="0" borderId="13" xfId="0" applyBorder="1"/>
    <xf numFmtId="0" fontId="0" fillId="0" borderId="12" xfId="0" applyBorder="1"/>
    <xf numFmtId="166" fontId="0" fillId="0" borderId="0" xfId="3" applyNumberFormat="1" applyFont="1"/>
    <xf numFmtId="166" fontId="0" fillId="0" borderId="2" xfId="0" applyNumberFormat="1" applyBorder="1"/>
    <xf numFmtId="166" fontId="9" fillId="0" borderId="2" xfId="0" applyNumberFormat="1" applyFont="1" applyBorder="1"/>
    <xf numFmtId="0" fontId="2" fillId="0" borderId="2" xfId="0" applyFont="1" applyBorder="1"/>
    <xf numFmtId="0" fontId="2" fillId="0" borderId="0" xfId="0" applyFont="1" applyAlignment="1">
      <alignment horizontal="left" indent="1"/>
    </xf>
    <xf numFmtId="166" fontId="0" fillId="0" borderId="0" xfId="0" applyNumberFormat="1"/>
    <xf numFmtId="166" fontId="0" fillId="3" borderId="0" xfId="0" applyNumberFormat="1" applyFill="1"/>
    <xf numFmtId="0" fontId="0" fillId="0" borderId="14" xfId="0" applyBorder="1"/>
    <xf numFmtId="0" fontId="0" fillId="0" borderId="15" xfId="0" applyBorder="1"/>
    <xf numFmtId="9" fontId="0" fillId="0" borderId="15" xfId="0" applyNumberFormat="1" applyBorder="1"/>
    <xf numFmtId="0" fontId="0" fillId="0" borderId="16" xfId="0" applyBorder="1"/>
    <xf numFmtId="9" fontId="0" fillId="0" borderId="17" xfId="0" applyNumberFormat="1" applyBorder="1"/>
    <xf numFmtId="166" fontId="9" fillId="0" borderId="16" xfId="0" applyNumberFormat="1" applyFont="1" applyBorder="1"/>
    <xf numFmtId="166" fontId="9" fillId="0" borderId="12" xfId="0" applyNumberFormat="1" applyFont="1" applyBorder="1"/>
    <xf numFmtId="0" fontId="1" fillId="0" borderId="0" xfId="1" applyBorder="1" applyAlignment="1">
      <alignment horizontal="center"/>
    </xf>
    <xf numFmtId="0" fontId="4" fillId="0" borderId="0" xfId="2" applyAlignment="1">
      <alignment horizontal="center"/>
    </xf>
    <xf numFmtId="0" fontId="1" fillId="0" borderId="1" xfId="1" applyAlignment="1">
      <alignment horizontal="center"/>
    </xf>
    <xf numFmtId="0" fontId="6" fillId="0" borderId="4" xfId="4" applyBorder="1" applyAlignment="1">
      <alignment horizontal="center"/>
    </xf>
    <xf numFmtId="0" fontId="6" fillId="0" borderId="5" xfId="4" applyBorder="1" applyAlignment="1">
      <alignment horizontal="center"/>
    </xf>
    <xf numFmtId="0" fontId="6" fillId="0" borderId="6" xfId="4" applyBorder="1" applyAlignment="1">
      <alignment horizontal="center"/>
    </xf>
    <xf numFmtId="0" fontId="6" fillId="0" borderId="3" xfId="4" applyAlignment="1">
      <alignment horizontal="center"/>
    </xf>
    <xf numFmtId="0" fontId="2" fillId="0" borderId="2" xfId="0" applyFont="1" applyBorder="1" applyAlignment="1">
      <alignment horizontal="center"/>
    </xf>
    <xf numFmtId="0" fontId="2" fillId="0" borderId="2" xfId="0" applyFont="1" applyBorder="1" applyAlignment="1">
      <alignment horizontal="center" vertical="center" textRotation="90"/>
    </xf>
    <xf numFmtId="0" fontId="6" fillId="0" borderId="0" xfId="4" applyBorder="1" applyAlignment="1">
      <alignment horizontal="center"/>
    </xf>
    <xf numFmtId="0" fontId="2" fillId="0" borderId="2" xfId="0" applyFont="1" applyBorder="1" applyAlignment="1">
      <alignment horizontal="center" textRotation="90"/>
    </xf>
    <xf numFmtId="0" fontId="1" fillId="0" borderId="1" xfId="1" applyAlignment="1">
      <alignment horizontal="left"/>
    </xf>
    <xf numFmtId="0" fontId="1" fillId="0" borderId="0" xfId="1" applyBorder="1" applyAlignment="1">
      <alignment horizontal="left"/>
    </xf>
    <xf numFmtId="9" fontId="0" fillId="2" borderId="0" xfId="0" applyNumberFormat="1" applyFill="1"/>
    <xf numFmtId="169" fontId="0" fillId="0" borderId="0" xfId="0" applyNumberFormat="1"/>
    <xf numFmtId="164" fontId="0" fillId="5" borderId="0" xfId="0" applyNumberFormat="1" applyFill="1"/>
    <xf numFmtId="10" fontId="0" fillId="3" borderId="0" xfId="0" applyNumberFormat="1" applyFill="1"/>
    <xf numFmtId="0" fontId="10" fillId="0" borderId="0" xfId="0" applyFont="1"/>
  </cellXfs>
  <cellStyles count="5">
    <cellStyle name="Currency" xfId="3" builtinId="4"/>
    <cellStyle name="Heading 1" xfId="4" builtinId="16"/>
    <cellStyle name="Heading 2" xfId="1" builtinId="17"/>
    <cellStyle name="Normal" xfId="0" builtinId="0"/>
    <cellStyle name="Title" xfId="2" builtin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u="sng"/>
              <a:t>ResponseRate vs Profit</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'Quality Sweater Company'!$G$36:$G$46</c:f>
              <c:numCache>
                <c:formatCode>0.00%</c:formatCode>
                <c:ptCount val="11"/>
                <c:pt idx="0">
                  <c:v>0.03</c:v>
                </c:pt>
                <c:pt idx="1">
                  <c:v>3.5000000000000003E-2</c:v>
                </c:pt>
                <c:pt idx="2">
                  <c:v>0.04</c:v>
                </c:pt>
                <c:pt idx="3">
                  <c:v>4.4999999999999998E-2</c:v>
                </c:pt>
                <c:pt idx="4">
                  <c:v>0.05</c:v>
                </c:pt>
                <c:pt idx="5">
                  <c:v>5.5E-2</c:v>
                </c:pt>
                <c:pt idx="6">
                  <c:v>0.06</c:v>
                </c:pt>
                <c:pt idx="7">
                  <c:v>6.5000000000000002E-2</c:v>
                </c:pt>
                <c:pt idx="8">
                  <c:v>7.0000000000000007E-2</c:v>
                </c:pt>
                <c:pt idx="9">
                  <c:v>7.4999999999999997E-2</c:v>
                </c:pt>
                <c:pt idx="10">
                  <c:v>0.08</c:v>
                </c:pt>
              </c:numCache>
            </c:numRef>
          </c:cat>
          <c:val>
            <c:numRef>
              <c:f>'Quality Sweater Company'!$H$36:$H$46</c:f>
              <c:numCache>
                <c:formatCode>_("$"* #,##0_);_("$"* \(#,##0\);_("$"* "-"??_);_(@_)</c:formatCode>
                <c:ptCount val="11"/>
                <c:pt idx="0">
                  <c:v>-21600</c:v>
                </c:pt>
                <c:pt idx="1">
                  <c:v>-17700</c:v>
                </c:pt>
                <c:pt idx="2">
                  <c:v>-13800</c:v>
                </c:pt>
                <c:pt idx="3">
                  <c:v>-9900</c:v>
                </c:pt>
                <c:pt idx="4">
                  <c:v>-6000</c:v>
                </c:pt>
                <c:pt idx="5">
                  <c:v>-2100.0000000000291</c:v>
                </c:pt>
                <c:pt idx="6">
                  <c:v>1799.9999999999709</c:v>
                </c:pt>
                <c:pt idx="7">
                  <c:v>5699.9999999999709</c:v>
                </c:pt>
                <c:pt idx="8">
                  <c:v>9600</c:v>
                </c:pt>
                <c:pt idx="9">
                  <c:v>13500</c:v>
                </c:pt>
                <c:pt idx="10">
                  <c:v>17400</c:v>
                </c:pt>
              </c:numCache>
            </c:numRef>
          </c:val>
          <c:extLst>
            <c:ext xmlns:c16="http://schemas.microsoft.com/office/drawing/2014/chart" uri="{C3380CC4-5D6E-409C-BE32-E72D297353CC}">
              <c16:uniqueId val="{00000000-9C9F-4C77-A53E-27A15CD717A2}"/>
            </c:ext>
          </c:extLst>
        </c:ser>
        <c:dLbls>
          <c:showLegendKey val="0"/>
          <c:showVal val="0"/>
          <c:showCatName val="0"/>
          <c:showSerName val="0"/>
          <c:showPercent val="0"/>
          <c:showBubbleSize val="0"/>
        </c:dLbls>
        <c:gapWidth val="267"/>
        <c:overlap val="-43"/>
        <c:axId val="1615601999"/>
        <c:axId val="1622417391"/>
      </c:barChart>
      <c:catAx>
        <c:axId val="1615601999"/>
        <c:scaling>
          <c:orientation val="minMax"/>
        </c:scaling>
        <c:delete val="0"/>
        <c:axPos val="b"/>
        <c:majorGridlines>
          <c:spPr>
            <a:ln w="9525" cap="flat" cmpd="sng" algn="ctr">
              <a:solidFill>
                <a:schemeClr val="dk1">
                  <a:lumMod val="15000"/>
                  <a:lumOff val="85000"/>
                </a:schemeClr>
              </a:solidFill>
              <a:round/>
            </a:ln>
            <a:effectLst/>
          </c:spPr>
        </c:majorGridlines>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622417391"/>
        <c:crosses val="autoZero"/>
        <c:auto val="1"/>
        <c:lblAlgn val="ctr"/>
        <c:lblOffset val="100"/>
        <c:noMultiLvlLbl val="0"/>
      </c:catAx>
      <c:valAx>
        <c:axId val="1622417391"/>
        <c:scaling>
          <c:orientation val="minMax"/>
        </c:scaling>
        <c:delete val="0"/>
        <c:axPos val="l"/>
        <c:majorGridlines>
          <c:spPr>
            <a:ln w="9525" cap="flat" cmpd="sng" algn="ctr">
              <a:solidFill>
                <a:schemeClr val="dk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615601999"/>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showDLblsOverMax val="0"/>
  </c:chart>
  <c:spPr>
    <a:solidFill>
      <a:schemeClr val="lt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invertIfNegative val="0"/>
          <c:val>
            <c:numRef>
              <c:f>'Copy Shop'!$G$7:$G$11</c:f>
              <c:numCache>
                <c:formatCode>General</c:formatCode>
                <c:ptCount val="5"/>
                <c:pt idx="0">
                  <c:v>-2800</c:v>
                </c:pt>
                <c:pt idx="1">
                  <c:v>-2025</c:v>
                </c:pt>
                <c:pt idx="2">
                  <c:v>-7025</c:v>
                </c:pt>
                <c:pt idx="3">
                  <c:v>-12025</c:v>
                </c:pt>
                <c:pt idx="4">
                  <c:v>-17025</c:v>
                </c:pt>
              </c:numCache>
            </c:numRef>
          </c:val>
          <c:extLst>
            <c:ext xmlns:c16="http://schemas.microsoft.com/office/drawing/2014/chart" uri="{C3380CC4-5D6E-409C-BE32-E72D297353CC}">
              <c16:uniqueId val="{00000000-4D06-4589-92C4-69A0887A6F82}"/>
            </c:ext>
          </c:extLst>
        </c:ser>
        <c:ser>
          <c:idx val="1"/>
          <c:order val="1"/>
          <c:invertIfNegative val="0"/>
          <c:val>
            <c:numRef>
              <c:f>'Copy Shop'!$H$7:$H$11</c:f>
              <c:numCache>
                <c:formatCode>General</c:formatCode>
                <c:ptCount val="5"/>
                <c:pt idx="0">
                  <c:v>-2800</c:v>
                </c:pt>
                <c:pt idx="1">
                  <c:v>-800</c:v>
                </c:pt>
                <c:pt idx="2">
                  <c:v>1200</c:v>
                </c:pt>
                <c:pt idx="3">
                  <c:v>750</c:v>
                </c:pt>
                <c:pt idx="4">
                  <c:v>-4250</c:v>
                </c:pt>
              </c:numCache>
            </c:numRef>
          </c:val>
          <c:extLst>
            <c:ext xmlns:c16="http://schemas.microsoft.com/office/drawing/2014/chart" uri="{C3380CC4-5D6E-409C-BE32-E72D297353CC}">
              <c16:uniqueId val="{00000001-4D06-4589-92C4-69A0887A6F82}"/>
            </c:ext>
          </c:extLst>
        </c:ser>
        <c:ser>
          <c:idx val="2"/>
          <c:order val="2"/>
          <c:invertIfNegative val="0"/>
          <c:val>
            <c:numRef>
              <c:f>'Copy Shop'!$I$7:$I$11</c:f>
              <c:numCache>
                <c:formatCode>General</c:formatCode>
                <c:ptCount val="5"/>
                <c:pt idx="0">
                  <c:v>-2800</c:v>
                </c:pt>
                <c:pt idx="1">
                  <c:v>-800</c:v>
                </c:pt>
                <c:pt idx="2">
                  <c:v>1200</c:v>
                </c:pt>
                <c:pt idx="3">
                  <c:v>3200</c:v>
                </c:pt>
                <c:pt idx="4">
                  <c:v>5200</c:v>
                </c:pt>
              </c:numCache>
            </c:numRef>
          </c:val>
          <c:extLst>
            <c:ext xmlns:c16="http://schemas.microsoft.com/office/drawing/2014/chart" uri="{C3380CC4-5D6E-409C-BE32-E72D297353CC}">
              <c16:uniqueId val="{00000002-4D06-4589-92C4-69A0887A6F82}"/>
            </c:ext>
          </c:extLst>
        </c:ser>
        <c:ser>
          <c:idx val="3"/>
          <c:order val="3"/>
          <c:invertIfNegative val="0"/>
          <c:val>
            <c:numRef>
              <c:f>'Copy Shop'!$J$7:$J$11</c:f>
              <c:numCache>
                <c:formatCode>General</c:formatCode>
                <c:ptCount val="5"/>
                <c:pt idx="0">
                  <c:v>-2800</c:v>
                </c:pt>
                <c:pt idx="1">
                  <c:v>-800</c:v>
                </c:pt>
                <c:pt idx="2">
                  <c:v>1200</c:v>
                </c:pt>
                <c:pt idx="3">
                  <c:v>3200</c:v>
                </c:pt>
                <c:pt idx="4">
                  <c:v>5200</c:v>
                </c:pt>
              </c:numCache>
            </c:numRef>
          </c:val>
          <c:extLst>
            <c:ext xmlns:c16="http://schemas.microsoft.com/office/drawing/2014/chart" uri="{C3380CC4-5D6E-409C-BE32-E72D297353CC}">
              <c16:uniqueId val="{00000003-4D06-4589-92C4-69A0887A6F82}"/>
            </c:ext>
          </c:extLst>
        </c:ser>
        <c:dLbls>
          <c:showLegendKey val="0"/>
          <c:showVal val="0"/>
          <c:showCatName val="0"/>
          <c:showSerName val="0"/>
          <c:showPercent val="0"/>
          <c:showBubbleSize val="0"/>
        </c:dLbls>
        <c:gapWidth val="150"/>
        <c:axId val="194913280"/>
        <c:axId val="194636608"/>
      </c:barChart>
      <c:catAx>
        <c:axId val="194913280"/>
        <c:scaling>
          <c:orientation val="minMax"/>
        </c:scaling>
        <c:delete val="0"/>
        <c:axPos val="b"/>
        <c:majorTickMark val="out"/>
        <c:minorTickMark val="none"/>
        <c:tickLblPos val="nextTo"/>
        <c:crossAx val="194636608"/>
        <c:crosses val="autoZero"/>
        <c:auto val="1"/>
        <c:lblAlgn val="ctr"/>
        <c:lblOffset val="100"/>
        <c:noMultiLvlLbl val="0"/>
      </c:catAx>
      <c:valAx>
        <c:axId val="194636608"/>
        <c:scaling>
          <c:orientation val="minMax"/>
        </c:scaling>
        <c:delete val="0"/>
        <c:axPos val="l"/>
        <c:majorGridlines/>
        <c:numFmt formatCode="General" sourceLinked="1"/>
        <c:majorTickMark val="out"/>
        <c:minorTickMark val="none"/>
        <c:tickLblPos val="nextTo"/>
        <c:crossAx val="1949132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7</xdr:col>
      <xdr:colOff>180976</xdr:colOff>
      <xdr:row>1</xdr:row>
      <xdr:rowOff>19048</xdr:rowOff>
    </xdr:from>
    <xdr:ext cx="5276850" cy="4057651"/>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496051" y="238123"/>
          <a:ext cx="5276850" cy="4057651"/>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tx1"/>
              </a:solidFill>
              <a:effectLst/>
              <a:latin typeface="+mn-lt"/>
              <a:ea typeface="+mn-ea"/>
              <a:cs typeface="+mn-cs"/>
            </a:rPr>
            <a:t>Scenario</a:t>
          </a:r>
        </a:p>
        <a:p>
          <a:r>
            <a:rPr lang="en-US" sz="1100" b="0" i="0">
              <a:solidFill>
                <a:schemeClr val="tx1"/>
              </a:solidFill>
              <a:effectLst/>
              <a:latin typeface="+mn-lt"/>
              <a:ea typeface="+mn-ea"/>
              <a:cs typeface="+mn-cs"/>
            </a:rPr>
            <a:t>The Quality Sweater Company sells hand-knitted sweaters.  The company is planning to print a catalog of its products and undertake a direct mail campaign.  The cost of printing the catalog is $20,000 plus $.10 per catalog.  The cost of mailing each catalog (including postage, order forms, and buying names from a mail-order database) is $0.15. In addition, the company plans to include direct reply envelopes in its mailing and incurs a $.20 in extra costs for each direct mail envelope used by a respondent.  The average size of a customer order is $40, and the company’s variable cost per order (primarily due to labor and material costs) averages about 80% of the order’s value – that is $32.  The company plans to mail 100,000 catalogs.  It wants to develop a spreadsheet model to answer the following questions:</a:t>
          </a:r>
        </a:p>
        <a:p>
          <a:r>
            <a:rPr lang="en-US" sz="1100" b="0" i="0">
              <a:solidFill>
                <a:schemeClr val="tx1"/>
              </a:solidFill>
              <a:effectLst/>
              <a:latin typeface="+mn-lt"/>
              <a:ea typeface="+mn-ea"/>
              <a:cs typeface="+mn-cs"/>
            </a:rPr>
            <a:t>1. How does a change in the response rate affect profit?</a:t>
          </a:r>
        </a:p>
        <a:p>
          <a:r>
            <a:rPr lang="en-US" sz="1100" b="0" i="0">
              <a:solidFill>
                <a:schemeClr val="tx1"/>
              </a:solidFill>
              <a:effectLst/>
              <a:latin typeface="+mn-lt"/>
              <a:ea typeface="+mn-ea"/>
              <a:cs typeface="+mn-cs"/>
            </a:rPr>
            <a:t>2. For what response rate does the company break even?</a:t>
          </a:r>
        </a:p>
        <a:p>
          <a:r>
            <a:rPr lang="en-US" sz="1100" b="0" i="0">
              <a:solidFill>
                <a:schemeClr val="tx1"/>
              </a:solidFill>
              <a:effectLst/>
              <a:latin typeface="+mn-lt"/>
              <a:ea typeface="+mn-ea"/>
              <a:cs typeface="+mn-cs"/>
            </a:rPr>
            <a:t>3. If the company estimates a response rate of 3%, should it proceed with the mailing?</a:t>
          </a:r>
        </a:p>
        <a:p>
          <a:r>
            <a:rPr lang="en-US" sz="1100" b="0" i="0">
              <a:solidFill>
                <a:schemeClr val="tx1"/>
              </a:solidFill>
              <a:effectLst/>
              <a:latin typeface="+mn-lt"/>
              <a:ea typeface="+mn-ea"/>
              <a:cs typeface="+mn-cs"/>
            </a:rPr>
            <a:t>4. How does the presence of uncertainty affect the usefulness of the model? </a:t>
          </a:r>
        </a:p>
        <a:p>
          <a:endParaRPr lang="en-US" sz="1100"/>
        </a:p>
      </xdr:txBody>
    </xdr:sp>
    <xdr:clientData/>
  </xdr:oneCellAnchor>
  <xdr:twoCellAnchor>
    <xdr:from>
      <xdr:col>8</xdr:col>
      <xdr:colOff>129540</xdr:colOff>
      <xdr:row>31</xdr:row>
      <xdr:rowOff>7620</xdr:rowOff>
    </xdr:from>
    <xdr:to>
      <xdr:col>15</xdr:col>
      <xdr:colOff>579120</xdr:colOff>
      <xdr:row>47</xdr:row>
      <xdr:rowOff>95250</xdr:rowOff>
    </xdr:to>
    <xdr:graphicFrame macro="">
      <xdr:nvGraphicFramePr>
        <xdr:cNvPr id="3" name="Chart 2">
          <a:extLst>
            <a:ext uri="{FF2B5EF4-FFF2-40B4-BE49-F238E27FC236}">
              <a16:creationId xmlns:a16="http://schemas.microsoft.com/office/drawing/2014/main" id="{1D09956F-4B7B-08C5-00A3-5C04C51C93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9</xdr:col>
      <xdr:colOff>180975</xdr:colOff>
      <xdr:row>0</xdr:row>
      <xdr:rowOff>171450</xdr:rowOff>
    </xdr:from>
    <xdr:ext cx="3962399" cy="2543175"/>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8096250" y="171450"/>
          <a:ext cx="3962399" cy="2543175"/>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b="1" i="0">
              <a:solidFill>
                <a:schemeClr val="tx1"/>
              </a:solidFill>
              <a:effectLst/>
              <a:latin typeface="+mn-lt"/>
              <a:ea typeface="+mn-ea"/>
              <a:cs typeface="+mn-cs"/>
            </a:rPr>
            <a:t>Scenario</a:t>
          </a:r>
        </a:p>
        <a:p>
          <a:r>
            <a:rPr lang="en-US" sz="1100" b="0" i="0">
              <a:solidFill>
                <a:schemeClr val="tx1"/>
              </a:solidFill>
              <a:effectLst/>
              <a:latin typeface="+mn-lt"/>
              <a:ea typeface="+mn-ea"/>
              <a:cs typeface="+mn-cs"/>
            </a:rPr>
            <a:t>Jackson will be opening a hot dog stand called Haute Dog on Falls Road, in Baltimore, Maryland.  The startup cost is $500.  He is expecting to be open 6 days a week and he expects to sell 100 hot dogs a day at $4 each.  The variable cost of the hot dog (which includes napkins and toppings) is $0.50 per dog.</a:t>
          </a:r>
        </a:p>
        <a:p>
          <a:r>
            <a:rPr lang="en-US" sz="1100" b="0" i="0">
              <a:solidFill>
                <a:schemeClr val="tx1"/>
              </a:solidFill>
              <a:effectLst/>
              <a:latin typeface="+mn-lt"/>
              <a:ea typeface="+mn-ea"/>
              <a:cs typeface="+mn-cs"/>
            </a:rPr>
            <a:t>Create a spreadsheet to model Haute Dog’s costs, revenues, and profits.</a:t>
          </a:r>
        </a:p>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6</xdr:col>
      <xdr:colOff>342899</xdr:colOff>
      <xdr:row>0</xdr:row>
      <xdr:rowOff>47625</xdr:rowOff>
    </xdr:from>
    <xdr:ext cx="7534275" cy="1990726"/>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933949" y="47625"/>
          <a:ext cx="7534275" cy="1990726"/>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100" b="1" i="0">
              <a:solidFill>
                <a:schemeClr val="tx1"/>
              </a:solidFill>
              <a:effectLst/>
              <a:latin typeface="+mn-lt"/>
              <a:ea typeface="+mn-ea"/>
              <a:cs typeface="+mn-cs"/>
            </a:rPr>
            <a:t>Scenario</a:t>
          </a:r>
        </a:p>
        <a:p>
          <a:pPr algn="ctr"/>
          <a:r>
            <a:rPr lang="en-US" sz="1100" b="0" i="0">
              <a:solidFill>
                <a:schemeClr val="bg1">
                  <a:lumMod val="50000"/>
                </a:schemeClr>
              </a:solidFill>
              <a:effectLst/>
              <a:latin typeface="+mn-lt"/>
              <a:ea typeface="+mn-ea"/>
              <a:cs typeface="+mn-cs"/>
            </a:rPr>
            <a:t>B&amp;N Bookstore, with many locations across the United States, places orders for all the latest books and then distributes them to its individual bookstores.  B&amp;N needs a model to help it order the appropriate number of any title.  For example, B&amp;N plans to order a popular new hardback novel, which it will sell for $30.  It can purchase any number of this book from the publisher, but due to quantity discounts, the unit cost for all books it orders depends on the number ordered.  Specifically, if the number ordered is less than 1000, the unit cost is $24.  After each 1000, the unit costs drops: to $23 for at least 1000 copies; to $22.25 for at least 2000; to $21.75 for at least 3000; and to $21.30 (the lowest possible unit cost) for at least 4000.  B&amp;N is very uncertain about the demand for this book – it estimates that demand could be anywhere from 500 to 4500.  Also, as with most hardback novels, this one will eventually come out in paperback.  Therefore, if B&amp;N has any hardbacks left when the paperback comes out, it will put them on sale for $10, at which price it believes all the leftovers will be sold. </a:t>
          </a:r>
        </a:p>
        <a:p>
          <a:pPr algn="ctr"/>
          <a:r>
            <a:rPr lang="en-US" sz="1100" b="0" i="0">
              <a:solidFill>
                <a:schemeClr val="bg1">
                  <a:lumMod val="50000"/>
                </a:schemeClr>
              </a:solidFill>
              <a:effectLst/>
              <a:latin typeface="+mn-lt"/>
              <a:ea typeface="+mn-ea"/>
              <a:cs typeface="+mn-cs"/>
            </a:rPr>
            <a:t>How many copies of this hardback novel should B&amp;N order from the publisher?</a:t>
          </a:r>
        </a:p>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10</xdr:col>
      <xdr:colOff>171450</xdr:colOff>
      <xdr:row>0</xdr:row>
      <xdr:rowOff>142874</xdr:rowOff>
    </xdr:from>
    <xdr:ext cx="4686300" cy="1470146"/>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6267450" y="142874"/>
          <a:ext cx="4686300" cy="1470146"/>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US" sz="1100" b="1" i="0">
              <a:solidFill>
                <a:schemeClr val="bg1">
                  <a:lumMod val="50000"/>
                </a:schemeClr>
              </a:solidFill>
              <a:effectLst/>
              <a:latin typeface="+mn-lt"/>
              <a:ea typeface="+mn-ea"/>
              <a:cs typeface="+mn-cs"/>
            </a:rPr>
            <a:t>Scenario</a:t>
          </a:r>
        </a:p>
        <a:p>
          <a:pPr algn="ctr"/>
          <a:r>
            <a:rPr lang="en-US" sz="1100" b="0" i="0">
              <a:solidFill>
                <a:schemeClr val="bg1">
                  <a:lumMod val="50000"/>
                </a:schemeClr>
              </a:solidFill>
              <a:effectLst/>
              <a:latin typeface="+mn-lt"/>
              <a:ea typeface="+mn-ea"/>
              <a:cs typeface="+mn-cs"/>
            </a:rPr>
            <a:t>You are thinking of opening a small copy shop. It costs $5000 to rent a copier for a year, and it costs $0.03 per copy to operate the copier. Other fixed costs of running the store will amount to $400 per month. You plan to charge an average of $.10 per copy and the store will be open 365 days per year. Each copier can make up to 100,000 copies per year. You expect that the demand could be anywhere from 500 to 2000 copies per day.</a:t>
          </a:r>
        </a:p>
        <a:p>
          <a:endParaRPr lang="en-US" sz="1100">
            <a:solidFill>
              <a:schemeClr val="bg1">
                <a:lumMod val="50000"/>
              </a:schemeClr>
            </a:solidFill>
          </a:endParaRPr>
        </a:p>
      </xdr:txBody>
    </xdr:sp>
    <xdr:clientData/>
  </xdr:oneCellAnchor>
  <xdr:twoCellAnchor>
    <xdr:from>
      <xdr:col>10</xdr:col>
      <xdr:colOff>38100</xdr:colOff>
      <xdr:row>7</xdr:row>
      <xdr:rowOff>123825</xdr:rowOff>
    </xdr:from>
    <xdr:to>
      <xdr:col>17</xdr:col>
      <xdr:colOff>342900</xdr:colOff>
      <xdr:row>21</xdr:row>
      <xdr:rowOff>47625</xdr:rowOff>
    </xdr:to>
    <xdr:graphicFrame macro="">
      <xdr:nvGraphicFramePr>
        <xdr:cNvPr id="8" name="Chart 7">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257176</xdr:colOff>
      <xdr:row>0</xdr:row>
      <xdr:rowOff>76200</xdr:rowOff>
    </xdr:from>
    <xdr:to>
      <xdr:col>16</xdr:col>
      <xdr:colOff>314326</xdr:colOff>
      <xdr:row>6</xdr:row>
      <xdr:rowOff>133350</xdr:rowOff>
    </xdr:to>
    <xdr:sp macro="" textlink="">
      <xdr:nvSpPr>
        <xdr:cNvPr id="5121" name="Text Box 1">
          <a:extLst>
            <a:ext uri="{FF2B5EF4-FFF2-40B4-BE49-F238E27FC236}">
              <a16:creationId xmlns:a16="http://schemas.microsoft.com/office/drawing/2014/main" id="{00000000-0008-0000-0400-000001140000}"/>
            </a:ext>
          </a:extLst>
        </xdr:cNvPr>
        <xdr:cNvSpPr txBox="1">
          <a:spLocks noChangeArrowheads="1"/>
        </xdr:cNvSpPr>
      </xdr:nvSpPr>
      <xdr:spPr bwMode="auto">
        <a:xfrm>
          <a:off x="5943601" y="76200"/>
          <a:ext cx="5543550" cy="1323975"/>
        </a:xfrm>
        <a:prstGeom prst="rect">
          <a:avLst/>
        </a:prstGeom>
        <a:solidFill>
          <a:sysClr val="window" lastClr="FFFFFF"/>
        </a:solidFill>
        <a:ln w="9525">
          <a:solidFill>
            <a:srgbClr val="000000"/>
          </a:solidFill>
          <a:miter lim="800000"/>
          <a:headEnd/>
          <a:tailEnd/>
        </a:ln>
      </xdr:spPr>
      <xdr:txBody>
        <a:bodyPr vertOverflow="clip" wrap="square" lIns="27432" tIns="27432" rIns="0" bIns="0" anchor="t" upright="1"/>
        <a:lstStyle/>
        <a:p>
          <a:pPr algn="l" rtl="0">
            <a:defRPr sz="1000"/>
          </a:pPr>
          <a:r>
            <a:rPr lang="en-US" sz="1100" b="0" i="0" u="none" strike="noStrike" baseline="0">
              <a:solidFill>
                <a:schemeClr val="bg1">
                  <a:lumMod val="50000"/>
                </a:schemeClr>
              </a:solidFill>
              <a:latin typeface="Calibri"/>
            </a:rPr>
            <a:t>Scenario</a:t>
          </a:r>
        </a:p>
        <a:p>
          <a:pPr algn="l" rtl="0">
            <a:defRPr sz="1000"/>
          </a:pPr>
          <a:r>
            <a:rPr lang="en-US" sz="1100" b="0" i="0" u="none" strike="noStrike" baseline="0">
              <a:solidFill>
                <a:schemeClr val="bg1">
                  <a:lumMod val="50000"/>
                </a:schemeClr>
              </a:solidFill>
              <a:latin typeface="Calibri"/>
            </a:rPr>
            <a:t>You are going to manage a band, The Screamin' Blue Jays, which will go on tour across the United States. The tour costs $5.5 million to fund and develop. There will be 5 concerts per week and you project the band to be on the road for 30 weeks. The average cost to rent different venues on tour is $1000 per show. Tickets will sell at $50 each. You also earn an average of $1.50 profit per ticket from concession sales. Each venue has a maximum capacity of 800 seats and you expect 80% of the seats to be full.</a:t>
          </a:r>
        </a:p>
        <a:p>
          <a:pPr algn="l" rtl="0">
            <a:defRPr sz="1000"/>
          </a:pPr>
          <a:r>
            <a:rPr lang="en-US" sz="1100" b="0" i="0" u="none" strike="noStrike" baseline="0">
              <a:solidFill>
                <a:schemeClr val="bg1">
                  <a:lumMod val="50000"/>
                </a:schemeClr>
              </a:solidFill>
              <a:latin typeface="Calibri"/>
            </a:rPr>
            <a:t>  </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workbookViewId="0">
      <selection activeCell="J29" sqref="J29"/>
    </sheetView>
  </sheetViews>
  <sheetFormatPr defaultRowHeight="14.4" x14ac:dyDescent="0.3"/>
  <cols>
    <col min="1" max="1" width="28.109375" bestFit="1" customWidth="1"/>
    <col min="2" max="2" width="19.88671875" customWidth="1"/>
    <col min="3" max="3" width="10.109375" bestFit="1" customWidth="1"/>
    <col min="7" max="7" width="14.6640625" bestFit="1" customWidth="1"/>
    <col min="8" max="8" width="20" customWidth="1"/>
  </cols>
  <sheetData>
    <row r="1" spans="1:4" ht="17.399999999999999" x14ac:dyDescent="0.35">
      <c r="A1" s="45" t="s">
        <v>15</v>
      </c>
      <c r="B1" s="45"/>
      <c r="C1" s="45"/>
    </row>
    <row r="3" spans="1:4" x14ac:dyDescent="0.3">
      <c r="A3" t="s">
        <v>0</v>
      </c>
    </row>
    <row r="4" spans="1:4" x14ac:dyDescent="0.3">
      <c r="A4" t="s">
        <v>1</v>
      </c>
      <c r="B4" s="2">
        <v>20000</v>
      </c>
    </row>
    <row r="5" spans="1:4" x14ac:dyDescent="0.3">
      <c r="A5" t="s">
        <v>10</v>
      </c>
      <c r="B5" s="2">
        <v>0.1</v>
      </c>
      <c r="C5" t="s">
        <v>2</v>
      </c>
    </row>
    <row r="6" spans="1:4" x14ac:dyDescent="0.3">
      <c r="A6" t="s">
        <v>3</v>
      </c>
      <c r="B6" s="2">
        <f>B4+B5*B15</f>
        <v>30000</v>
      </c>
    </row>
    <row r="7" spans="1:4" x14ac:dyDescent="0.3">
      <c r="B7" s="2"/>
    </row>
    <row r="8" spans="1:4" x14ac:dyDescent="0.3">
      <c r="A8" t="s">
        <v>4</v>
      </c>
      <c r="B8" s="2">
        <v>0.15</v>
      </c>
      <c r="C8" t="s">
        <v>5</v>
      </c>
    </row>
    <row r="9" spans="1:4" x14ac:dyDescent="0.3">
      <c r="A9" t="s">
        <v>6</v>
      </c>
      <c r="B9" s="2">
        <v>0.2</v>
      </c>
      <c r="C9" t="s">
        <v>7</v>
      </c>
    </row>
    <row r="10" spans="1:4" x14ac:dyDescent="0.3">
      <c r="A10" t="s">
        <v>13</v>
      </c>
      <c r="B10" s="2">
        <f>B8*B15+B16*B15*B9</f>
        <v>16000</v>
      </c>
      <c r="C10" t="str">
        <f ca="1">_xlfn.FORMULATEXT(B10)</f>
        <v>=B8*B15+B16*B15*B9</v>
      </c>
    </row>
    <row r="12" spans="1:4" x14ac:dyDescent="0.3">
      <c r="A12" t="s">
        <v>8</v>
      </c>
      <c r="B12" s="2">
        <v>40</v>
      </c>
    </row>
    <row r="13" spans="1:4" x14ac:dyDescent="0.3">
      <c r="A13" t="s">
        <v>118</v>
      </c>
      <c r="B13" s="2">
        <f>80%*B12</f>
        <v>32</v>
      </c>
      <c r="C13" t="str">
        <f ca="1">_xlfn.FORMULATEXT(B13)</f>
        <v>=80%*B12</v>
      </c>
    </row>
    <row r="14" spans="1:4" x14ac:dyDescent="0.3">
      <c r="A14" t="s">
        <v>122</v>
      </c>
      <c r="B14" s="59">
        <f>B12-B13</f>
        <v>8</v>
      </c>
      <c r="C14" t="str">
        <f ca="1">_xlfn.FORMULATEXT(B14)</f>
        <v>=B12-B13</v>
      </c>
    </row>
    <row r="15" spans="1:4" x14ac:dyDescent="0.3">
      <c r="A15" t="s">
        <v>11</v>
      </c>
      <c r="B15">
        <v>100000</v>
      </c>
    </row>
    <row r="16" spans="1:4" x14ac:dyDescent="0.3">
      <c r="A16" t="s">
        <v>12</v>
      </c>
      <c r="B16" s="58">
        <v>0.05</v>
      </c>
      <c r="C16" t="s">
        <v>116</v>
      </c>
      <c r="D16" t="s">
        <v>117</v>
      </c>
    </row>
    <row r="17" spans="1:8" x14ac:dyDescent="0.3">
      <c r="A17" t="s">
        <v>119</v>
      </c>
      <c r="B17">
        <f>B16*B15</f>
        <v>5000</v>
      </c>
      <c r="C17" t="str">
        <f ca="1">_xlfn.FORMULATEXT(B17)</f>
        <v>=B16*B15</v>
      </c>
    </row>
    <row r="20" spans="1:8" x14ac:dyDescent="0.3">
      <c r="A20" s="1" t="s">
        <v>121</v>
      </c>
      <c r="B20" s="2">
        <f>B14*B17</f>
        <v>40000</v>
      </c>
      <c r="C20" t="str">
        <f t="shared" ref="C12:C22" ca="1" si="0">_xlfn.FORMULATEXT(B20)</f>
        <v>=B14*B17</v>
      </c>
    </row>
    <row r="21" spans="1:8" x14ac:dyDescent="0.3">
      <c r="A21" s="1" t="s">
        <v>120</v>
      </c>
      <c r="B21" s="2">
        <f>B6+B10</f>
        <v>46000</v>
      </c>
      <c r="C21" t="str">
        <f t="shared" ca="1" si="0"/>
        <v>=B6+B10</v>
      </c>
    </row>
    <row r="22" spans="1:8" x14ac:dyDescent="0.3">
      <c r="A22" s="1" t="s">
        <v>14</v>
      </c>
      <c r="B22" s="60">
        <f>B20-B21</f>
        <v>-6000</v>
      </c>
      <c r="C22" t="str">
        <f t="shared" ca="1" si="0"/>
        <v>=B20-B21</v>
      </c>
    </row>
    <row r="27" spans="1:8" ht="22.8" x14ac:dyDescent="0.4">
      <c r="A27" s="46" t="s">
        <v>16</v>
      </c>
      <c r="B27" s="46"/>
      <c r="C27" s="46"/>
      <c r="D27" s="46"/>
      <c r="E27" s="46"/>
    </row>
    <row r="29" spans="1:8" ht="18" thickBot="1" x14ac:dyDescent="0.4">
      <c r="A29" s="47" t="s">
        <v>17</v>
      </c>
      <c r="B29" s="47"/>
      <c r="C29" s="47"/>
    </row>
    <row r="30" spans="1:8" ht="15" thickTop="1" x14ac:dyDescent="0.3"/>
    <row r="31" spans="1:8" x14ac:dyDescent="0.3">
      <c r="A31" t="s">
        <v>18</v>
      </c>
    </row>
    <row r="32" spans="1:8" ht="18" thickBot="1" x14ac:dyDescent="0.4">
      <c r="A32" s="1" t="s">
        <v>19</v>
      </c>
      <c r="G32" s="47" t="s">
        <v>34</v>
      </c>
      <c r="H32" s="47"/>
    </row>
    <row r="33" spans="1:8" ht="15" thickTop="1" x14ac:dyDescent="0.3">
      <c r="A33" s="3" t="s">
        <v>20</v>
      </c>
      <c r="B33" s="2">
        <v>20000</v>
      </c>
    </row>
    <row r="34" spans="1:8" x14ac:dyDescent="0.3">
      <c r="A34" s="1" t="s">
        <v>21</v>
      </c>
      <c r="G34" s="34" t="s">
        <v>12</v>
      </c>
      <c r="H34" s="34" t="s">
        <v>35</v>
      </c>
    </row>
    <row r="35" spans="1:8" x14ac:dyDescent="0.3">
      <c r="A35" s="3" t="s">
        <v>20</v>
      </c>
      <c r="B35" s="2">
        <v>0.1</v>
      </c>
      <c r="C35" t="s">
        <v>2</v>
      </c>
      <c r="G35" s="7"/>
      <c r="H35" s="8">
        <f>B49</f>
        <v>0</v>
      </c>
    </row>
    <row r="36" spans="1:8" x14ac:dyDescent="0.3">
      <c r="A36" s="3" t="s">
        <v>22</v>
      </c>
      <c r="B36" s="2">
        <v>0.15</v>
      </c>
      <c r="C36" t="s">
        <v>2</v>
      </c>
      <c r="G36" s="9">
        <v>0.03</v>
      </c>
      <c r="H36" s="10">
        <f t="dataTable" ref="H36:H46" dt2D="0" dtr="0" r1="B43"/>
        <v>-21600</v>
      </c>
    </row>
    <row r="37" spans="1:8" x14ac:dyDescent="0.3">
      <c r="A37" s="3" t="s">
        <v>23</v>
      </c>
      <c r="B37" s="2">
        <v>0.2</v>
      </c>
      <c r="C37" t="s">
        <v>24</v>
      </c>
      <c r="G37" s="9">
        <v>3.5000000000000003E-2</v>
      </c>
      <c r="H37" s="10">
        <v>-17700</v>
      </c>
    </row>
    <row r="38" spans="1:8" x14ac:dyDescent="0.3">
      <c r="A38" s="3" t="s">
        <v>27</v>
      </c>
      <c r="B38" s="2">
        <f>80%*B47</f>
        <v>32</v>
      </c>
      <c r="C38" t="s">
        <v>24</v>
      </c>
      <c r="G38" s="9">
        <v>0.04</v>
      </c>
      <c r="H38" s="10">
        <v>-13800</v>
      </c>
    </row>
    <row r="39" spans="1:8" x14ac:dyDescent="0.3">
      <c r="A39" s="3" t="s">
        <v>33</v>
      </c>
      <c r="B39" s="2">
        <f>B33+(B35+B36)*B42+(B37+B38)*B44</f>
        <v>230769.23076923078</v>
      </c>
      <c r="G39" s="9">
        <v>4.4999999999999998E-2</v>
      </c>
      <c r="H39" s="10">
        <v>-9900</v>
      </c>
    </row>
    <row r="40" spans="1:8" x14ac:dyDescent="0.3">
      <c r="G40" s="9">
        <v>0.05</v>
      </c>
      <c r="H40" s="10">
        <v>-6000</v>
      </c>
    </row>
    <row r="41" spans="1:8" x14ac:dyDescent="0.3">
      <c r="G41" s="9">
        <v>5.5E-2</v>
      </c>
      <c r="H41" s="10">
        <v>-2100.0000000000291</v>
      </c>
    </row>
    <row r="42" spans="1:8" x14ac:dyDescent="0.3">
      <c r="A42" s="4" t="s">
        <v>28</v>
      </c>
      <c r="B42">
        <v>100000</v>
      </c>
      <c r="G42" s="9">
        <v>0.06</v>
      </c>
      <c r="H42" s="10">
        <v>1799.9999999999709</v>
      </c>
    </row>
    <row r="43" spans="1:8" x14ac:dyDescent="0.3">
      <c r="A43" s="4" t="s">
        <v>12</v>
      </c>
      <c r="B43" s="61">
        <v>5.7692307692307696E-2</v>
      </c>
      <c r="C43" t="s">
        <v>30</v>
      </c>
      <c r="G43" s="9">
        <v>6.5000000000000002E-2</v>
      </c>
      <c r="H43" s="10">
        <v>5699.9999999999709</v>
      </c>
    </row>
    <row r="44" spans="1:8" x14ac:dyDescent="0.3">
      <c r="A44" s="1" t="s">
        <v>29</v>
      </c>
      <c r="B44">
        <f>B42*B43</f>
        <v>5769.2307692307695</v>
      </c>
      <c r="G44" s="9">
        <v>7.0000000000000007E-2</v>
      </c>
      <c r="H44" s="10">
        <v>9600</v>
      </c>
    </row>
    <row r="45" spans="1:8" x14ac:dyDescent="0.3">
      <c r="G45" s="9">
        <v>7.4999999999999997E-2</v>
      </c>
      <c r="H45" s="10">
        <v>13500</v>
      </c>
    </row>
    <row r="46" spans="1:8" x14ac:dyDescent="0.3">
      <c r="A46" s="4" t="s">
        <v>25</v>
      </c>
      <c r="G46" s="9">
        <v>0.08</v>
      </c>
      <c r="H46" s="10">
        <v>17400</v>
      </c>
    </row>
    <row r="47" spans="1:8" x14ac:dyDescent="0.3">
      <c r="A47" s="6" t="s">
        <v>26</v>
      </c>
      <c r="B47" s="2">
        <v>40</v>
      </c>
    </row>
    <row r="48" spans="1:8" x14ac:dyDescent="0.3">
      <c r="A48" t="s">
        <v>31</v>
      </c>
      <c r="B48" s="2">
        <f>B44*B47</f>
        <v>230769.23076923078</v>
      </c>
    </row>
    <row r="49" spans="1:2" x14ac:dyDescent="0.3">
      <c r="A49" s="1" t="s">
        <v>32</v>
      </c>
      <c r="B49" s="2">
        <f>B48-B39</f>
        <v>0</v>
      </c>
    </row>
  </sheetData>
  <mergeCells count="4">
    <mergeCell ref="A1:C1"/>
    <mergeCell ref="A27:E27"/>
    <mergeCell ref="A29:C29"/>
    <mergeCell ref="G32:H3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
  <sheetViews>
    <sheetView workbookViewId="0">
      <selection activeCell="I12" sqref="I12"/>
    </sheetView>
  </sheetViews>
  <sheetFormatPr defaultRowHeight="14.4" x14ac:dyDescent="0.3"/>
  <cols>
    <col min="1" max="1" width="13.6640625" bestFit="1" customWidth="1"/>
    <col min="2" max="2" width="29" bestFit="1" customWidth="1"/>
    <col min="3" max="3" width="15.33203125" bestFit="1" customWidth="1"/>
    <col min="6" max="6" width="10.88671875" bestFit="1" customWidth="1"/>
    <col min="7" max="7" width="13.33203125" bestFit="1" customWidth="1"/>
  </cols>
  <sheetData>
    <row r="1" spans="1:7" ht="19.8" x14ac:dyDescent="0.4">
      <c r="A1" s="48" t="s">
        <v>36</v>
      </c>
      <c r="B1" s="49"/>
      <c r="C1" s="50"/>
    </row>
    <row r="2" spans="1:7" x14ac:dyDescent="0.3">
      <c r="A2" s="15"/>
      <c r="B2" s="7"/>
      <c r="C2" s="16"/>
    </row>
    <row r="3" spans="1:7" x14ac:dyDescent="0.3">
      <c r="A3" s="15" t="s">
        <v>38</v>
      </c>
      <c r="B3" s="7" t="s">
        <v>37</v>
      </c>
      <c r="C3" s="16"/>
      <c r="F3" t="s">
        <v>49</v>
      </c>
    </row>
    <row r="4" spans="1:7" x14ac:dyDescent="0.3">
      <c r="A4" s="15"/>
      <c r="B4" s="7"/>
      <c r="C4" s="16"/>
    </row>
    <row r="5" spans="1:7" x14ac:dyDescent="0.3">
      <c r="A5" s="15" t="s">
        <v>40</v>
      </c>
      <c r="B5" s="7"/>
      <c r="C5" s="16"/>
      <c r="F5" s="7" t="s">
        <v>42</v>
      </c>
      <c r="G5" s="7" t="s">
        <v>50</v>
      </c>
    </row>
    <row r="6" spans="1:7" x14ac:dyDescent="0.3">
      <c r="A6" s="15" t="s">
        <v>41</v>
      </c>
      <c r="B6" s="7">
        <v>6</v>
      </c>
      <c r="C6" s="16" t="s">
        <v>39</v>
      </c>
      <c r="F6" s="7"/>
      <c r="G6" s="13">
        <f>$B$18</f>
        <v>0</v>
      </c>
    </row>
    <row r="7" spans="1:7" x14ac:dyDescent="0.3">
      <c r="A7" s="15" t="s">
        <v>42</v>
      </c>
      <c r="B7" s="14">
        <v>23.80952380952381</v>
      </c>
      <c r="C7" s="16" t="s">
        <v>48</v>
      </c>
      <c r="F7" s="7">
        <v>10</v>
      </c>
      <c r="G7" s="12">
        <f t="dataTable" ref="G7:G21" dt2D="0" dtr="0" r1="B7"/>
        <v>-290</v>
      </c>
    </row>
    <row r="8" spans="1:7" x14ac:dyDescent="0.3">
      <c r="A8" s="15"/>
      <c r="B8" s="7"/>
      <c r="C8" s="16"/>
      <c r="F8" s="7">
        <v>20</v>
      </c>
      <c r="G8" s="12">
        <v>-80</v>
      </c>
    </row>
    <row r="9" spans="1:7" x14ac:dyDescent="0.3">
      <c r="A9" s="15" t="s">
        <v>19</v>
      </c>
      <c r="B9" s="7"/>
      <c r="C9" s="16"/>
      <c r="F9" s="7">
        <v>30</v>
      </c>
      <c r="G9" s="12">
        <v>130</v>
      </c>
    </row>
    <row r="10" spans="1:7" x14ac:dyDescent="0.3">
      <c r="A10" s="15" t="s">
        <v>43</v>
      </c>
      <c r="B10" s="12">
        <v>500</v>
      </c>
      <c r="C10" s="16"/>
      <c r="F10" s="7">
        <v>40</v>
      </c>
      <c r="G10" s="12">
        <v>340</v>
      </c>
    </row>
    <row r="11" spans="1:7" x14ac:dyDescent="0.3">
      <c r="A11" s="15" t="s">
        <v>9</v>
      </c>
      <c r="B11" s="12">
        <v>0.5</v>
      </c>
      <c r="C11" s="16"/>
      <c r="F11" s="7">
        <v>50</v>
      </c>
      <c r="G11" s="12">
        <v>550</v>
      </c>
    </row>
    <row r="12" spans="1:7" x14ac:dyDescent="0.3">
      <c r="A12" s="15" t="s">
        <v>44</v>
      </c>
      <c r="B12" s="12">
        <f>B10+B7*B6*B11</f>
        <v>571.42857142857144</v>
      </c>
      <c r="C12" s="16"/>
      <c r="F12" s="7">
        <v>60</v>
      </c>
      <c r="G12" s="12">
        <v>760</v>
      </c>
    </row>
    <row r="13" spans="1:7" x14ac:dyDescent="0.3">
      <c r="A13" s="15"/>
      <c r="B13" s="7"/>
      <c r="C13" s="16"/>
      <c r="F13" s="7">
        <v>70</v>
      </c>
      <c r="G13" s="12">
        <v>970</v>
      </c>
    </row>
    <row r="14" spans="1:7" x14ac:dyDescent="0.3">
      <c r="A14" s="15" t="s">
        <v>25</v>
      </c>
      <c r="B14" s="7"/>
      <c r="C14" s="16"/>
      <c r="F14" s="7">
        <v>80</v>
      </c>
      <c r="G14" s="12">
        <v>1180</v>
      </c>
    </row>
    <row r="15" spans="1:7" x14ac:dyDescent="0.3">
      <c r="A15" s="15" t="s">
        <v>45</v>
      </c>
      <c r="B15" s="12">
        <v>4</v>
      </c>
      <c r="C15" s="16"/>
      <c r="F15" s="7">
        <v>90</v>
      </c>
      <c r="G15" s="12">
        <v>1390</v>
      </c>
    </row>
    <row r="16" spans="1:7" x14ac:dyDescent="0.3">
      <c r="A16" s="15" t="s">
        <v>46</v>
      </c>
      <c r="B16" s="12">
        <f>B15*B6*B7</f>
        <v>571.42857142857144</v>
      </c>
      <c r="C16" s="16"/>
      <c r="F16" s="7">
        <v>100</v>
      </c>
      <c r="G16" s="12">
        <v>1600</v>
      </c>
    </row>
    <row r="17" spans="1:7" x14ac:dyDescent="0.3">
      <c r="A17" s="15"/>
      <c r="B17" s="7"/>
      <c r="C17" s="16"/>
      <c r="F17" s="7">
        <v>110</v>
      </c>
      <c r="G17" s="12">
        <v>1810</v>
      </c>
    </row>
    <row r="18" spans="1:7" ht="15" thickBot="1" x14ac:dyDescent="0.35">
      <c r="A18" s="17" t="s">
        <v>47</v>
      </c>
      <c r="B18" s="18">
        <f>B16-B12</f>
        <v>0</v>
      </c>
      <c r="C18" s="19"/>
      <c r="F18" s="7">
        <v>120</v>
      </c>
      <c r="G18" s="12">
        <v>2020</v>
      </c>
    </row>
    <row r="19" spans="1:7" x14ac:dyDescent="0.3">
      <c r="F19" s="7">
        <v>130</v>
      </c>
      <c r="G19" s="12">
        <v>2230</v>
      </c>
    </row>
    <row r="20" spans="1:7" x14ac:dyDescent="0.3">
      <c r="F20" s="7">
        <v>140</v>
      </c>
      <c r="G20" s="12">
        <v>2440</v>
      </c>
    </row>
    <row r="21" spans="1:7" x14ac:dyDescent="0.3">
      <c r="F21" s="7">
        <v>150</v>
      </c>
      <c r="G21" s="12">
        <v>2650</v>
      </c>
    </row>
  </sheetData>
  <mergeCells count="1">
    <mergeCell ref="A1:C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6"/>
  <sheetViews>
    <sheetView tabSelected="1" zoomScaleNormal="100" workbookViewId="0">
      <selection activeCell="Q13" sqref="Q13"/>
    </sheetView>
  </sheetViews>
  <sheetFormatPr defaultRowHeight="14.4" x14ac:dyDescent="0.3"/>
  <cols>
    <col min="1" max="1" width="14.5546875" bestFit="1" customWidth="1"/>
    <col min="2" max="2" width="12.5546875" bestFit="1" customWidth="1"/>
    <col min="4" max="4" width="16.5546875" bestFit="1" customWidth="1"/>
    <col min="5" max="5" width="10.33203125" customWidth="1"/>
    <col min="7" max="7" width="11.5546875" bestFit="1" customWidth="1"/>
    <col min="8" max="11" width="12.33203125" bestFit="1" customWidth="1"/>
    <col min="12" max="16" width="11.5546875" bestFit="1" customWidth="1"/>
  </cols>
  <sheetData>
    <row r="1" spans="1:16" ht="20.399999999999999" thickBot="1" x14ac:dyDescent="0.45">
      <c r="A1" s="51" t="s">
        <v>51</v>
      </c>
      <c r="B1" s="51"/>
      <c r="C1" s="51"/>
      <c r="D1" s="51"/>
      <c r="E1" s="51"/>
      <c r="F1" s="51"/>
    </row>
    <row r="2" spans="1:16" ht="15" thickTop="1" x14ac:dyDescent="0.3"/>
    <row r="4" spans="1:16" x14ac:dyDescent="0.3">
      <c r="A4" t="s">
        <v>52</v>
      </c>
      <c r="B4" s="2">
        <v>30</v>
      </c>
      <c r="E4" t="s">
        <v>56</v>
      </c>
    </row>
    <row r="5" spans="1:16" x14ac:dyDescent="0.3">
      <c r="A5" t="s">
        <v>57</v>
      </c>
      <c r="B5" s="2">
        <v>10</v>
      </c>
      <c r="E5" s="7" t="s">
        <v>54</v>
      </c>
      <c r="F5" s="7" t="s">
        <v>55</v>
      </c>
    </row>
    <row r="6" spans="1:16" x14ac:dyDescent="0.3">
      <c r="E6" s="7">
        <v>0</v>
      </c>
      <c r="F6" s="12">
        <v>24</v>
      </c>
    </row>
    <row r="7" spans="1:16" x14ac:dyDescent="0.3">
      <c r="E7" s="7">
        <v>1000</v>
      </c>
      <c r="F7" s="12">
        <v>23</v>
      </c>
    </row>
    <row r="8" spans="1:16" x14ac:dyDescent="0.3">
      <c r="A8" t="s">
        <v>58</v>
      </c>
      <c r="B8" s="11">
        <v>3000</v>
      </c>
      <c r="C8" t="s">
        <v>59</v>
      </c>
      <c r="E8" s="7">
        <v>2000</v>
      </c>
      <c r="F8" s="12">
        <v>22.25</v>
      </c>
    </row>
    <row r="9" spans="1:16" x14ac:dyDescent="0.3">
      <c r="A9" t="s">
        <v>53</v>
      </c>
      <c r="B9" s="20">
        <v>4000</v>
      </c>
      <c r="E9" s="7">
        <v>3000</v>
      </c>
      <c r="F9" s="12">
        <v>21.75</v>
      </c>
    </row>
    <row r="10" spans="1:16" x14ac:dyDescent="0.3">
      <c r="E10" s="7">
        <v>4000</v>
      </c>
      <c r="F10" s="12">
        <v>21.3</v>
      </c>
    </row>
    <row r="11" spans="1:16" x14ac:dyDescent="0.3">
      <c r="A11" t="s">
        <v>60</v>
      </c>
      <c r="B11">
        <f>MAX(B9-B8,0)</f>
        <v>1000</v>
      </c>
      <c r="C11" t="s">
        <v>61</v>
      </c>
      <c r="D11" s="62" t="str">
        <f ca="1">_xlfn.FORMULATEXT(B11)</f>
        <v>=MAX(B9-B8,0)</v>
      </c>
    </row>
    <row r="12" spans="1:16" x14ac:dyDescent="0.3">
      <c r="B12">
        <f>IF(B9&gt;B8,B9-B8,0)</f>
        <v>1000</v>
      </c>
      <c r="C12" t="s">
        <v>62</v>
      </c>
      <c r="D12" s="62" t="str">
        <f t="shared" ref="D12:D18" ca="1" si="0">_xlfn.FORMULATEXT(B12)</f>
        <v>=IF(B9&gt;B8,B9-B8,0)</v>
      </c>
    </row>
    <row r="13" spans="1:16" x14ac:dyDescent="0.3">
      <c r="D13" s="62"/>
    </row>
    <row r="14" spans="1:16" x14ac:dyDescent="0.3">
      <c r="A14" t="s">
        <v>19</v>
      </c>
      <c r="B14" s="2">
        <f>VLOOKUP(B9,E5:F10,2,TRUE)</f>
        <v>21.3</v>
      </c>
      <c r="C14" t="s">
        <v>63</v>
      </c>
      <c r="D14" s="62" t="str">
        <f t="shared" ca="1" si="0"/>
        <v>=VLOOKUP(B9,E5:F10,2,TRUE)</v>
      </c>
      <c r="G14" s="1" t="s">
        <v>64</v>
      </c>
      <c r="I14" t="s">
        <v>65</v>
      </c>
    </row>
    <row r="15" spans="1:16" x14ac:dyDescent="0.3">
      <c r="A15" s="1" t="s">
        <v>33</v>
      </c>
      <c r="B15" s="2">
        <f>B14*B9</f>
        <v>85200</v>
      </c>
      <c r="D15" s="62" t="str">
        <f t="shared" ca="1" si="0"/>
        <v>=B14*B9</v>
      </c>
    </row>
    <row r="16" spans="1:16" x14ac:dyDescent="0.3">
      <c r="D16" s="62"/>
      <c r="H16" s="52" t="s">
        <v>58</v>
      </c>
      <c r="I16" s="52"/>
      <c r="J16" s="52"/>
      <c r="K16" s="52"/>
      <c r="L16" s="52"/>
      <c r="M16" s="52"/>
      <c r="N16" s="52"/>
      <c r="O16" s="52"/>
      <c r="P16" s="52"/>
    </row>
    <row r="17" spans="1:16" x14ac:dyDescent="0.3">
      <c r="A17" s="1" t="s">
        <v>25</v>
      </c>
      <c r="B17" s="2">
        <f>MIN(B9,B8)*B4+B12*B5</f>
        <v>100000</v>
      </c>
      <c r="D17" s="62" t="str">
        <f t="shared" ca="1" si="0"/>
        <v>=MIN(B9,B8)*B4+B12*B5</v>
      </c>
      <c r="G17" s="25">
        <f>B19</f>
        <v>14800</v>
      </c>
      <c r="H17" s="7">
        <v>500</v>
      </c>
      <c r="I17" s="7">
        <v>1000</v>
      </c>
      <c r="J17" s="7">
        <v>1500</v>
      </c>
      <c r="K17" s="7">
        <v>2000</v>
      </c>
      <c r="L17" s="7">
        <v>2500</v>
      </c>
      <c r="M17" s="7">
        <v>3000</v>
      </c>
      <c r="N17" s="7">
        <v>3500</v>
      </c>
      <c r="O17" s="7">
        <v>4000</v>
      </c>
      <c r="P17" s="16">
        <v>4500</v>
      </c>
    </row>
    <row r="18" spans="1:16" x14ac:dyDescent="0.3">
      <c r="F18" s="53" t="s">
        <v>53</v>
      </c>
      <c r="G18" s="7">
        <v>500</v>
      </c>
      <c r="H18" s="10">
        <f t="dataTable" ref="H18:P26" dt2D="1" dtr="1" r1="B8" r2="B9"/>
        <v>3000</v>
      </c>
      <c r="I18" s="10">
        <v>3000</v>
      </c>
      <c r="J18" s="10">
        <v>3000</v>
      </c>
      <c r="K18" s="10">
        <v>3000</v>
      </c>
      <c r="L18" s="10">
        <v>3000</v>
      </c>
      <c r="M18" s="10">
        <v>3000</v>
      </c>
      <c r="N18" s="10">
        <v>3000</v>
      </c>
      <c r="O18" s="10">
        <v>3000</v>
      </c>
      <c r="P18" s="21">
        <v>3000</v>
      </c>
    </row>
    <row r="19" spans="1:16" x14ac:dyDescent="0.3">
      <c r="A19" s="1" t="s">
        <v>35</v>
      </c>
      <c r="B19" s="2">
        <f>B17-B15</f>
        <v>14800</v>
      </c>
      <c r="F19" s="53"/>
      <c r="G19" s="7">
        <v>1000</v>
      </c>
      <c r="H19" s="10">
        <v>-3000</v>
      </c>
      <c r="I19" s="10">
        <v>7000</v>
      </c>
      <c r="J19" s="10">
        <v>7000</v>
      </c>
      <c r="K19" s="10">
        <v>7000</v>
      </c>
      <c r="L19" s="10">
        <v>7000</v>
      </c>
      <c r="M19" s="10">
        <v>7000</v>
      </c>
      <c r="N19" s="10">
        <v>7000</v>
      </c>
      <c r="O19" s="10">
        <v>7000</v>
      </c>
      <c r="P19" s="21">
        <v>7000</v>
      </c>
    </row>
    <row r="20" spans="1:16" x14ac:dyDescent="0.3">
      <c r="F20" s="53"/>
      <c r="G20" s="7">
        <v>1500</v>
      </c>
      <c r="H20" s="10">
        <v>-9500</v>
      </c>
      <c r="I20" s="10">
        <v>500</v>
      </c>
      <c r="J20" s="10">
        <v>10500</v>
      </c>
      <c r="K20" s="10">
        <v>10500</v>
      </c>
      <c r="L20" s="10">
        <v>10500</v>
      </c>
      <c r="M20" s="10">
        <v>10500</v>
      </c>
      <c r="N20" s="10">
        <v>10500</v>
      </c>
      <c r="O20" s="10">
        <v>10500</v>
      </c>
      <c r="P20" s="21">
        <v>10500</v>
      </c>
    </row>
    <row r="21" spans="1:16" x14ac:dyDescent="0.3">
      <c r="F21" s="53"/>
      <c r="G21" s="7">
        <v>2000</v>
      </c>
      <c r="H21" s="10">
        <v>-14500</v>
      </c>
      <c r="I21" s="10">
        <v>-4500</v>
      </c>
      <c r="J21" s="10">
        <v>5500</v>
      </c>
      <c r="K21" s="10">
        <v>15500</v>
      </c>
      <c r="L21" s="10">
        <v>15500</v>
      </c>
      <c r="M21" s="10">
        <v>15500</v>
      </c>
      <c r="N21" s="10">
        <v>15500</v>
      </c>
      <c r="O21" s="10">
        <v>15500</v>
      </c>
      <c r="P21" s="21">
        <v>15500</v>
      </c>
    </row>
    <row r="22" spans="1:16" x14ac:dyDescent="0.3">
      <c r="F22" s="53"/>
      <c r="G22" s="7">
        <v>2500</v>
      </c>
      <c r="H22" s="10">
        <v>-20625</v>
      </c>
      <c r="I22" s="10">
        <v>-10625</v>
      </c>
      <c r="J22" s="10">
        <v>-625</v>
      </c>
      <c r="K22" s="10">
        <v>9375</v>
      </c>
      <c r="L22" s="10">
        <v>19375</v>
      </c>
      <c r="M22" s="10">
        <v>19375</v>
      </c>
      <c r="N22" s="10">
        <v>19375</v>
      </c>
      <c r="O22" s="10">
        <v>19375</v>
      </c>
      <c r="P22" s="21">
        <v>19375</v>
      </c>
    </row>
    <row r="23" spans="1:16" x14ac:dyDescent="0.3">
      <c r="F23" s="53"/>
      <c r="G23" s="7">
        <v>3000</v>
      </c>
      <c r="H23" s="10">
        <v>-25250</v>
      </c>
      <c r="I23" s="10">
        <v>-15250</v>
      </c>
      <c r="J23" s="10">
        <v>-5250</v>
      </c>
      <c r="K23" s="10">
        <v>4750</v>
      </c>
      <c r="L23" s="10">
        <v>14750</v>
      </c>
      <c r="M23" s="10">
        <v>24750</v>
      </c>
      <c r="N23" s="10">
        <v>24750</v>
      </c>
      <c r="O23" s="10">
        <v>24750</v>
      </c>
      <c r="P23" s="21">
        <v>24750</v>
      </c>
    </row>
    <row r="24" spans="1:16" x14ac:dyDescent="0.3">
      <c r="F24" s="53"/>
      <c r="G24" s="7">
        <v>3500</v>
      </c>
      <c r="H24" s="10">
        <v>-31125</v>
      </c>
      <c r="I24" s="10">
        <v>-21125</v>
      </c>
      <c r="J24" s="10">
        <v>-11125</v>
      </c>
      <c r="K24" s="10">
        <v>-1125</v>
      </c>
      <c r="L24" s="10">
        <v>8875</v>
      </c>
      <c r="M24" s="10">
        <v>18875</v>
      </c>
      <c r="N24" s="10">
        <v>28875</v>
      </c>
      <c r="O24" s="10">
        <v>28875</v>
      </c>
      <c r="P24" s="21">
        <v>28875</v>
      </c>
    </row>
    <row r="25" spans="1:16" x14ac:dyDescent="0.3">
      <c r="F25" s="53"/>
      <c r="G25" s="7">
        <v>4000</v>
      </c>
      <c r="H25" s="10">
        <v>-35200</v>
      </c>
      <c r="I25" s="10">
        <v>-25200</v>
      </c>
      <c r="J25" s="10">
        <v>-15200</v>
      </c>
      <c r="K25" s="10">
        <v>-5200</v>
      </c>
      <c r="L25" s="10">
        <v>4800</v>
      </c>
      <c r="M25" s="10">
        <v>14800</v>
      </c>
      <c r="N25" s="10">
        <v>24800</v>
      </c>
      <c r="O25" s="10">
        <v>34800</v>
      </c>
      <c r="P25" s="21">
        <v>34800</v>
      </c>
    </row>
    <row r="26" spans="1:16" ht="15" thickBot="1" x14ac:dyDescent="0.35">
      <c r="F26" s="53"/>
      <c r="G26" s="22">
        <v>4500</v>
      </c>
      <c r="H26" s="23">
        <v>-40850</v>
      </c>
      <c r="I26" s="23">
        <v>-30850</v>
      </c>
      <c r="J26" s="23">
        <v>-20850</v>
      </c>
      <c r="K26" s="23">
        <v>-10850</v>
      </c>
      <c r="L26" s="23">
        <v>-850</v>
      </c>
      <c r="M26" s="23">
        <v>9150</v>
      </c>
      <c r="N26" s="23">
        <v>19150</v>
      </c>
      <c r="O26" s="23">
        <v>29150</v>
      </c>
      <c r="P26" s="24">
        <v>39150</v>
      </c>
    </row>
  </sheetData>
  <mergeCells count="3">
    <mergeCell ref="A1:F1"/>
    <mergeCell ref="H16:P16"/>
    <mergeCell ref="F18:F26"/>
  </mergeCells>
  <conditionalFormatting sqref="H18:P26">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4"/>
  <sheetViews>
    <sheetView workbookViewId="0">
      <selection activeCell="I9" sqref="I9"/>
    </sheetView>
  </sheetViews>
  <sheetFormatPr defaultRowHeight="14.4" x14ac:dyDescent="0.3"/>
  <cols>
    <col min="1" max="1" width="25" bestFit="1" customWidth="1"/>
    <col min="2" max="2" width="11.5546875" bestFit="1" customWidth="1"/>
    <col min="3" max="3" width="18" bestFit="1" customWidth="1"/>
    <col min="6" max="6" width="9.88671875" bestFit="1" customWidth="1"/>
  </cols>
  <sheetData>
    <row r="1" spans="1:10" ht="19.8" x14ac:dyDescent="0.4">
      <c r="A1" s="54" t="s">
        <v>66</v>
      </c>
      <c r="B1" s="54"/>
      <c r="C1" s="54"/>
    </row>
    <row r="3" spans="1:10" x14ac:dyDescent="0.3">
      <c r="A3" s="1" t="s">
        <v>67</v>
      </c>
      <c r="B3" s="11">
        <v>3</v>
      </c>
    </row>
    <row r="4" spans="1:10" ht="17.399999999999999" x14ac:dyDescent="0.35">
      <c r="A4" s="1" t="s">
        <v>68</v>
      </c>
      <c r="B4">
        <f>100000*B3</f>
        <v>300000</v>
      </c>
      <c r="C4" t="s">
        <v>69</v>
      </c>
      <c r="F4" s="28" t="s">
        <v>49</v>
      </c>
    </row>
    <row r="5" spans="1:10" x14ac:dyDescent="0.3">
      <c r="A5" s="1"/>
      <c r="G5" s="52" t="s">
        <v>88</v>
      </c>
      <c r="H5" s="52"/>
      <c r="I5" s="52"/>
      <c r="J5" s="52"/>
    </row>
    <row r="6" spans="1:10" x14ac:dyDescent="0.3">
      <c r="A6" s="1" t="s">
        <v>70</v>
      </c>
      <c r="B6" s="11">
        <v>774.95107633620501</v>
      </c>
      <c r="F6" s="33">
        <f>B24</f>
        <v>3.9003862184472382E-7</v>
      </c>
      <c r="G6" s="34">
        <v>500</v>
      </c>
      <c r="H6" s="34">
        <v>1000</v>
      </c>
      <c r="I6" s="34">
        <v>1500</v>
      </c>
      <c r="J6" s="34">
        <v>2000</v>
      </c>
    </row>
    <row r="7" spans="1:10" x14ac:dyDescent="0.3">
      <c r="A7" s="1" t="s">
        <v>71</v>
      </c>
      <c r="B7">
        <f>365*B6</f>
        <v>282857.14286271483</v>
      </c>
      <c r="C7" t="s">
        <v>72</v>
      </c>
      <c r="E7" s="55" t="s">
        <v>89</v>
      </c>
      <c r="F7" s="34">
        <v>1</v>
      </c>
      <c r="G7" s="7">
        <f t="dataTable" ref="G7:J11" dt2D="1" dtr="1" r1="B6" r2="B3"/>
        <v>-2800</v>
      </c>
      <c r="H7" s="7">
        <v>-2800</v>
      </c>
      <c r="I7" s="7">
        <v>-2800</v>
      </c>
      <c r="J7" s="7">
        <v>-2800</v>
      </c>
    </row>
    <row r="8" spans="1:10" x14ac:dyDescent="0.3">
      <c r="A8" s="1"/>
      <c r="E8" s="55"/>
      <c r="F8" s="34">
        <v>2</v>
      </c>
      <c r="G8" s="7">
        <v>-2025</v>
      </c>
      <c r="H8" s="7">
        <v>-800</v>
      </c>
      <c r="I8" s="7">
        <v>-800</v>
      </c>
      <c r="J8" s="7">
        <v>-800</v>
      </c>
    </row>
    <row r="9" spans="1:10" x14ac:dyDescent="0.3">
      <c r="A9" s="1" t="s">
        <v>73</v>
      </c>
      <c r="B9">
        <f>IF(B7&gt;B4,B4,B7)</f>
        <v>282857.14286271483</v>
      </c>
      <c r="C9" t="s">
        <v>74</v>
      </c>
      <c r="E9" s="55"/>
      <c r="F9" s="34">
        <v>3</v>
      </c>
      <c r="G9" s="7">
        <v>-7025</v>
      </c>
      <c r="H9" s="7">
        <v>1200</v>
      </c>
      <c r="I9" s="7">
        <v>1200</v>
      </c>
      <c r="J9" s="7">
        <v>1200</v>
      </c>
    </row>
    <row r="10" spans="1:10" x14ac:dyDescent="0.3">
      <c r="E10" s="55"/>
      <c r="F10" s="34">
        <v>4</v>
      </c>
      <c r="G10" s="7">
        <v>-12025</v>
      </c>
      <c r="H10" s="7">
        <v>750</v>
      </c>
      <c r="I10" s="7">
        <v>3200</v>
      </c>
      <c r="J10" s="7">
        <v>3200</v>
      </c>
    </row>
    <row r="11" spans="1:10" ht="20.399999999999999" thickBot="1" x14ac:dyDescent="0.45">
      <c r="A11" s="26" t="s">
        <v>75</v>
      </c>
      <c r="E11" s="55"/>
      <c r="F11" s="34">
        <v>5</v>
      </c>
      <c r="G11" s="7">
        <v>-17025</v>
      </c>
      <c r="H11" s="7">
        <v>-4250</v>
      </c>
      <c r="I11" s="7">
        <v>5200</v>
      </c>
      <c r="J11" s="7">
        <v>5200</v>
      </c>
    </row>
    <row r="12" spans="1:10" ht="15" thickTop="1" x14ac:dyDescent="0.3">
      <c r="A12" s="1" t="s">
        <v>76</v>
      </c>
      <c r="B12" s="31">
        <v>400</v>
      </c>
      <c r="C12" t="s">
        <v>81</v>
      </c>
    </row>
    <row r="13" spans="1:10" x14ac:dyDescent="0.3">
      <c r="A13" s="1" t="s">
        <v>77</v>
      </c>
      <c r="B13" s="31"/>
    </row>
    <row r="14" spans="1:10" x14ac:dyDescent="0.3">
      <c r="A14" s="27" t="s">
        <v>78</v>
      </c>
      <c r="B14" s="31">
        <v>5000</v>
      </c>
      <c r="C14" t="s">
        <v>82</v>
      </c>
    </row>
    <row r="15" spans="1:10" x14ac:dyDescent="0.3">
      <c r="A15" s="27" t="s">
        <v>79</v>
      </c>
      <c r="B15" s="31">
        <v>0.03</v>
      </c>
      <c r="C15" t="s">
        <v>83</v>
      </c>
    </row>
    <row r="16" spans="1:10" x14ac:dyDescent="0.3">
      <c r="A16" s="1"/>
      <c r="B16" s="31"/>
    </row>
    <row r="17" spans="1:3" x14ac:dyDescent="0.3">
      <c r="A17" s="1" t="s">
        <v>80</v>
      </c>
      <c r="B17" s="31">
        <f>B12*12+B14*B3+B15*B9</f>
        <v>28285.714285881444</v>
      </c>
      <c r="C17" t="s">
        <v>84</v>
      </c>
    </row>
    <row r="18" spans="1:3" x14ac:dyDescent="0.3">
      <c r="B18" s="31"/>
    </row>
    <row r="19" spans="1:3" ht="20.399999999999999" thickBot="1" x14ac:dyDescent="0.45">
      <c r="A19" s="26" t="s">
        <v>85</v>
      </c>
      <c r="B19" s="31"/>
    </row>
    <row r="20" spans="1:3" ht="15" thickTop="1" x14ac:dyDescent="0.3">
      <c r="A20" s="1" t="s">
        <v>86</v>
      </c>
      <c r="B20" s="31">
        <v>0.1</v>
      </c>
      <c r="C20" t="s">
        <v>83</v>
      </c>
    </row>
    <row r="21" spans="1:3" x14ac:dyDescent="0.3">
      <c r="A21" s="1"/>
      <c r="B21" s="31"/>
    </row>
    <row r="22" spans="1:3" x14ac:dyDescent="0.3">
      <c r="A22" s="1" t="s">
        <v>87</v>
      </c>
      <c r="B22" s="31">
        <f>B9*B20</f>
        <v>28285.714286271483</v>
      </c>
      <c r="C22" t="s">
        <v>84</v>
      </c>
    </row>
    <row r="23" spans="1:3" x14ac:dyDescent="0.3">
      <c r="B23" s="31"/>
    </row>
    <row r="24" spans="1:3" x14ac:dyDescent="0.3">
      <c r="A24" s="1" t="s">
        <v>90</v>
      </c>
      <c r="B24" s="31">
        <f>B22-B17</f>
        <v>3.9003862184472382E-7</v>
      </c>
    </row>
  </sheetData>
  <mergeCells count="3">
    <mergeCell ref="A1:C1"/>
    <mergeCell ref="G5:J5"/>
    <mergeCell ref="E7:E11"/>
  </mergeCells>
  <conditionalFormatting sqref="G7:J11">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3"/>
  <sheetViews>
    <sheetView workbookViewId="0">
      <selection activeCell="D23" sqref="D23"/>
    </sheetView>
  </sheetViews>
  <sheetFormatPr defaultRowHeight="14.4" x14ac:dyDescent="0.3"/>
  <cols>
    <col min="1" max="1" width="22.88671875" bestFit="1" customWidth="1"/>
    <col min="2" max="2" width="13.88671875" bestFit="1" customWidth="1"/>
    <col min="5" max="5" width="13.109375" bestFit="1" customWidth="1"/>
    <col min="6" max="6" width="12.6640625" bestFit="1" customWidth="1"/>
    <col min="9" max="9" width="11.88671875" bestFit="1" customWidth="1"/>
  </cols>
  <sheetData>
    <row r="1" spans="1:15" ht="20.399999999999999" thickBot="1" x14ac:dyDescent="0.45">
      <c r="A1" s="51" t="s">
        <v>91</v>
      </c>
      <c r="B1" s="51"/>
      <c r="C1" s="51"/>
    </row>
    <row r="2" spans="1:15" ht="15" thickTop="1" x14ac:dyDescent="0.3"/>
    <row r="3" spans="1:15" ht="18" thickBot="1" x14ac:dyDescent="0.4">
      <c r="A3" s="56" t="s">
        <v>92</v>
      </c>
      <c r="B3" s="56"/>
      <c r="E3" s="45" t="s">
        <v>111</v>
      </c>
      <c r="F3" s="45"/>
    </row>
    <row r="4" spans="1:15" ht="15" thickTop="1" x14ac:dyDescent="0.3">
      <c r="A4" s="27" t="s">
        <v>93</v>
      </c>
      <c r="B4" s="11">
        <v>5</v>
      </c>
      <c r="E4" s="29" t="s">
        <v>112</v>
      </c>
      <c r="F4" s="38" t="s">
        <v>106</v>
      </c>
    </row>
    <row r="5" spans="1:15" x14ac:dyDescent="0.3">
      <c r="A5" s="27" t="s">
        <v>94</v>
      </c>
      <c r="B5" s="11">
        <v>50</v>
      </c>
      <c r="E5" s="39"/>
      <c r="F5" s="43">
        <f>B23</f>
        <v>3290000</v>
      </c>
    </row>
    <row r="6" spans="1:15" x14ac:dyDescent="0.3">
      <c r="A6" s="27" t="s">
        <v>95</v>
      </c>
      <c r="B6">
        <f>B5*B4</f>
        <v>250</v>
      </c>
      <c r="C6" t="s">
        <v>110</v>
      </c>
      <c r="E6" s="40">
        <v>0.4</v>
      </c>
      <c r="F6" s="41">
        <f t="dataTable" ref="F6:F12" dt2D="0" dtr="0" r1="B10"/>
        <v>-1230000</v>
      </c>
    </row>
    <row r="7" spans="1:15" x14ac:dyDescent="0.3">
      <c r="E7" s="40">
        <v>0.5</v>
      </c>
      <c r="F7" s="41">
        <v>-100000</v>
      </c>
    </row>
    <row r="8" spans="1:15" ht="17.399999999999999" x14ac:dyDescent="0.35">
      <c r="A8" s="57" t="s">
        <v>96</v>
      </c>
      <c r="B8" s="57"/>
      <c r="E8" s="40">
        <v>0.6</v>
      </c>
      <c r="F8" s="41">
        <v>1030000</v>
      </c>
    </row>
    <row r="9" spans="1:15" ht="17.399999999999999" x14ac:dyDescent="0.35">
      <c r="A9" s="27" t="s">
        <v>97</v>
      </c>
      <c r="B9">
        <v>800</v>
      </c>
      <c r="E9" s="40">
        <v>0.7</v>
      </c>
      <c r="F9" s="41">
        <v>2160000</v>
      </c>
      <c r="I9" s="45" t="s">
        <v>115</v>
      </c>
      <c r="J9" s="45"/>
      <c r="K9" s="45"/>
      <c r="L9" s="45"/>
      <c r="M9" s="45"/>
      <c r="N9" s="45"/>
      <c r="O9" s="45"/>
    </row>
    <row r="10" spans="1:15" x14ac:dyDescent="0.3">
      <c r="A10" s="27" t="s">
        <v>98</v>
      </c>
      <c r="B10" s="5">
        <v>0.8</v>
      </c>
      <c r="E10" s="40">
        <v>0.8</v>
      </c>
      <c r="F10" s="41">
        <v>3290000</v>
      </c>
      <c r="J10" s="52" t="s">
        <v>114</v>
      </c>
      <c r="K10" s="52"/>
      <c r="L10" s="52"/>
      <c r="M10" s="52"/>
      <c r="N10" s="52"/>
      <c r="O10" s="52"/>
    </row>
    <row r="11" spans="1:15" x14ac:dyDescent="0.3">
      <c r="A11" s="27" t="s">
        <v>99</v>
      </c>
      <c r="B11">
        <f>B10*B9</f>
        <v>640</v>
      </c>
      <c r="C11" t="s">
        <v>109</v>
      </c>
      <c r="E11" s="40">
        <v>0.9</v>
      </c>
      <c r="F11" s="41">
        <v>4420000</v>
      </c>
      <c r="I11" s="44">
        <f>B23</f>
        <v>3290000</v>
      </c>
      <c r="J11" s="32">
        <v>40</v>
      </c>
      <c r="K11" s="32">
        <v>45</v>
      </c>
      <c r="L11" s="32">
        <v>50</v>
      </c>
      <c r="M11" s="32">
        <v>55</v>
      </c>
      <c r="N11" s="32">
        <v>60</v>
      </c>
      <c r="O11" s="32">
        <v>65</v>
      </c>
    </row>
    <row r="12" spans="1:15" x14ac:dyDescent="0.3">
      <c r="E12" s="42">
        <v>1</v>
      </c>
      <c r="F12" s="30">
        <v>5550000</v>
      </c>
      <c r="H12" s="53" t="s">
        <v>113</v>
      </c>
      <c r="I12" s="7">
        <v>30</v>
      </c>
      <c r="J12" s="7">
        <f t="dataTable" ref="J12:O17" dt2D="1" dtr="1" r1="B19" r2="B5" ca="1"/>
        <v>-1666000</v>
      </c>
      <c r="K12" s="7">
        <v>-1186000</v>
      </c>
      <c r="L12" s="7">
        <v>-706000</v>
      </c>
      <c r="M12" s="7">
        <v>-226000</v>
      </c>
      <c r="N12" s="7">
        <v>254000</v>
      </c>
      <c r="O12" s="7">
        <v>734000</v>
      </c>
    </row>
    <row r="13" spans="1:15" ht="18" thickBot="1" x14ac:dyDescent="0.4">
      <c r="A13" s="56" t="s">
        <v>75</v>
      </c>
      <c r="B13" s="56"/>
      <c r="H13" s="53"/>
      <c r="I13" s="7">
        <v>35</v>
      </c>
      <c r="J13" s="7">
        <v>-1027000</v>
      </c>
      <c r="K13" s="7">
        <v>-467000</v>
      </c>
      <c r="L13" s="7">
        <v>93000</v>
      </c>
      <c r="M13" s="7">
        <v>653000</v>
      </c>
      <c r="N13" s="7">
        <v>1213000</v>
      </c>
      <c r="O13" s="7">
        <v>1773000</v>
      </c>
    </row>
    <row r="14" spans="1:15" ht="15" thickTop="1" x14ac:dyDescent="0.3">
      <c r="A14" s="35" t="s">
        <v>100</v>
      </c>
      <c r="B14" s="36">
        <v>5500000</v>
      </c>
      <c r="H14" s="53"/>
      <c r="I14" s="7">
        <v>40</v>
      </c>
      <c r="J14" s="7">
        <v>-388000</v>
      </c>
      <c r="K14" s="7">
        <v>252000</v>
      </c>
      <c r="L14" s="7">
        <v>892000</v>
      </c>
      <c r="M14" s="7">
        <v>1532000</v>
      </c>
      <c r="N14" s="7">
        <v>2172000</v>
      </c>
      <c r="O14" s="7">
        <v>2812000</v>
      </c>
    </row>
    <row r="15" spans="1:15" x14ac:dyDescent="0.3">
      <c r="A15" s="35" t="s">
        <v>101</v>
      </c>
      <c r="B15" s="36">
        <v>1000</v>
      </c>
      <c r="C15" t="s">
        <v>107</v>
      </c>
      <c r="H15" s="53"/>
      <c r="I15" s="7">
        <v>45</v>
      </c>
      <c r="J15" s="7">
        <v>251000</v>
      </c>
      <c r="K15" s="7">
        <v>971000</v>
      </c>
      <c r="L15" s="7">
        <v>1691000</v>
      </c>
      <c r="M15" s="7">
        <v>2411000</v>
      </c>
      <c r="N15" s="7">
        <v>3131000</v>
      </c>
      <c r="O15" s="7">
        <v>3851000</v>
      </c>
    </row>
    <row r="16" spans="1:15" x14ac:dyDescent="0.3">
      <c r="A16" s="35" t="s">
        <v>102</v>
      </c>
      <c r="B16" s="36">
        <f>B14+B15*B6</f>
        <v>5750000</v>
      </c>
      <c r="H16" s="53"/>
      <c r="I16" s="7">
        <v>50</v>
      </c>
      <c r="J16" s="7">
        <v>890000</v>
      </c>
      <c r="K16" s="7">
        <v>1690000</v>
      </c>
      <c r="L16" s="7">
        <v>2490000</v>
      </c>
      <c r="M16" s="7">
        <v>3290000</v>
      </c>
      <c r="N16" s="7">
        <v>4090000</v>
      </c>
      <c r="O16" s="7">
        <v>4890000</v>
      </c>
    </row>
    <row r="17" spans="1:15" x14ac:dyDescent="0.3">
      <c r="H17" s="53"/>
      <c r="I17" s="7">
        <v>55</v>
      </c>
      <c r="J17" s="7">
        <v>1529000</v>
      </c>
      <c r="K17" s="7">
        <v>2409000</v>
      </c>
      <c r="L17" s="7">
        <v>3289000</v>
      </c>
      <c r="M17" s="7">
        <v>4169000</v>
      </c>
      <c r="N17" s="7">
        <v>5049000</v>
      </c>
      <c r="O17" s="7">
        <v>5929000</v>
      </c>
    </row>
    <row r="18" spans="1:15" ht="18" thickBot="1" x14ac:dyDescent="0.4">
      <c r="A18" s="56" t="s">
        <v>85</v>
      </c>
      <c r="B18" s="56"/>
    </row>
    <row r="19" spans="1:15" ht="15" thickTop="1" x14ac:dyDescent="0.3">
      <c r="A19" s="35" t="s">
        <v>103</v>
      </c>
      <c r="B19" s="37">
        <v>55</v>
      </c>
      <c r="C19" t="s">
        <v>108</v>
      </c>
    </row>
    <row r="20" spans="1:15" x14ac:dyDescent="0.3">
      <c r="A20" s="35" t="s">
        <v>104</v>
      </c>
      <c r="B20" s="36">
        <v>1.5</v>
      </c>
      <c r="C20" t="s">
        <v>108</v>
      </c>
    </row>
    <row r="21" spans="1:15" x14ac:dyDescent="0.3">
      <c r="A21" s="35" t="s">
        <v>105</v>
      </c>
      <c r="B21" s="36">
        <f>B6*B11*(B19+B20)</f>
        <v>9040000</v>
      </c>
    </row>
    <row r="23" spans="1:15" x14ac:dyDescent="0.3">
      <c r="A23" s="1" t="s">
        <v>106</v>
      </c>
      <c r="B23" s="36">
        <f>B21-B16</f>
        <v>3290000</v>
      </c>
      <c r="D23">
        <v>4088000</v>
      </c>
      <c r="E23">
        <v>3290000</v>
      </c>
    </row>
  </sheetData>
  <mergeCells count="9">
    <mergeCell ref="A1:C1"/>
    <mergeCell ref="A3:B3"/>
    <mergeCell ref="A8:B8"/>
    <mergeCell ref="A13:B13"/>
    <mergeCell ref="A18:B18"/>
    <mergeCell ref="E3:F3"/>
    <mergeCell ref="H12:H17"/>
    <mergeCell ref="J10:O10"/>
    <mergeCell ref="I9:O9"/>
  </mergeCells>
  <conditionalFormatting sqref="J11:O17">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Quality Sweater Company</vt:lpstr>
      <vt:lpstr>Haute Dog</vt:lpstr>
      <vt:lpstr>B&amp;N bookstore</vt:lpstr>
      <vt:lpstr>Copy Shop</vt:lpstr>
      <vt:lpstr>Screamin' Blue Jays Tour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2024-01-14T17:54:54Z</dcterms:modified>
</cp:coreProperties>
</file>