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defaultThemeVersion="124226"/>
  <xr:revisionPtr revIDLastSave="0" documentId="13_ncr:1_{65E0A700-4CDB-4B98-BB10-9555770A0015}" xr6:coauthVersionLast="47" xr6:coauthVersionMax="47" xr10:uidLastSave="{00000000-0000-0000-0000-000000000000}"/>
  <bookViews>
    <workbookView xWindow="-108" yWindow="-108" windowWidth="23256" windowHeight="12456" activeTab="3" xr2:uid="{00000000-000D-0000-FFFF-FFFF00000000}"/>
  </bookViews>
  <sheets>
    <sheet name="LP_Campaign" sheetId="1" r:id="rId1"/>
    <sheet name="PC_Tech_Company" sheetId="2" r:id="rId2"/>
    <sheet name="Investment Allocation" sheetId="3" r:id="rId3"/>
    <sheet name="Busing Problem" sheetId="4" r:id="rId4"/>
    <sheet name="Module_4_Quiz" sheetId="5" r:id="rId5"/>
  </sheets>
  <definedNames>
    <definedName name="solver_adj" localSheetId="3" hidden="1">'Busing Problem'!$B$74:$K$74</definedName>
    <definedName name="solver_adj" localSheetId="2" hidden="1">'Investment Allocation'!$B$40:$D$40</definedName>
    <definedName name="solver_adj" localSheetId="0" hidden="1">LP_Campaign!$B$46:$C$46</definedName>
    <definedName name="solver_adj" localSheetId="4" hidden="1">Module_4_Quiz!$B$12:$C$12</definedName>
    <definedName name="solver_adj" localSheetId="1" hidden="1">PC_Tech_Company!$B$60:$C$60</definedName>
    <definedName name="solver_cvg" localSheetId="3" hidden="1">0.0001</definedName>
    <definedName name="solver_cvg" localSheetId="2" hidden="1">0.0001</definedName>
    <definedName name="solver_cvg" localSheetId="0" hidden="1">0.0001</definedName>
    <definedName name="solver_cvg" localSheetId="4" hidden="1">0.0001</definedName>
    <definedName name="solver_cvg" localSheetId="1" hidden="1">0.0001</definedName>
    <definedName name="solver_drv" localSheetId="3" hidden="1">1</definedName>
    <definedName name="solver_drv" localSheetId="2" hidden="1">1</definedName>
    <definedName name="solver_drv" localSheetId="0" hidden="1">2</definedName>
    <definedName name="solver_drv" localSheetId="4" hidden="1">1</definedName>
    <definedName name="solver_drv" localSheetId="1" hidden="1">1</definedName>
    <definedName name="solver_eng" localSheetId="3" hidden="1">2</definedName>
    <definedName name="solver_eng" localSheetId="2" hidden="1">2</definedName>
    <definedName name="solver_eng" localSheetId="0" hidden="1">2</definedName>
    <definedName name="solver_eng" localSheetId="4" hidden="1">1</definedName>
    <definedName name="solver_eng" localSheetId="1" hidden="1">2</definedName>
    <definedName name="solver_est" localSheetId="3" hidden="1">1</definedName>
    <definedName name="solver_est" localSheetId="2" hidden="1">1</definedName>
    <definedName name="solver_est" localSheetId="0" hidden="1">1</definedName>
    <definedName name="solver_est" localSheetId="4" hidden="1">1</definedName>
    <definedName name="solver_est" localSheetId="1" hidden="1">1</definedName>
    <definedName name="solver_itr" localSheetId="3" hidden="1">2147483647</definedName>
    <definedName name="solver_itr" localSheetId="2" hidden="1">2147483647</definedName>
    <definedName name="solver_itr" localSheetId="0" hidden="1">2147483647</definedName>
    <definedName name="solver_itr" localSheetId="4" hidden="1">2147483647</definedName>
    <definedName name="solver_itr" localSheetId="1" hidden="1">2147483647</definedName>
    <definedName name="solver_lhs1" localSheetId="3" hidden="1">'Busing Problem'!$L$81:$L$85</definedName>
    <definedName name="solver_lhs1" localSheetId="2" hidden="1">'Investment Allocation'!$E$48</definedName>
    <definedName name="solver_lhs1" localSheetId="0" hidden="1">LP_Campaign!$D$49</definedName>
    <definedName name="solver_lhs1" localSheetId="4" hidden="1">Module_4_Quiz!$D$18:$D$19</definedName>
    <definedName name="solver_lhs1" localSheetId="1" hidden="1">PC_Tech_Company!$D$66:$D$67</definedName>
    <definedName name="solver_lhs2" localSheetId="3" hidden="1">'Busing Problem'!$Q$26:$Q$30</definedName>
    <definedName name="solver_lhs2" localSheetId="2" hidden="1">'Investment Allocation'!$E$49:$E$53</definedName>
    <definedName name="solver_lhs2" localSheetId="0" hidden="1">LP_Campaign!$D$50</definedName>
    <definedName name="solver_lhs2" localSheetId="1" hidden="1">PC_Tech_Company!$I$21</definedName>
    <definedName name="solver_lhs3" localSheetId="2" hidden="1">'Investment Allocation'!$G$18</definedName>
    <definedName name="solver_lhs3" localSheetId="0" hidden="1">LP_Campaign!$E$50</definedName>
    <definedName name="solver_lhs3" localSheetId="1" hidden="1">PC_Tech_Company!$I$22</definedName>
    <definedName name="solver_lhs4" localSheetId="0" hidden="1">LP_Campaign!$E$50</definedName>
    <definedName name="solver_lhs4" localSheetId="1" hidden="1">PC_Tech_Company!$I$23</definedName>
    <definedName name="solver_lhs5" localSheetId="0" hidden="1">LP_Campaign!$D$25</definedName>
    <definedName name="solver_mip" localSheetId="3" hidden="1">2147483647</definedName>
    <definedName name="solver_mip" localSheetId="2" hidden="1">2147483647</definedName>
    <definedName name="solver_mip" localSheetId="0" hidden="1">2147483647</definedName>
    <definedName name="solver_mip" localSheetId="4" hidden="1">2147483647</definedName>
    <definedName name="solver_mip" localSheetId="1" hidden="1">2147483647</definedName>
    <definedName name="solver_mni" localSheetId="3" hidden="1">30</definedName>
    <definedName name="solver_mni" localSheetId="2" hidden="1">30</definedName>
    <definedName name="solver_mni" localSheetId="0" hidden="1">30</definedName>
    <definedName name="solver_mni" localSheetId="4" hidden="1">30</definedName>
    <definedName name="solver_mni" localSheetId="1" hidden="1">30</definedName>
    <definedName name="solver_mrt" localSheetId="3" hidden="1">0.075</definedName>
    <definedName name="solver_mrt" localSheetId="2" hidden="1">0.075</definedName>
    <definedName name="solver_mrt" localSheetId="0" hidden="1">0.075</definedName>
    <definedName name="solver_mrt" localSheetId="4" hidden="1">0.075</definedName>
    <definedName name="solver_mrt" localSheetId="1" hidden="1">0.075</definedName>
    <definedName name="solver_msl" localSheetId="3" hidden="1">2</definedName>
    <definedName name="solver_msl" localSheetId="2" hidden="1">2</definedName>
    <definedName name="solver_msl" localSheetId="0" hidden="1">2</definedName>
    <definedName name="solver_msl" localSheetId="4" hidden="1">2</definedName>
    <definedName name="solver_msl" localSheetId="1" hidden="1">2</definedName>
    <definedName name="solver_neg" localSheetId="3" hidden="1">1</definedName>
    <definedName name="solver_neg" localSheetId="2" hidden="1">1</definedName>
    <definedName name="solver_neg" localSheetId="0" hidden="1">1</definedName>
    <definedName name="solver_neg" localSheetId="4" hidden="1">1</definedName>
    <definedName name="solver_neg" localSheetId="1" hidden="1">1</definedName>
    <definedName name="solver_nod" localSheetId="3" hidden="1">2147483647</definedName>
    <definedName name="solver_nod" localSheetId="2" hidden="1">2147483647</definedName>
    <definedName name="solver_nod" localSheetId="0" hidden="1">2147483647</definedName>
    <definedName name="solver_nod" localSheetId="4" hidden="1">2147483647</definedName>
    <definedName name="solver_nod" localSheetId="1" hidden="1">2147483647</definedName>
    <definedName name="solver_num" localSheetId="3" hidden="1">1</definedName>
    <definedName name="solver_num" localSheetId="2" hidden="1">2</definedName>
    <definedName name="solver_num" localSheetId="0" hidden="1">2</definedName>
    <definedName name="solver_num" localSheetId="4" hidden="1">1</definedName>
    <definedName name="solver_num" localSheetId="1" hidden="1">1</definedName>
    <definedName name="solver_nwt" localSheetId="3" hidden="1">1</definedName>
    <definedName name="solver_nwt" localSheetId="2" hidden="1">1</definedName>
    <definedName name="solver_nwt" localSheetId="0" hidden="1">1</definedName>
    <definedName name="solver_nwt" localSheetId="4" hidden="1">1</definedName>
    <definedName name="solver_nwt" localSheetId="1" hidden="1">1</definedName>
    <definedName name="solver_opt" localSheetId="3" hidden="1">'Busing Problem'!$B$78</definedName>
    <definedName name="solver_opt" localSheetId="2" hidden="1">'Investment Allocation'!$B$43</definedName>
    <definedName name="solver_opt" localSheetId="0" hidden="1">LP_Campaign!$B$47</definedName>
    <definedName name="solver_opt" localSheetId="4" hidden="1">Module_4_Quiz!$B$14</definedName>
    <definedName name="solver_opt" localSheetId="1" hidden="1">PC_Tech_Company!$B$58</definedName>
    <definedName name="solver_pre" localSheetId="3" hidden="1">0.000001</definedName>
    <definedName name="solver_pre" localSheetId="2" hidden="1">0.000001</definedName>
    <definedName name="solver_pre" localSheetId="0" hidden="1">0.000001</definedName>
    <definedName name="solver_pre" localSheetId="4" hidden="1">0.000001</definedName>
    <definedName name="solver_pre" localSheetId="1" hidden="1">0.000001</definedName>
    <definedName name="solver_rbv" localSheetId="3" hidden="1">1</definedName>
    <definedName name="solver_rbv" localSheetId="2" hidden="1">1</definedName>
    <definedName name="solver_rbv" localSheetId="0" hidden="1">2</definedName>
    <definedName name="solver_rbv" localSheetId="4" hidden="1">1</definedName>
    <definedName name="solver_rbv" localSheetId="1" hidden="1">1</definedName>
    <definedName name="solver_rel1" localSheetId="3" hidden="1">3</definedName>
    <definedName name="solver_rel1" localSheetId="2" hidden="1">1</definedName>
    <definedName name="solver_rel1" localSheetId="0" hidden="1">1</definedName>
    <definedName name="solver_rel1" localSheetId="4" hidden="1">1</definedName>
    <definedName name="solver_rel1" localSheetId="1" hidden="1">1</definedName>
    <definedName name="solver_rel2" localSheetId="3" hidden="1">2</definedName>
    <definedName name="solver_rel2" localSheetId="2" hidden="1">3</definedName>
    <definedName name="solver_rel2" localSheetId="0" hidden="1">1</definedName>
    <definedName name="solver_rel2" localSheetId="1" hidden="1">1</definedName>
    <definedName name="solver_rel3" localSheetId="2" hidden="1">1</definedName>
    <definedName name="solver_rel3" localSheetId="0" hidden="1">1</definedName>
    <definedName name="solver_rel3" localSheetId="1" hidden="1">1</definedName>
    <definedName name="solver_rel4" localSheetId="0" hidden="1">1</definedName>
    <definedName name="solver_rel4" localSheetId="1" hidden="1">1</definedName>
    <definedName name="solver_rel5" localSheetId="0" hidden="1">3</definedName>
    <definedName name="solver_rhs1" localSheetId="3" hidden="1">'Busing Problem'!$N$81:$N$85</definedName>
    <definedName name="solver_rhs1" localSheetId="2" hidden="1">'Investment Allocation'!$G$48</definedName>
    <definedName name="solver_rhs1" localSheetId="0" hidden="1">LP_Campaign!$F$49</definedName>
    <definedName name="solver_rhs1" localSheetId="4" hidden="1">Module_4_Quiz!$F$18:$F$19</definedName>
    <definedName name="solver_rhs1" localSheetId="1" hidden="1">PC_Tech_Company!$F$66:$F$67</definedName>
    <definedName name="solver_rhs2" localSheetId="3" hidden="1">'Busing Problem'!$S$26:$S$30</definedName>
    <definedName name="solver_rhs2" localSheetId="2" hidden="1">'Investment Allocation'!$G$49:$G$53</definedName>
    <definedName name="solver_rhs2" localSheetId="0" hidden="1">LP_Campaign!$F$50</definedName>
    <definedName name="solver_rhs2" localSheetId="1" hidden="1">PC_Tech_Company!$K$21</definedName>
    <definedName name="solver_rhs3" localSheetId="2" hidden="1">'Investment Allocation'!$I$18</definedName>
    <definedName name="solver_rhs3" localSheetId="0" hidden="1">240</definedName>
    <definedName name="solver_rhs3" localSheetId="1" hidden="1">PC_Tech_Company!$K$22</definedName>
    <definedName name="solver_rhs4" localSheetId="0" hidden="1">240</definedName>
    <definedName name="solver_rhs4" localSheetId="1" hidden="1">PC_Tech_Company!$K$23</definedName>
    <definedName name="solver_rhs5" localSheetId="0" hidden="1">LP_Campaign!$F$25</definedName>
    <definedName name="solver_rlx" localSheetId="3" hidden="1">2</definedName>
    <definedName name="solver_rlx" localSheetId="2" hidden="1">2</definedName>
    <definedName name="solver_rlx" localSheetId="0" hidden="1">2</definedName>
    <definedName name="solver_rlx" localSheetId="4" hidden="1">2</definedName>
    <definedName name="solver_rlx" localSheetId="1" hidden="1">2</definedName>
    <definedName name="solver_rsd" localSheetId="3" hidden="1">0</definedName>
    <definedName name="solver_rsd" localSheetId="2" hidden="1">0</definedName>
    <definedName name="solver_rsd" localSheetId="0" hidden="1">0</definedName>
    <definedName name="solver_rsd" localSheetId="4" hidden="1">0</definedName>
    <definedName name="solver_rsd" localSheetId="1" hidden="1">0</definedName>
    <definedName name="solver_scl" localSheetId="3" hidden="1">1</definedName>
    <definedName name="solver_scl" localSheetId="2" hidden="1">1</definedName>
    <definedName name="solver_scl" localSheetId="0" hidden="1">2</definedName>
    <definedName name="solver_scl" localSheetId="4" hidden="1">1</definedName>
    <definedName name="solver_scl" localSheetId="1" hidden="1">1</definedName>
    <definedName name="solver_sho" localSheetId="3" hidden="1">2</definedName>
    <definedName name="solver_sho" localSheetId="2" hidden="1">2</definedName>
    <definedName name="solver_sho" localSheetId="0" hidden="1">2</definedName>
    <definedName name="solver_sho" localSheetId="4" hidden="1">2</definedName>
    <definedName name="solver_sho" localSheetId="1" hidden="1">2</definedName>
    <definedName name="solver_ssz" localSheetId="3" hidden="1">100</definedName>
    <definedName name="solver_ssz" localSheetId="2" hidden="1">100</definedName>
    <definedName name="solver_ssz" localSheetId="0" hidden="1">100</definedName>
    <definedName name="solver_ssz" localSheetId="4" hidden="1">100</definedName>
    <definedName name="solver_ssz" localSheetId="1" hidden="1">100</definedName>
    <definedName name="solver_tim" localSheetId="3" hidden="1">2147483647</definedName>
    <definedName name="solver_tim" localSheetId="2" hidden="1">2147483647</definedName>
    <definedName name="solver_tim" localSheetId="0" hidden="1">2147483647</definedName>
    <definedName name="solver_tim" localSheetId="4" hidden="1">2147483647</definedName>
    <definedName name="solver_tim" localSheetId="1" hidden="1">2147483647</definedName>
    <definedName name="solver_tol" localSheetId="3" hidden="1">0.01</definedName>
    <definedName name="solver_tol" localSheetId="2" hidden="1">0.01</definedName>
    <definedName name="solver_tol" localSheetId="0" hidden="1">0.01</definedName>
    <definedName name="solver_tol" localSheetId="4" hidden="1">0.01</definedName>
    <definedName name="solver_tol" localSheetId="1" hidden="1">0.01</definedName>
    <definedName name="solver_typ" localSheetId="3" hidden="1">2</definedName>
    <definedName name="solver_typ" localSheetId="2" hidden="1">2</definedName>
    <definedName name="solver_typ" localSheetId="0" hidden="1">1</definedName>
    <definedName name="solver_typ" localSheetId="4" hidden="1">1</definedName>
    <definedName name="solver_typ" localSheetId="1" hidden="1">1</definedName>
    <definedName name="solver_val" localSheetId="3" hidden="1">0</definedName>
    <definedName name="solver_val" localSheetId="2" hidden="1">0</definedName>
    <definedName name="solver_val" localSheetId="0" hidden="1">0</definedName>
    <definedName name="solver_val" localSheetId="4" hidden="1">0</definedName>
    <definedName name="solver_val" localSheetId="1" hidden="1">0</definedName>
    <definedName name="solver_ver" localSheetId="3" hidden="1">3</definedName>
    <definedName name="solver_ver" localSheetId="2" hidden="1">3</definedName>
    <definedName name="solver_ver" localSheetId="0" hidden="1">3</definedName>
    <definedName name="solver_ver" localSheetId="4" hidden="1">3</definedName>
    <definedName name="solver_ver" localSheetId="1"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FD1048550" i="1" l="1" a="1"/>
  <c r="XFD1048550" i="1" s="1"/>
  <c r="XFD1048551" i="1" a="1"/>
  <c r="XFD1048551" i="1" s="1"/>
  <c r="XFD1048552" i="1"/>
  <c r="XFD1048553" i="1"/>
  <c r="XFD1048554" i="1"/>
  <c r="XFD1048555" i="1"/>
  <c r="D18" i="5"/>
  <c r="D19" i="5"/>
  <c r="B9" i="5"/>
  <c r="B8" i="5"/>
  <c r="B14" i="5"/>
  <c r="B76" i="4"/>
  <c r="L81" i="4" s="1"/>
  <c r="D75" i="4"/>
  <c r="E75" i="4"/>
  <c r="F75" i="4"/>
  <c r="G75" i="4"/>
  <c r="H75" i="4"/>
  <c r="I75" i="4"/>
  <c r="J75" i="4"/>
  <c r="K75" i="4"/>
  <c r="C75" i="4"/>
  <c r="B75" i="4"/>
  <c r="C53" i="4"/>
  <c r="D53" i="4"/>
  <c r="E53" i="4"/>
  <c r="F53" i="4"/>
  <c r="B53" i="4"/>
  <c r="B52" i="4"/>
  <c r="C52" i="4" s="1"/>
  <c r="D52" i="4" s="1"/>
  <c r="E52" i="4" s="1"/>
  <c r="F52" i="4" s="1"/>
  <c r="I62" i="4"/>
  <c r="I61" i="4"/>
  <c r="I60" i="4"/>
  <c r="I59" i="4"/>
  <c r="G58" i="4"/>
  <c r="I58" i="4"/>
  <c r="Q27" i="4"/>
  <c r="Q28" i="4"/>
  <c r="Q29" i="4"/>
  <c r="Q30" i="4"/>
  <c r="Q26" i="4"/>
  <c r="Q24" i="4"/>
  <c r="Q25" i="4"/>
  <c r="Q23" i="4"/>
  <c r="B20" i="4"/>
  <c r="G50" i="3"/>
  <c r="G51" i="3"/>
  <c r="G52" i="3"/>
  <c r="G53" i="3"/>
  <c r="E50" i="3"/>
  <c r="E51" i="3"/>
  <c r="E52" i="3"/>
  <c r="E53" i="3"/>
  <c r="B50" i="3"/>
  <c r="C50" i="3"/>
  <c r="D50" i="3"/>
  <c r="B51" i="3"/>
  <c r="C51" i="3"/>
  <c r="D51" i="3"/>
  <c r="B52" i="3"/>
  <c r="C52" i="3"/>
  <c r="D52" i="3"/>
  <c r="B53" i="3"/>
  <c r="C53" i="3"/>
  <c r="D53" i="3"/>
  <c r="D49" i="3"/>
  <c r="C49" i="3"/>
  <c r="B49" i="3"/>
  <c r="G49" i="3"/>
  <c r="E49" i="3"/>
  <c r="E48" i="3"/>
  <c r="G48" i="3"/>
  <c r="B43" i="3"/>
  <c r="G16" i="3"/>
  <c r="G17" i="3"/>
  <c r="G18" i="3"/>
  <c r="I16" i="3"/>
  <c r="I17" i="3"/>
  <c r="G15" i="3"/>
  <c r="B7" i="3"/>
  <c r="D76" i="4" l="1"/>
  <c r="B55" i="4"/>
  <c r="G59" i="4"/>
  <c r="F67" i="2"/>
  <c r="F66" i="2"/>
  <c r="C67" i="2"/>
  <c r="B67" i="2"/>
  <c r="D67" i="2" s="1"/>
  <c r="C66" i="2"/>
  <c r="B66" i="2"/>
  <c r="B58" i="2"/>
  <c r="D41" i="2"/>
  <c r="D42" i="2"/>
  <c r="D43" i="2"/>
  <c r="D40" i="2"/>
  <c r="D36" i="2"/>
  <c r="D35" i="2"/>
  <c r="D34" i="2"/>
  <c r="D32" i="2"/>
  <c r="B37" i="2"/>
  <c r="K23" i="2"/>
  <c r="K22" i="2"/>
  <c r="K21" i="2"/>
  <c r="K20" i="2"/>
  <c r="I21" i="2"/>
  <c r="I20" i="2"/>
  <c r="H23" i="2"/>
  <c r="H22" i="2"/>
  <c r="G23" i="2"/>
  <c r="I23" i="2" s="1"/>
  <c r="G22" i="2"/>
  <c r="C17" i="2"/>
  <c r="B17" i="2"/>
  <c r="C16" i="2"/>
  <c r="C18" i="2" s="1"/>
  <c r="B16" i="2"/>
  <c r="B18" i="2" s="1"/>
  <c r="I22" i="2" l="1"/>
  <c r="F76" i="4"/>
  <c r="L82" i="4"/>
  <c r="G60" i="4"/>
  <c r="D66" i="2"/>
  <c r="D37" i="2"/>
  <c r="B19" i="2"/>
  <c r="C19" i="2"/>
  <c r="G9" i="2" s="1"/>
  <c r="D50" i="1"/>
  <c r="D49" i="1"/>
  <c r="B47" i="1"/>
  <c r="C12" i="1"/>
  <c r="D25" i="1"/>
  <c r="D22" i="1"/>
  <c r="D23" i="1"/>
  <c r="D24" i="1"/>
  <c r="F22" i="1"/>
  <c r="B19" i="1"/>
  <c r="H76" i="4" l="1"/>
  <c r="L83" i="4"/>
  <c r="G62" i="4"/>
  <c r="G61" i="4"/>
  <c r="J76" i="4" l="1"/>
  <c r="L85" i="4" s="1"/>
  <c r="L84" i="4"/>
  <c r="B78"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<sst xmlns="http://schemas.openxmlformats.org/spreadsheetml/2006/main" count="400" uniqueCount="256">
  <si>
    <t>Campaign Marketing</t>
  </si>
  <si>
    <t>Total allocated:</t>
  </si>
  <si>
    <t>Types of ads:</t>
  </si>
  <si>
    <t>radio</t>
  </si>
  <si>
    <t>television</t>
  </si>
  <si>
    <t>per ad</t>
  </si>
  <si>
    <t>reach</t>
  </si>
  <si>
    <t>people</t>
  </si>
  <si>
    <t>&gt;10 each</t>
  </si>
  <si>
    <t>no of radio ads&gt;tv</t>
  </si>
  <si>
    <t>we want to maximize reach</t>
  </si>
  <si>
    <t>Variables:</t>
  </si>
  <si>
    <t>NO. of Radio Ads</t>
  </si>
  <si>
    <t>No. of TV Ads</t>
  </si>
  <si>
    <t>&lt;--dummy numbers</t>
  </si>
  <si>
    <t>Objective:(max)</t>
  </si>
  <si>
    <t>Constraint Table:</t>
  </si>
  <si>
    <t>Budget:</t>
  </si>
  <si>
    <t>LHS</t>
  </si>
  <si>
    <t>RHS</t>
  </si>
  <si>
    <t>Sign</t>
  </si>
  <si>
    <t>(formula)</t>
  </si>
  <si>
    <t>&lt;=</t>
  </si>
  <si>
    <t>No. of People Reached:</t>
  </si>
  <si>
    <t xml:space="preserve">Solution </t>
  </si>
  <si>
    <t>atleast 10 Radio</t>
  </si>
  <si>
    <t>atleast 10 TV</t>
  </si>
  <si>
    <t>&gt;=</t>
  </si>
  <si>
    <t>R&gt;=T</t>
  </si>
  <si>
    <t>&lt;--use solver to get this</t>
  </si>
  <si>
    <t>Summary Sentence:</t>
  </si>
  <si>
    <t>Purchase 175 Radio ads, 10 TV ads, to reach a maximum of 595,000 people.</t>
  </si>
  <si>
    <t>&lt;--r-t&gt;=0</t>
  </si>
  <si>
    <t>Quiz</t>
  </si>
  <si>
    <t>Profit</t>
  </si>
  <si>
    <t>x</t>
  </si>
  <si>
    <t>y</t>
  </si>
  <si>
    <t>per unit</t>
  </si>
  <si>
    <t>variables</t>
  </si>
  <si>
    <t>&lt;--dummy</t>
  </si>
  <si>
    <t>no of units</t>
  </si>
  <si>
    <t>2x+y&lt;=240</t>
  </si>
  <si>
    <t>2x+3y&lt;=240</t>
  </si>
  <si>
    <t>sign</t>
  </si>
  <si>
    <t>Total Profit:</t>
  </si>
  <si>
    <t>Constraints:</t>
  </si>
  <si>
    <t>coef_x</t>
  </si>
  <si>
    <t>coef_y</t>
  </si>
  <si>
    <t>PC Tech Company</t>
  </si>
  <si>
    <t>Max Sale:</t>
  </si>
  <si>
    <t>Basic</t>
  </si>
  <si>
    <t>XP</t>
  </si>
  <si>
    <t>Selling Price:</t>
  </si>
  <si>
    <t>CP:</t>
  </si>
  <si>
    <t>Time:</t>
  </si>
  <si>
    <t>Assembly</t>
  </si>
  <si>
    <t>Testing</t>
  </si>
  <si>
    <t>hours available</t>
  </si>
  <si>
    <t>per hour</t>
  </si>
  <si>
    <t>per pc</t>
  </si>
  <si>
    <t>Labor charges:</t>
  </si>
  <si>
    <t>Labortime:</t>
  </si>
  <si>
    <t>hours per pc</t>
  </si>
  <si>
    <t>Total Expenses:</t>
  </si>
  <si>
    <t>No of models produced:</t>
  </si>
  <si>
    <t>No. of models sold</t>
  </si>
  <si>
    <t>Assembly:</t>
  </si>
  <si>
    <t>Testing:</t>
  </si>
  <si>
    <t>Total Revenue:</t>
  </si>
  <si>
    <t>Types of pc</t>
  </si>
  <si>
    <t>Table of constraints:</t>
  </si>
  <si>
    <t>Final Profit:</t>
  </si>
  <si>
    <t>maximize</t>
  </si>
  <si>
    <t>no of basic produced =x</t>
  </si>
  <si>
    <t>no of xp produced = y</t>
  </si>
  <si>
    <t>x&lt;max sale</t>
  </si>
  <si>
    <t>y&lt;max sale</t>
  </si>
  <si>
    <t>TestTime*x+Ttime*y&lt;=maxTTime</t>
  </si>
  <si>
    <t>AssTime*x+AssTime*y&lt;=maxAssTime</t>
  </si>
  <si>
    <t>x_coef</t>
  </si>
  <si>
    <t>y_coef</t>
  </si>
  <si>
    <t>Inequality Conditions</t>
  </si>
  <si>
    <t>SOLUTION COURSERA</t>
  </si>
  <si>
    <t xml:space="preserve"> </t>
  </si>
  <si>
    <t>Variable</t>
  </si>
  <si>
    <t>no of basic</t>
  </si>
  <si>
    <t>no of xp</t>
  </si>
  <si>
    <t>atmost 600 basics</t>
  </si>
  <si>
    <t>atmost 1200 xps</t>
  </si>
  <si>
    <t>revenue</t>
  </si>
  <si>
    <t>costs</t>
  </si>
  <si>
    <t>profit</t>
  </si>
  <si>
    <t>Objectives:(max)</t>
  </si>
  <si>
    <t>Total:</t>
  </si>
  <si>
    <t>parts</t>
  </si>
  <si>
    <t>labor/assem:</t>
  </si>
  <si>
    <t>labor/testing:</t>
  </si>
  <si>
    <t>labor cost</t>
  </si>
  <si>
    <t>assembly hours</t>
  </si>
  <si>
    <t>testing hours</t>
  </si>
  <si>
    <t>summary sentence:</t>
  </si>
  <si>
    <t>produce560 basic and 1200 xp computers for max net profit of $199600</t>
  </si>
  <si>
    <t>Practice Quiz: Furniture Company</t>
  </si>
  <si>
    <t>Tectona Furniture Corporation</t>
  </si>
  <si>
    <t>products</t>
  </si>
  <si>
    <t>Benches</t>
  </si>
  <si>
    <t>Tables</t>
  </si>
  <si>
    <t>made of teak wood</t>
  </si>
  <si>
    <t>Carpenters</t>
  </si>
  <si>
    <t>Total labour hours :</t>
  </si>
  <si>
    <t>hours of total work</t>
  </si>
  <si>
    <t>Total Teak available:</t>
  </si>
  <si>
    <t>board feet</t>
  </si>
  <si>
    <t>Teak needed</t>
  </si>
  <si>
    <t>hours of labor</t>
  </si>
  <si>
    <t>Profit:</t>
  </si>
  <si>
    <t>$ each</t>
  </si>
  <si>
    <t>Constraints</t>
  </si>
  <si>
    <t>No of products made</t>
  </si>
  <si>
    <t>dummy numbers</t>
  </si>
  <si>
    <t>max labour</t>
  </si>
  <si>
    <t>max teak</t>
  </si>
  <si>
    <t>Tectona Corp should make 260 benches and 35 tables to get maximum profit of $3820</t>
  </si>
  <si>
    <t>Investment</t>
  </si>
  <si>
    <t>Rate of Return(%)</t>
  </si>
  <si>
    <t>L.A.Municipal Bond</t>
  </si>
  <si>
    <t>Thompson Electronics, Inc.</t>
  </si>
  <si>
    <t>United Aerospace Corp.</t>
  </si>
  <si>
    <t>Palmer Technologies</t>
  </si>
  <si>
    <t>HDN Stock (high risk)</t>
  </si>
  <si>
    <t>Budget</t>
  </si>
  <si>
    <t>x1</t>
  </si>
  <si>
    <t>x2</t>
  </si>
  <si>
    <t>x3</t>
  </si>
  <si>
    <t>x4</t>
  </si>
  <si>
    <t>x5</t>
  </si>
  <si>
    <t>coefficients</t>
  </si>
  <si>
    <t>muni 20%</t>
  </si>
  <si>
    <t>40% in tech</t>
  </si>
  <si>
    <t>no more than 50% in high risk</t>
  </si>
  <si>
    <t>Actual Return:</t>
  </si>
  <si>
    <t>Summary Statement:</t>
  </si>
  <si>
    <t>Invest  50k,0,0,175k,25k respectively in the stocks in the stocks table to get the maximum return of $20,300</t>
  </si>
  <si>
    <t>Diet Requirement (Ingredients)</t>
  </si>
  <si>
    <t>Oat Product (units/lb)</t>
  </si>
  <si>
    <t>Enriched Grain (units/lb)</t>
  </si>
  <si>
    <t>Mineral Product (units/lb)</t>
  </si>
  <si>
    <t>Minimum Daily Requirement (units)</t>
  </si>
  <si>
    <t>A</t>
  </si>
  <si>
    <t>B</t>
  </si>
  <si>
    <t>C</t>
  </si>
  <si>
    <t>D</t>
  </si>
  <si>
    <t>E</t>
  </si>
  <si>
    <t>Cost/lb</t>
  </si>
  <si>
    <t>Battery Park Stable</t>
  </si>
  <si>
    <t>OP</t>
  </si>
  <si>
    <t>EG</t>
  </si>
  <si>
    <t>MP</t>
  </si>
  <si>
    <t>Max Total feed</t>
  </si>
  <si>
    <t>max 6 lb allowed</t>
  </si>
  <si>
    <t>no of pounds</t>
  </si>
  <si>
    <t>Constraints Table:</t>
  </si>
  <si>
    <t>Coefficients</t>
  </si>
  <si>
    <t>Total Cost:</t>
  </si>
  <si>
    <t>total feed</t>
  </si>
  <si>
    <t>Summary :</t>
  </si>
  <si>
    <t>feed 0.25,4.5 and 0 pounds of the OP,EG.MP  respectively to minimize cost to $0.56</t>
  </si>
  <si>
    <t>Distance to Kyoko HS (in Sector B)</t>
  </si>
  <si>
    <t>Distance to Devon HS (in Sector C)</t>
  </si>
  <si>
    <t>Distance to Manny HS (in Sector E)</t>
  </si>
  <si>
    <t>Number of Students</t>
  </si>
  <si>
    <t>Sector</t>
  </si>
  <si>
    <t>Practice Quiz - Feed Mix</t>
  </si>
  <si>
    <t>AB</t>
  </si>
  <si>
    <t>AC</t>
  </si>
  <si>
    <t>AE</t>
  </si>
  <si>
    <t>No. of students to assign from Ato HS in B</t>
  </si>
  <si>
    <t>BB</t>
  </si>
  <si>
    <t>BC</t>
  </si>
  <si>
    <t>BE</t>
  </si>
  <si>
    <t>CB</t>
  </si>
  <si>
    <t>CC</t>
  </si>
  <si>
    <t>CE</t>
  </si>
  <si>
    <t>DB</t>
  </si>
  <si>
    <t>DC</t>
  </si>
  <si>
    <t>DE</t>
  </si>
  <si>
    <t>EB</t>
  </si>
  <si>
    <t>EC</t>
  </si>
  <si>
    <t>EE</t>
  </si>
  <si>
    <t>&lt;=Dummy variables</t>
  </si>
  <si>
    <t>Objective(min):</t>
  </si>
  <si>
    <t>&lt;=miles travelled</t>
  </si>
  <si>
    <t>900 in school B</t>
  </si>
  <si>
    <t>900 in school C</t>
  </si>
  <si>
    <t>900 in school E</t>
  </si>
  <si>
    <t>Student bus miles:</t>
  </si>
  <si>
    <t>700 in A</t>
  </si>
  <si>
    <t>500 in B</t>
  </si>
  <si>
    <t>100 in C</t>
  </si>
  <si>
    <t>800 in D</t>
  </si>
  <si>
    <t>400 in E</t>
  </si>
  <si>
    <t>=</t>
  </si>
  <si>
    <t>Summary</t>
  </si>
  <si>
    <t>400 students from A to B; remaining 300 to E…. And so on… for a minimum of 5400 student bus miles;</t>
  </si>
  <si>
    <t>Practice Quiz: Bus Company</t>
  </si>
  <si>
    <t>Drivers' Salary</t>
  </si>
  <si>
    <t>per year</t>
  </si>
  <si>
    <t>Hiring Cost:</t>
  </si>
  <si>
    <t>per driver</t>
  </si>
  <si>
    <t>Firing Cost:</t>
  </si>
  <si>
    <t>Year:</t>
  </si>
  <si>
    <t>Initial no of drivers:</t>
  </si>
  <si>
    <t>Required no.of drivers</t>
  </si>
  <si>
    <t>Cost of hiring/firing:</t>
  </si>
  <si>
    <t>year 1</t>
  </si>
  <si>
    <t>hire minimum10 drivers at beginning of year 1</t>
  </si>
  <si>
    <t>year 2</t>
  </si>
  <si>
    <t>year 3</t>
  </si>
  <si>
    <t>year 4</t>
  </si>
  <si>
    <t>year 5</t>
  </si>
  <si>
    <t>No of Drivers working:</t>
  </si>
  <si>
    <t>hiring</t>
  </si>
  <si>
    <t>firing</t>
  </si>
  <si>
    <t>The above solution is not working for some reason</t>
  </si>
  <si>
    <t>Another way</t>
  </si>
  <si>
    <t>Hiring/firing costs:</t>
  </si>
  <si>
    <t>working drivers:</t>
  </si>
  <si>
    <t>Variables(no of hires/fires</t>
  </si>
  <si>
    <t>year 1 60</t>
  </si>
  <si>
    <t>year 2 70</t>
  </si>
  <si>
    <t>year 3 50</t>
  </si>
  <si>
    <t>year 4 65</t>
  </si>
  <si>
    <t>year 5 75</t>
  </si>
  <si>
    <t>Solution Summary:</t>
  </si>
  <si>
    <t>hire 10, hire 10, fire 20, hire 15,hire 10 respectively for the five consecutive years</t>
  </si>
  <si>
    <t>Nike Factory</t>
  </si>
  <si>
    <t>hours</t>
  </si>
  <si>
    <t>worker time</t>
  </si>
  <si>
    <t>basketball</t>
  </si>
  <si>
    <t>max mc time:</t>
  </si>
  <si>
    <t>max wk time:</t>
  </si>
  <si>
    <t>soccer profit</t>
  </si>
  <si>
    <t>per ball</t>
  </si>
  <si>
    <t>basketball profit:</t>
  </si>
  <si>
    <t>daily profit:</t>
  </si>
  <si>
    <t>No of balls :</t>
  </si>
  <si>
    <t>soccer</t>
  </si>
  <si>
    <t>max worker hrs</t>
  </si>
  <si>
    <t>Soccer ball</t>
  </si>
  <si>
    <t xml:space="preserve">machine time </t>
  </si>
  <si>
    <t>Total time per day</t>
  </si>
  <si>
    <t>machine</t>
  </si>
  <si>
    <t>worker</t>
  </si>
  <si>
    <t>max mc hours</t>
  </si>
  <si>
    <t>the Nike Factory should produce 4 soccer balls and 12 basketballs to maximize profits at $200 per day</t>
  </si>
  <si>
    <t>We learn to use solver here for LP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</si>
</sst>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quot;$&quot;#,##0.00"/>
    <numFmt numFmtId="166" formatCode="&quot;$&quot;#,##0"/>
  </numFmts>
  <fonts count="20">
    <font>
      <sz val="11"/>
      <color theme="1"/>
      <name val="Calibri"/>
      <family val="2"/>
      <scheme val="minor"/>
    </font>
    <font>
      <b/>
      <sz val="15"/>
      <color theme="3"/>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i/>
      <sz val="11"/>
      <color theme="1"/>
      <name val="Calibri"/>
      <family val="2"/>
      <scheme val="minor"/>
    </font>
    <font>
      <b/>
      <i/>
      <u/>
      <sz val="11"/>
      <color theme="1"/>
      <name val="Calibri"/>
      <family val="2"/>
      <scheme val="minor"/>
    </font>
    <font>
      <sz val="11"/>
      <color theme="1"/>
      <name val="Calibri"/>
      <family val="2"/>
      <scheme val="minor"/>
    </font>
    <font>
      <b/>
      <sz val="13"/>
      <color theme="3"/>
      <name val="Calibri"/>
      <family val="2"/>
      <scheme val="minor"/>
    </font>
    <font>
      <i/>
      <sz val="11"/>
      <color rgb="FF7F7F7F"/>
      <name val="Calibri"/>
      <family val="2"/>
      <scheme val="minor"/>
    </font>
    <font>
      <b/>
      <u/>
      <sz val="11"/>
      <color rgb="FF3F3F3F"/>
      <name val="Calibri"/>
      <family val="2"/>
      <scheme val="minor"/>
    </font>
    <font>
      <b/>
      <u/>
      <sz val="11"/>
      <color theme="1"/>
      <name val="Calibri"/>
      <family val="2"/>
      <scheme val="minor"/>
    </font>
    <font>
      <sz val="11"/>
      <color rgb="FF3F3F76"/>
      <name val="Calibri"/>
      <family val="2"/>
      <scheme val="minor"/>
    </font>
    <font>
      <b/>
      <sz val="11"/>
      <color theme="0"/>
      <name val="Calibri"/>
      <family val="2"/>
      <scheme val="minor"/>
    </font>
    <font>
      <sz val="11"/>
      <color rgb="FFFF0000"/>
      <name val="Calibri"/>
      <family val="2"/>
      <scheme val="minor"/>
    </font>
    <font>
      <b/>
      <sz val="10"/>
      <color rgb="FF1F1F1F"/>
      <name val="Var(--cds-font-family-source-sa"/>
    </font>
    <font>
      <sz val="10"/>
      <color theme="1"/>
      <name val="Calibri"/>
      <family val="2"/>
      <scheme val="minor"/>
    </font>
    <font>
      <sz val="10"/>
      <color rgb="FF1F1F1F"/>
      <name val="Var(--cds-font-family-source-sa"/>
    </font>
    <font>
      <b/>
      <sz val="16"/>
      <color theme="0"/>
      <name val="Calibri"/>
      <family val="2"/>
      <scheme val="minor"/>
    </font>
    <font>
      <b/>
      <sz val="11"/>
      <color rgb="FFFF0000"/>
      <name val="Calibri"/>
      <family val="2"/>
      <scheme val="minor"/>
    </font>
  </fonts>
  <fills count="21">
    <fill>
      <patternFill patternType="none"/>
    </fill>
    <fill>
      <patternFill patternType="gray125"/>
    </fill>
    <fill>
      <patternFill patternType="solid">
        <fgColor rgb="FFF2F2F2"/>
      </patternFill>
    </fill>
    <fill>
      <patternFill patternType="solid">
        <fgColor theme="6" tint="0.39997558519241921"/>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rgb="FFFFFFCC"/>
      </patternFill>
    </fill>
    <fill>
      <patternFill patternType="solid">
        <fgColor theme="1"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indexed="64"/>
      </patternFill>
    </fill>
    <fill>
      <patternFill patternType="solid">
        <fgColor theme="6"/>
        <bgColor indexed="64"/>
      </patternFill>
    </fill>
    <fill>
      <patternFill patternType="solid">
        <fgColor rgb="FFFFCC99"/>
      </patternFill>
    </fill>
    <fill>
      <patternFill patternType="solid">
        <fgColor rgb="FFA5A5A5"/>
      </patternFill>
    </fill>
    <fill>
      <patternFill patternType="solid">
        <fgColor theme="5" tint="0.79998168889431442"/>
        <bgColor indexed="65"/>
      </patternFill>
    </fill>
    <fill>
      <patternFill patternType="solid">
        <fgColor theme="7" tint="0.59999389629810485"/>
        <bgColor indexed="65"/>
      </patternFill>
    </fill>
    <fill>
      <patternFill patternType="solid">
        <fgColor theme="5" tint="0.79998168889431442"/>
        <bgColor indexed="64"/>
      </patternFill>
    </fill>
    <fill>
      <patternFill patternType="solid">
        <fgColor theme="6" tint="0.59999389629810485"/>
        <bgColor indexed="64"/>
      </patternFill>
    </fill>
    <fill>
      <patternFill patternType="solid">
        <fgColor rgb="FFFFFFFF"/>
        <bgColor indexed="64"/>
      </patternFill>
    </fill>
    <fill>
      <patternFill patternType="solid">
        <fgColor theme="1" tint="0.14999847407452621"/>
        <bgColor indexed="64"/>
      </patternFill>
    </fill>
    <fill>
      <patternFill patternType="solid">
        <fgColor theme="8" tint="0.79998168889431442"/>
        <bgColor indexed="64"/>
      </patternFill>
    </fill>
  </fills>
  <borders count="4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3F3F3F"/>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double">
        <color rgb="FF3F3F3F"/>
      </left>
      <right style="double">
        <color rgb="FF3F3F3F"/>
      </right>
      <top style="double">
        <color rgb="FF3F3F3F"/>
      </top>
      <bottom style="double">
        <color rgb="FF3F3F3F"/>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2">
    <xf numFmtId="0" fontId="0" fillId="0" borderId="0"/>
    <xf numFmtId="0" fontId="1" fillId="0" borderId="1" applyNumberFormat="0" applyFill="0" applyAlignment="0" applyProtection="0"/>
    <xf numFmtId="0" fontId="2" fillId="2" borderId="3" applyNumberFormat="0" applyAlignment="0" applyProtection="0"/>
    <xf numFmtId="0" fontId="3" fillId="2" borderId="2" applyNumberFormat="0" applyAlignment="0" applyProtection="0"/>
    <xf numFmtId="0" fontId="8" fillId="0" borderId="5" applyNumberFormat="0" applyFill="0" applyAlignment="0" applyProtection="0"/>
    <xf numFmtId="0" fontId="7" fillId="6" borderId="6" applyNumberFormat="0" applyFont="0" applyAlignment="0" applyProtection="0"/>
    <xf numFmtId="0" fontId="9" fillId="0" borderId="0" applyNumberFormat="0" applyFill="0" applyBorder="0" applyAlignment="0" applyProtection="0"/>
    <xf numFmtId="0" fontId="12" fillId="12" borderId="2" applyNumberFormat="0" applyAlignment="0" applyProtection="0"/>
    <xf numFmtId="0" fontId="13" fillId="13" borderId="30" applyNumberFormat="0" applyAlignment="0" applyProtection="0"/>
    <xf numFmtId="0" fontId="14" fillId="0" borderId="0" applyNumberFormat="0" applyFill="0" applyBorder="0" applyAlignment="0" applyProtection="0"/>
    <xf numFmtId="0" fontId="7" fillId="14" borderId="0" applyNumberFormat="0" applyBorder="0" applyAlignment="0" applyProtection="0"/>
    <xf numFmtId="0" fontId="7" fillId="15" borderId="0" applyNumberFormat="0" applyBorder="0" applyAlignment="0" applyProtection="0"/>
  </cellStyleXfs>
  <cellXfs count="128">
    <xf numFmtId="0" fontId="0" fillId="0" borderId="0" xfId="0"/>
    <xf numFmtId="165" fontId="0" fillId="0" borderId="0" xfId="0" applyNumberFormat="1"/>
    <xf numFmtId="166" fontId="0" fillId="0" borderId="0" xfId="0" applyNumberFormat="1"/>
    <xf numFmtId="0" fontId="0" fillId="0" borderId="0" xfId="0" applyAlignment="1">
      <alignment horizontal="left" indent="2"/>
    </xf>
    <xf numFmtId="0" fontId="0" fillId="0" borderId="0" xfId="0" applyAlignment="1">
      <alignment horizontal="right"/>
    </xf>
    <xf numFmtId="0" fontId="6" fillId="0" borderId="0" xfId="0" applyFont="1" applyAlignment="1">
      <alignment horizontal="left" vertical="center"/>
    </xf>
    <xf numFmtId="0" fontId="5" fillId="0" borderId="0" xfId="0" applyFont="1" applyAlignment="1">
      <alignment horizontal="center" wrapText="1"/>
    </xf>
    <xf numFmtId="0" fontId="4" fillId="0" borderId="0" xfId="0" applyFont="1"/>
    <xf numFmtId="0" fontId="0" fillId="3" borderId="0" xfId="0" applyFill="1"/>
    <xf numFmtId="0" fontId="0" fillId="0" borderId="4" xfId="0" applyBorder="1"/>
    <xf numFmtId="0" fontId="0" fillId="0" borderId="4" xfId="0" applyBorder="1" applyAlignment="1">
      <alignment horizontal="center"/>
    </xf>
    <xf numFmtId="166" fontId="0" fillId="0" borderId="4" xfId="0" applyNumberFormat="1" applyBorder="1" applyAlignment="1">
      <alignment horizontal="center"/>
    </xf>
    <xf numFmtId="0" fontId="0" fillId="0" borderId="0" xfId="0" applyAlignment="1">
      <alignment horizontal="center"/>
    </xf>
    <xf numFmtId="0" fontId="4" fillId="0" borderId="4" xfId="0" applyFont="1" applyBorder="1"/>
    <xf numFmtId="0" fontId="0" fillId="3" borderId="0" xfId="0" applyFill="1" applyAlignment="1">
      <alignment horizontal="center"/>
    </xf>
    <xf numFmtId="0" fontId="0" fillId="5" borderId="0" xfId="0" applyFill="1"/>
    <xf numFmtId="0" fontId="3" fillId="5" borderId="2" xfId="3" applyNumberFormat="1" applyFill="1"/>
    <xf numFmtId="0" fontId="0" fillId="0" borderId="0" xfId="0" applyAlignment="1">
      <alignment horizontal="left" indent="1"/>
    </xf>
    <xf numFmtId="166" fontId="0" fillId="0" borderId="4" xfId="0" applyNumberFormat="1" applyBorder="1"/>
    <xf numFmtId="0" fontId="4" fillId="0" borderId="4" xfId="0" applyFont="1" applyBorder="1" applyAlignment="1">
      <alignment horizontal="left" indent="1"/>
    </xf>
    <xf numFmtId="0" fontId="4" fillId="0" borderId="4" xfId="0" applyFont="1" applyBorder="1" applyAlignment="1">
      <alignment horizontal="left"/>
    </xf>
    <xf numFmtId="0" fontId="0" fillId="3" borderId="4" xfId="0" applyFill="1" applyBorder="1"/>
    <xf numFmtId="0" fontId="4" fillId="0" borderId="8" xfId="0" applyFont="1" applyBorder="1"/>
    <xf numFmtId="0" fontId="4" fillId="0" borderId="4" xfId="0" applyFont="1" applyBorder="1" applyAlignment="1">
      <alignment horizontal="center"/>
    </xf>
    <xf numFmtId="0" fontId="0" fillId="0" borderId="11" xfId="0" applyBorder="1"/>
    <xf numFmtId="0" fontId="4" fillId="0" borderId="11" xfId="0" applyFont="1" applyBorder="1"/>
    <xf numFmtId="0" fontId="4" fillId="0" borderId="12" xfId="0" applyFont="1" applyBorder="1"/>
    <xf numFmtId="166" fontId="4" fillId="0" borderId="13" xfId="0" applyNumberFormat="1" applyFont="1" applyBorder="1"/>
    <xf numFmtId="166" fontId="4" fillId="0" borderId="14" xfId="0" applyNumberFormat="1" applyFont="1" applyBorder="1"/>
    <xf numFmtId="0" fontId="4" fillId="0" borderId="15" xfId="0" applyFont="1" applyBorder="1"/>
    <xf numFmtId="166" fontId="4" fillId="0" borderId="0" xfId="0" applyNumberFormat="1" applyFont="1"/>
    <xf numFmtId="166" fontId="4" fillId="0" borderId="16" xfId="0" applyNumberFormat="1" applyFont="1" applyBorder="1"/>
    <xf numFmtId="0" fontId="4" fillId="0" borderId="17" xfId="0" applyFont="1" applyBorder="1"/>
    <xf numFmtId="166" fontId="4" fillId="0" borderId="18" xfId="0" applyNumberFormat="1" applyFont="1" applyBorder="1"/>
    <xf numFmtId="166" fontId="4" fillId="0" borderId="19" xfId="0" applyNumberFormat="1" applyFont="1" applyBorder="1"/>
    <xf numFmtId="0" fontId="9" fillId="0" borderId="0" xfId="6" applyFill="1" applyBorder="1"/>
    <xf numFmtId="0" fontId="10" fillId="2" borderId="20" xfId="2" applyFont="1" applyBorder="1"/>
    <xf numFmtId="166" fontId="11" fillId="5" borderId="21" xfId="0" applyNumberFormat="1" applyFont="1" applyFill="1" applyBorder="1"/>
    <xf numFmtId="0" fontId="0" fillId="0" borderId="25" xfId="0" applyBorder="1"/>
    <xf numFmtId="0" fontId="0" fillId="0" borderId="27" xfId="0" applyBorder="1"/>
    <xf numFmtId="0" fontId="0" fillId="0" borderId="28" xfId="0" applyBorder="1"/>
    <xf numFmtId="0" fontId="4" fillId="0" borderId="22" xfId="0" applyFont="1" applyBorder="1"/>
    <xf numFmtId="0" fontId="4" fillId="0" borderId="23" xfId="0" applyFont="1" applyBorder="1"/>
    <xf numFmtId="0" fontId="4" fillId="0" borderId="24" xfId="0" applyFont="1" applyBorder="1"/>
    <xf numFmtId="0" fontId="4" fillId="0" borderId="26" xfId="0" applyFont="1" applyBorder="1"/>
    <xf numFmtId="0" fontId="9" fillId="0" borderId="4" xfId="6" applyBorder="1"/>
    <xf numFmtId="0" fontId="9" fillId="0" borderId="0" xfId="6"/>
    <xf numFmtId="0" fontId="4" fillId="0" borderId="29" xfId="0" applyFont="1" applyBorder="1"/>
    <xf numFmtId="0" fontId="9" fillId="0" borderId="4" xfId="6" applyBorder="1" applyAlignment="1"/>
    <xf numFmtId="0" fontId="0" fillId="9" borderId="0" xfId="0" applyFill="1"/>
    <xf numFmtId="0" fontId="0" fillId="11" borderId="0" xfId="0" applyFill="1"/>
    <xf numFmtId="165" fontId="0" fillId="8" borderId="0" xfId="0" applyNumberFormat="1" applyFill="1"/>
    <xf numFmtId="0" fontId="8" fillId="0" borderId="5" xfId="4" applyAlignment="1"/>
    <xf numFmtId="0" fontId="0" fillId="7" borderId="0" xfId="0" applyFill="1"/>
    <xf numFmtId="10" fontId="0" fillId="0" borderId="0" xfId="0" applyNumberFormat="1"/>
    <xf numFmtId="165" fontId="0" fillId="3" borderId="0" xfId="0" applyNumberFormat="1" applyFill="1"/>
    <xf numFmtId="0" fontId="0" fillId="0" borderId="0" xfId="0" applyAlignment="1">
      <alignment wrapText="1"/>
    </xf>
    <xf numFmtId="165" fontId="0" fillId="5" borderId="0" xfId="0" applyNumberFormat="1" applyFill="1"/>
    <xf numFmtId="9" fontId="0" fillId="0" borderId="4" xfId="0" applyNumberFormat="1" applyBorder="1"/>
    <xf numFmtId="2" fontId="0" fillId="0" borderId="4" xfId="0" applyNumberFormat="1" applyBorder="1"/>
    <xf numFmtId="0" fontId="4" fillId="0" borderId="4" xfId="0" applyFont="1" applyBorder="1" applyAlignment="1">
      <alignment wrapText="1"/>
    </xf>
    <xf numFmtId="0" fontId="16" fillId="0" borderId="0" xfId="0" applyFont="1"/>
    <xf numFmtId="0" fontId="17" fillId="18" borderId="4" xfId="0" applyFont="1" applyFill="1" applyBorder="1" applyAlignment="1">
      <alignment horizontal="left" vertical="center" wrapText="1"/>
    </xf>
    <xf numFmtId="0" fontId="15" fillId="18" borderId="4" xfId="0" applyFont="1" applyFill="1" applyBorder="1" applyAlignment="1">
      <alignment horizontal="left" vertical="center" wrapText="1"/>
    </xf>
    <xf numFmtId="0" fontId="17" fillId="18" borderId="0" xfId="0" applyFont="1" applyFill="1" applyAlignment="1">
      <alignment horizontal="left" vertical="center" wrapText="1"/>
    </xf>
    <xf numFmtId="164" fontId="15" fillId="18" borderId="4" xfId="0" applyNumberFormat="1" applyFont="1" applyFill="1" applyBorder="1" applyAlignment="1">
      <alignment horizontal="left" vertical="center" wrapText="1"/>
    </xf>
    <xf numFmtId="0" fontId="4" fillId="0" borderId="0" xfId="0" applyFont="1" applyAlignment="1">
      <alignment horizontal="center"/>
    </xf>
    <xf numFmtId="0" fontId="0" fillId="8" borderId="0" xfId="0" applyFill="1"/>
    <xf numFmtId="0" fontId="0" fillId="0" borderId="9" xfId="0" applyBorder="1"/>
    <xf numFmtId="0" fontId="0" fillId="0" borderId="24" xfId="0" applyBorder="1"/>
    <xf numFmtId="0" fontId="0" fillId="0" borderId="26" xfId="0" applyBorder="1"/>
    <xf numFmtId="0" fontId="4" fillId="0" borderId="0" xfId="0" applyFont="1" applyAlignment="1">
      <alignment wrapText="1"/>
    </xf>
    <xf numFmtId="165" fontId="4" fillId="5" borderId="0" xfId="0" applyNumberFormat="1" applyFont="1" applyFill="1"/>
    <xf numFmtId="0" fontId="4" fillId="0" borderId="31" xfId="0" applyFont="1" applyBorder="1"/>
    <xf numFmtId="0" fontId="0" fillId="0" borderId="10" xfId="0" applyBorder="1"/>
    <xf numFmtId="0" fontId="0" fillId="0" borderId="8" xfId="0" applyBorder="1"/>
    <xf numFmtId="0" fontId="9" fillId="17" borderId="0" xfId="6" applyFill="1"/>
    <xf numFmtId="0" fontId="9" fillId="16" borderId="0" xfId="6" applyFill="1"/>
    <xf numFmtId="0" fontId="0" fillId="0" borderId="16" xfId="0" applyBorder="1"/>
    <xf numFmtId="0" fontId="4" fillId="0" borderId="33" xfId="0" applyFont="1" applyBorder="1"/>
    <xf numFmtId="0" fontId="4" fillId="0" borderId="34" xfId="0" applyFont="1" applyBorder="1"/>
    <xf numFmtId="0" fontId="4" fillId="0" borderId="35" xfId="0" applyFont="1" applyBorder="1"/>
    <xf numFmtId="0" fontId="0" fillId="0" borderId="36" xfId="0" applyBorder="1"/>
    <xf numFmtId="0" fontId="0" fillId="0" borderId="37" xfId="0" applyBorder="1"/>
    <xf numFmtId="165" fontId="13" fillId="13" borderId="30" xfId="8" applyNumberFormat="1"/>
    <xf numFmtId="0" fontId="12" fillId="12" borderId="2" xfId="7"/>
    <xf numFmtId="0" fontId="9" fillId="0" borderId="0" xfId="6" applyBorder="1"/>
    <xf numFmtId="0" fontId="4" fillId="0" borderId="0" xfId="0" applyFont="1" applyAlignment="1">
      <alignment horizontal="left" indent="2"/>
    </xf>
    <xf numFmtId="0" fontId="11" fillId="0" borderId="0" xfId="0" applyFont="1"/>
    <xf numFmtId="0" fontId="0" fillId="0" borderId="9" xfId="0" applyBorder="1" applyAlignment="1">
      <alignment horizontal="center"/>
    </xf>
    <xf numFmtId="0" fontId="1" fillId="0" borderId="1" xfId="1" applyAlignment="1">
      <alignment horizontal="center"/>
    </xf>
    <xf numFmtId="0" fontId="2" fillId="2" borderId="3" xfId="2" applyAlignment="1">
      <alignment horizontal="center"/>
    </xf>
    <xf numFmtId="0" fontId="0" fillId="4" borderId="0" xfId="0" applyFill="1" applyAlignment="1">
      <alignment horizontal="center"/>
    </xf>
    <xf numFmtId="0" fontId="1" fillId="0" borderId="0" xfId="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7" xfId="0" applyFont="1" applyBorder="1" applyAlignment="1">
      <alignment horizontal="center"/>
    </xf>
    <xf numFmtId="0" fontId="4" fillId="0" borderId="4"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7" xfId="0" applyBorder="1" applyAlignment="1">
      <alignment horizontal="center"/>
    </xf>
    <xf numFmtId="0" fontId="9" fillId="0" borderId="9" xfId="6" applyBorder="1" applyAlignment="1">
      <alignment horizontal="center"/>
    </xf>
    <xf numFmtId="0" fontId="9" fillId="0" borderId="7" xfId="6" applyBorder="1" applyAlignment="1">
      <alignment horizontal="center"/>
    </xf>
    <xf numFmtId="0" fontId="9" fillId="6" borderId="6" xfId="5" applyFont="1" applyAlignment="1">
      <alignment horizontal="center"/>
    </xf>
    <xf numFmtId="0" fontId="8" fillId="0" borderId="5" xfId="4" applyAlignment="1">
      <alignment horizontal="center"/>
    </xf>
    <xf numFmtId="0" fontId="0" fillId="6" borderId="6" xfId="5" applyFont="1" applyAlignment="1">
      <alignment horizontal="center"/>
    </xf>
    <xf numFmtId="0" fontId="4" fillId="0" borderId="4" xfId="0" applyFont="1" applyBorder="1" applyAlignment="1">
      <alignment horizontal="center" vertical="center"/>
    </xf>
    <xf numFmtId="0" fontId="1" fillId="10" borderId="1" xfId="1" applyFill="1" applyAlignment="1">
      <alignment horizontal="center"/>
    </xf>
    <xf numFmtId="0" fontId="4" fillId="0" borderId="0" xfId="0" applyFont="1" applyAlignment="1">
      <alignment horizontal="center"/>
    </xf>
    <xf numFmtId="0" fontId="0" fillId="0" borderId="0" xfId="0" applyAlignment="1">
      <alignment horizontal="center"/>
    </xf>
    <xf numFmtId="0" fontId="0" fillId="0" borderId="4" xfId="0" applyBorder="1" applyAlignment="1">
      <alignment horizontal="center"/>
    </xf>
    <xf numFmtId="0" fontId="4" fillId="0" borderId="11" xfId="0" applyFont="1" applyBorder="1" applyAlignment="1">
      <alignment horizontal="center"/>
    </xf>
    <xf numFmtId="0" fontId="19" fillId="0" borderId="0" xfId="9" applyFont="1" applyAlignment="1">
      <alignment horizontal="center"/>
    </xf>
    <xf numFmtId="0" fontId="9" fillId="0" borderId="0" xfId="6" applyAlignment="1">
      <alignment horizontal="center"/>
    </xf>
    <xf numFmtId="0" fontId="18" fillId="19" borderId="0" xfId="0" applyFont="1" applyFill="1" applyAlignment="1">
      <alignment horizontal="center"/>
    </xf>
    <xf numFmtId="0" fontId="7" fillId="15" borderId="38" xfId="11" applyBorder="1" applyAlignment="1">
      <alignment horizontal="center"/>
    </xf>
    <xf numFmtId="0" fontId="7" fillId="15" borderId="39" xfId="11" applyBorder="1" applyAlignment="1">
      <alignment horizontal="center"/>
    </xf>
    <xf numFmtId="0" fontId="7" fillId="15" borderId="32" xfId="11" applyBorder="1" applyAlignment="1">
      <alignment horizontal="center"/>
    </xf>
    <xf numFmtId="0" fontId="0" fillId="20" borderId="24" xfId="0" applyFill="1" applyBorder="1" applyAlignment="1">
      <alignment horizontal="center"/>
    </xf>
    <xf numFmtId="0" fontId="0" fillId="20" borderId="4" xfId="0" applyFill="1" applyBorder="1" applyAlignment="1">
      <alignment horizontal="center"/>
    </xf>
    <xf numFmtId="0" fontId="0" fillId="20" borderId="25" xfId="0" applyFill="1" applyBorder="1" applyAlignment="1">
      <alignment horizontal="center"/>
    </xf>
    <xf numFmtId="0" fontId="0" fillId="20" borderId="27" xfId="0" applyFill="1" applyBorder="1" applyAlignment="1">
      <alignment horizontal="center"/>
    </xf>
    <xf numFmtId="0" fontId="0" fillId="20" borderId="28" xfId="0" applyFill="1" applyBorder="1" applyAlignment="1">
      <alignment horizontal="center"/>
    </xf>
    <xf numFmtId="0" fontId="4" fillId="14" borderId="9" xfId="10" applyFont="1" applyBorder="1" applyAlignment="1">
      <alignment horizontal="center"/>
    </xf>
    <xf numFmtId="0" fontId="4" fillId="14" borderId="10" xfId="10" applyFont="1" applyBorder="1" applyAlignment="1">
      <alignment horizontal="center"/>
    </xf>
    <xf numFmtId="0" fontId="4" fillId="20" borderId="31" xfId="0" applyFont="1" applyFill="1" applyBorder="1"/>
    <xf numFmtId="0" fontId="4" fillId="20" borderId="22" xfId="0" applyFont="1" applyFill="1" applyBorder="1"/>
    <xf numFmtId="0" fontId="4" fillId="20" borderId="23" xfId="0" applyFont="1" applyFill="1" applyBorder="1"/>
  </cellXfs>
  <cellStyles count="12">
    <cellStyle name="20% - Accent2" xfId="10" builtinId="34"/>
    <cellStyle name="40% - Accent4" xfId="11" builtinId="43"/>
    <cellStyle name="Calculation" xfId="3" builtinId="22"/>
    <cellStyle name="Check Cell" xfId="8" builtinId="23"/>
    <cellStyle name="Explanatory Text" xfId="6" builtinId="53"/>
    <cellStyle name="Heading 1" xfId="1" builtinId="16"/>
    <cellStyle name="Heading 2" xfId="4" builtinId="17"/>
    <cellStyle name="Input" xfId="7" builtinId="20"/>
    <cellStyle name="Normal" xfId="0" builtinId="0"/>
    <cellStyle name="Note" xfId="5" builtinId="10"/>
    <cellStyle name="Output" xfId="2" builtinId="21"/>
    <cellStyle name="Warning Text" xfId="9" builtinId="1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8</xdr:col>
      <xdr:colOff>104775</xdr:colOff>
      <xdr:row>0</xdr:row>
      <xdr:rowOff>85725</xdr:rowOff>
    </xdr:from>
    <xdr:ext cx="4829175" cy="3192284"/>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72225" y="85725"/>
          <a:ext cx="4829175" cy="3192284"/>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lumMod val="75000"/>
                  <a:lumOff val="25000"/>
                </a:schemeClr>
              </a:solidFill>
              <a:effectLst/>
              <a:latin typeface="+mn-lt"/>
              <a:ea typeface="+mn-ea"/>
              <a:cs typeface="+mn-cs"/>
            </a:rPr>
            <a:t>Scenario </a:t>
          </a:r>
        </a:p>
        <a:p>
          <a:r>
            <a:rPr lang="en-US" sz="1200" b="0" i="0">
              <a:solidFill>
                <a:schemeClr val="tx1">
                  <a:lumMod val="75000"/>
                  <a:lumOff val="25000"/>
                </a:schemeClr>
              </a:solidFill>
              <a:effectLst/>
              <a:latin typeface="+mn-lt"/>
              <a:ea typeface="+mn-ea"/>
              <a:cs typeface="+mn-cs"/>
            </a:rPr>
            <a:t>A candidate for mayor has allocated $40,000 for last minute advertising in the days preceding the election.  Two types of ads will be used: radio and television.  Each radio ad costs $200 and reaches an estimated 3000 people.  Each television ad costs $500 and reaches an estimated 7000 people.  The campaigning mayor would like to reach as many people as possible, but she has stipulated that at least 10 ads of each type be used.  Also, the number of radio ads must be at least as great as the number of television ads. </a:t>
          </a:r>
        </a:p>
        <a:p>
          <a:r>
            <a:rPr lang="en-US" sz="1200" b="0" i="0">
              <a:solidFill>
                <a:schemeClr val="tx1">
                  <a:lumMod val="75000"/>
                  <a:lumOff val="25000"/>
                </a:schemeClr>
              </a:solidFill>
              <a:effectLst/>
              <a:latin typeface="+mn-lt"/>
              <a:ea typeface="+mn-ea"/>
              <a:cs typeface="+mn-cs"/>
            </a:rPr>
            <a:t>1. How many ads of each type should be used?</a:t>
          </a:r>
        </a:p>
        <a:p>
          <a:r>
            <a:rPr lang="en-US" sz="1200" b="0" i="0">
              <a:solidFill>
                <a:schemeClr val="tx1">
                  <a:lumMod val="75000"/>
                  <a:lumOff val="25000"/>
                </a:schemeClr>
              </a:solidFill>
              <a:effectLst/>
              <a:latin typeface="+mn-lt"/>
              <a:ea typeface="+mn-ea"/>
              <a:cs typeface="+mn-cs"/>
            </a:rPr>
            <a:t>2.</a:t>
          </a:r>
          <a:r>
            <a:rPr lang="en-US" sz="1200" b="0" i="0" baseline="0">
              <a:solidFill>
                <a:schemeClr val="tx1">
                  <a:lumMod val="75000"/>
                  <a:lumOff val="25000"/>
                </a:schemeClr>
              </a:solidFill>
              <a:effectLst/>
              <a:latin typeface="+mn-lt"/>
              <a:ea typeface="+mn-ea"/>
              <a:cs typeface="+mn-cs"/>
            </a:rPr>
            <a:t> </a:t>
          </a:r>
          <a:r>
            <a:rPr lang="en-US" sz="1200" b="0" i="0">
              <a:solidFill>
                <a:schemeClr val="tx1">
                  <a:lumMod val="75000"/>
                  <a:lumOff val="25000"/>
                </a:schemeClr>
              </a:solidFill>
              <a:effectLst/>
              <a:latin typeface="+mn-lt"/>
              <a:ea typeface="+mn-ea"/>
              <a:cs typeface="+mn-cs"/>
            </a:rPr>
            <a:t>How many people will be reached?</a:t>
          </a:r>
        </a:p>
        <a:p>
          <a:endParaRPr lang="en-US" sz="1100"/>
        </a:p>
        <a:p>
          <a:endParaRPr lang="en-US" sz="1100"/>
        </a:p>
        <a:p>
          <a:r>
            <a:rPr lang="en-US" sz="1100">
              <a:solidFill>
                <a:schemeClr val="tx1">
                  <a:lumMod val="75000"/>
                  <a:lumOff val="25000"/>
                </a:schemeClr>
              </a:solidFill>
            </a:rPr>
            <a:t>working</a:t>
          </a:r>
          <a:r>
            <a:rPr lang="en-US" sz="1100" baseline="0">
              <a:solidFill>
                <a:schemeClr val="tx1">
                  <a:lumMod val="75000"/>
                  <a:lumOff val="25000"/>
                </a:schemeClr>
              </a:solidFill>
            </a:rPr>
            <a:t> with lp(linear programing) requires:</a:t>
          </a:r>
        </a:p>
        <a:p>
          <a:r>
            <a:rPr lang="en-US" sz="1100" baseline="0">
              <a:solidFill>
                <a:schemeClr val="tx1">
                  <a:lumMod val="75000"/>
                  <a:lumOff val="25000"/>
                </a:schemeClr>
              </a:solidFill>
            </a:rPr>
            <a:t>1. Objective</a:t>
          </a:r>
        </a:p>
        <a:p>
          <a:r>
            <a:rPr lang="en-US" sz="1100" baseline="0">
              <a:solidFill>
                <a:schemeClr val="tx1">
                  <a:lumMod val="75000"/>
                  <a:lumOff val="25000"/>
                </a:schemeClr>
              </a:solidFill>
            </a:rPr>
            <a:t>2. Variables</a:t>
          </a:r>
        </a:p>
        <a:p>
          <a:r>
            <a:rPr lang="en-US" sz="1100" baseline="0">
              <a:solidFill>
                <a:schemeClr val="tx1">
                  <a:lumMod val="75000"/>
                  <a:lumOff val="25000"/>
                </a:schemeClr>
              </a:solidFill>
            </a:rPr>
            <a:t>3. Constraints</a:t>
          </a:r>
        </a:p>
      </xdr:txBody>
    </xdr:sp>
    <xdr:clientData/>
  </xdr:oneCellAnchor>
  <xdr:oneCellAnchor>
    <xdr:from>
      <xdr:col>0</xdr:col>
      <xdr:colOff>1085850</xdr:colOff>
      <xdr:row>35</xdr:row>
      <xdr:rowOff>123824</xdr:rowOff>
    </xdr:from>
    <xdr:ext cx="9248775" cy="1304716"/>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1085850" y="7391399"/>
          <a:ext cx="9248775" cy="130471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lumMod val="75000"/>
                  <a:lumOff val="25000"/>
                </a:schemeClr>
              </a:solidFill>
              <a:effectLst/>
              <a:latin typeface="+mn-lt"/>
              <a:ea typeface="+mn-ea"/>
              <a:cs typeface="+mn-cs"/>
            </a:rPr>
            <a:t>Problem</a:t>
          </a:r>
        </a:p>
        <a:p>
          <a:r>
            <a:rPr lang="en-US" sz="1100" b="0" i="0">
              <a:solidFill>
                <a:schemeClr val="tx1">
                  <a:lumMod val="75000"/>
                  <a:lumOff val="25000"/>
                </a:schemeClr>
              </a:solidFill>
              <a:effectLst/>
              <a:latin typeface="+mn-lt"/>
              <a:ea typeface="+mn-ea"/>
              <a:cs typeface="+mn-cs"/>
            </a:rPr>
            <a:t>A company sells two products, X and Y. The profit per unit of X is $5 and the profit per unit of Y is $6.</a:t>
          </a:r>
        </a:p>
        <a:p>
          <a:r>
            <a:rPr lang="en-US" sz="1100" b="0" i="0">
              <a:solidFill>
                <a:schemeClr val="tx1">
                  <a:lumMod val="75000"/>
                  <a:lumOff val="25000"/>
                </a:schemeClr>
              </a:solidFill>
              <a:effectLst/>
              <a:latin typeface="+mn-lt"/>
              <a:ea typeface="+mn-ea"/>
              <a:cs typeface="+mn-cs"/>
            </a:rPr>
            <a:t>The company wants to maximize profit,5</a:t>
          </a:r>
          <a:r>
            <a:rPr lang="en-US" sz="1100" b="0" i="1">
              <a:solidFill>
                <a:schemeClr val="tx1">
                  <a:lumMod val="75000"/>
                  <a:lumOff val="25000"/>
                </a:schemeClr>
              </a:solidFill>
              <a:effectLst/>
              <a:latin typeface="+mn-lt"/>
              <a:ea typeface="+mn-ea"/>
              <a:cs typeface="+mn-cs"/>
            </a:rPr>
            <a:t>X</a:t>
          </a:r>
          <a:r>
            <a:rPr lang="en-US" sz="1100" b="0" i="0">
              <a:solidFill>
                <a:schemeClr val="tx1">
                  <a:lumMod val="75000"/>
                  <a:lumOff val="25000"/>
                </a:schemeClr>
              </a:solidFill>
              <a:effectLst/>
              <a:latin typeface="+mn-lt"/>
              <a:ea typeface="+mn-ea"/>
              <a:cs typeface="+mn-cs"/>
            </a:rPr>
            <a:t>+6</a:t>
          </a:r>
          <a:r>
            <a:rPr lang="en-US" sz="1100" b="0" i="1">
              <a:solidFill>
                <a:schemeClr val="tx1">
                  <a:lumMod val="75000"/>
                  <a:lumOff val="25000"/>
                </a:schemeClr>
              </a:solidFill>
              <a:effectLst/>
              <a:latin typeface="+mn-lt"/>
              <a:ea typeface="+mn-ea"/>
              <a:cs typeface="+mn-cs"/>
            </a:rPr>
            <a:t>Y</a:t>
          </a:r>
          <a:r>
            <a:rPr lang="en-US" sz="1100" b="0" i="0">
              <a:solidFill>
                <a:schemeClr val="tx1">
                  <a:lumMod val="75000"/>
                  <a:lumOff val="25000"/>
                </a:schemeClr>
              </a:solidFill>
              <a:effectLst/>
              <a:latin typeface="+mn-lt"/>
              <a:ea typeface="+mn-ea"/>
              <a:cs typeface="+mn-cs"/>
            </a:rPr>
            <a:t>, subject to the following constraints:</a:t>
          </a:r>
        </a:p>
        <a:p>
          <a:r>
            <a:rPr lang="en-US" sz="1100" b="0" i="0">
              <a:solidFill>
                <a:schemeClr val="tx1">
                  <a:lumMod val="75000"/>
                  <a:lumOff val="25000"/>
                </a:schemeClr>
              </a:solidFill>
              <a:effectLst/>
              <a:latin typeface="+mn-lt"/>
              <a:ea typeface="+mn-ea"/>
              <a:cs typeface="+mn-cs"/>
            </a:rPr>
            <a:t>2x+y≤120</a:t>
          </a:r>
          <a:endParaRPr lang="en-US" sz="1100" b="0" i="1">
            <a:solidFill>
              <a:schemeClr val="tx1">
                <a:lumMod val="75000"/>
                <a:lumOff val="25000"/>
              </a:schemeClr>
            </a:solidFill>
            <a:effectLst/>
            <a:latin typeface="+mn-lt"/>
            <a:ea typeface="+mn-ea"/>
            <a:cs typeface="+mn-cs"/>
          </a:endParaRPr>
        </a:p>
        <a:p>
          <a:r>
            <a:rPr lang="en-US" sz="1100" b="0" i="0">
              <a:solidFill>
                <a:schemeClr val="tx1">
                  <a:lumMod val="75000"/>
                  <a:lumOff val="25000"/>
                </a:schemeClr>
              </a:solidFill>
              <a:effectLst/>
              <a:latin typeface="+mn-lt"/>
              <a:ea typeface="+mn-ea"/>
              <a:cs typeface="+mn-cs"/>
            </a:rPr>
            <a:t>2</a:t>
          </a:r>
          <a:r>
            <a:rPr lang="en-US" sz="1100" b="0" i="1">
              <a:solidFill>
                <a:schemeClr val="tx1">
                  <a:lumMod val="75000"/>
                  <a:lumOff val="25000"/>
                </a:schemeClr>
              </a:solidFill>
              <a:effectLst/>
              <a:latin typeface="+mn-lt"/>
              <a:ea typeface="+mn-ea"/>
              <a:cs typeface="+mn-cs"/>
            </a:rPr>
            <a:t>X</a:t>
          </a:r>
          <a:r>
            <a:rPr lang="en-US" sz="1100" b="0" i="0">
              <a:solidFill>
                <a:schemeClr val="tx1">
                  <a:lumMod val="75000"/>
                  <a:lumOff val="25000"/>
                </a:schemeClr>
              </a:solidFill>
              <a:effectLst/>
              <a:latin typeface="+mn-lt"/>
              <a:ea typeface="+mn-ea"/>
              <a:cs typeface="+mn-cs"/>
            </a:rPr>
            <a:t>+3</a:t>
          </a:r>
          <a:r>
            <a:rPr lang="en-US" sz="1100" b="0" i="1">
              <a:solidFill>
                <a:schemeClr val="tx1">
                  <a:lumMod val="75000"/>
                  <a:lumOff val="25000"/>
                </a:schemeClr>
              </a:solidFill>
              <a:effectLst/>
              <a:latin typeface="+mn-lt"/>
              <a:ea typeface="+mn-ea"/>
              <a:cs typeface="+mn-cs"/>
            </a:rPr>
            <a:t>Y</a:t>
          </a:r>
          <a:r>
            <a:rPr lang="en-US" sz="1100" b="0" i="0">
              <a:solidFill>
                <a:schemeClr val="tx1">
                  <a:lumMod val="75000"/>
                  <a:lumOff val="25000"/>
                </a:schemeClr>
              </a:solidFill>
              <a:effectLst/>
              <a:latin typeface="+mn-lt"/>
              <a:ea typeface="+mn-ea"/>
              <a:cs typeface="+mn-cs"/>
            </a:rPr>
            <a:t>​≤240​</a:t>
          </a:r>
        </a:p>
        <a:p>
          <a:r>
            <a:rPr lang="en-US" sz="1100" b="0" i="0">
              <a:solidFill>
                <a:schemeClr val="tx1">
                  <a:lumMod val="75000"/>
                  <a:lumOff val="25000"/>
                </a:schemeClr>
              </a:solidFill>
              <a:effectLst/>
              <a:latin typeface="+mn-lt"/>
              <a:ea typeface="+mn-ea"/>
              <a:cs typeface="+mn-cs"/>
            </a:rPr>
            <a:t>In addition, the variables X and Y should be nonnegative.</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8</xdr:col>
      <xdr:colOff>83820</xdr:colOff>
      <xdr:row>1</xdr:row>
      <xdr:rowOff>104774</xdr:rowOff>
    </xdr:from>
    <xdr:ext cx="4693920" cy="2981326"/>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342120" y="356234"/>
          <a:ext cx="4693920" cy="2981326"/>
        </a:xfrm>
        <a:prstGeom prst="rect">
          <a:avLst/>
        </a:prstGeom>
      </xdr:spPr>
      <xdr:style>
        <a:lnRef idx="2">
          <a:schemeClr val="accent3"/>
        </a:lnRef>
        <a:fillRef idx="1">
          <a:schemeClr val="lt1"/>
        </a:fillRef>
        <a:effectRef idx="0">
          <a:schemeClr val="accent3"/>
        </a:effectRef>
        <a:fontRef idx="minor">
          <a:schemeClr val="dk1"/>
        </a:fontRef>
      </xdr:style>
      <xdr:txBody>
        <a:bodyPr vertOverflow="clip" horzOverflow="clip" wrap="square" rtlCol="0" anchor="t">
          <a:noAutofit/>
        </a:bodyPr>
        <a:lstStyle/>
        <a:p>
          <a:r>
            <a:rPr lang="en-US" sz="1100" b="1" i="0">
              <a:solidFill>
                <a:schemeClr val="tx1">
                  <a:lumMod val="65000"/>
                  <a:lumOff val="35000"/>
                </a:schemeClr>
              </a:solidFill>
              <a:effectLst/>
              <a:latin typeface="+mn-lt"/>
              <a:ea typeface="+mn-ea"/>
              <a:cs typeface="+mn-cs"/>
            </a:rPr>
            <a:t>Scenario</a:t>
          </a:r>
        </a:p>
        <a:p>
          <a:r>
            <a:rPr lang="en-US" sz="1100" b="0" i="0">
              <a:solidFill>
                <a:schemeClr val="tx1">
                  <a:lumMod val="65000"/>
                  <a:lumOff val="35000"/>
                </a:schemeClr>
              </a:solidFill>
              <a:effectLst/>
              <a:latin typeface="+mn-lt"/>
              <a:ea typeface="+mn-ea"/>
              <a:cs typeface="+mn-cs"/>
            </a:rPr>
            <a:t>The PC Tech company assembles and then tests two models of computers, Basic and XP.  For the coming month, the company wants to decide how many of each model to assemble and then test.  No computers are in inventory from the previous month, and because these models are going to be changed after this month, the company doesn’t want to hold any inventory after this month.  It believes the most it can sell this month are 600 Basics and 1200 XPs.  Each Basic sells for $300 and each XP sells for $450. The cost of component parts for a Basic is $150; for an XP it is $225.  Labor is required for assembly and testing.  There are at most 10,000 assembly hours and 3,000 testing hours available.  Each labor hour for assembling costs $11 and each labor hour for testing costs $15.  Each Basic requires five hours for assembling and one hour for testing.  Each XP requires six hours for assembling and two hours for testing. PC Tech wants to know how many of each model it should produce (assemble and test) to maximize its net profit, but it cannot use more labor hours that are available, and it does not want to produce more than it can sell. </a:t>
          </a:r>
        </a:p>
        <a:p>
          <a:endParaRPr lang="en-US" sz="1100">
            <a:solidFill>
              <a:schemeClr val="tx1">
                <a:lumMod val="65000"/>
                <a:lumOff val="35000"/>
              </a:schemeClr>
            </a:solidFill>
          </a:endParaRPr>
        </a:p>
      </xdr:txBody>
    </xdr:sp>
    <xdr:clientData/>
  </xdr:oneCellAnchor>
  <xdr:oneCellAnchor>
    <xdr:from>
      <xdr:col>6</xdr:col>
      <xdr:colOff>238125</xdr:colOff>
      <xdr:row>51</xdr:row>
      <xdr:rowOff>57149</xdr:rowOff>
    </xdr:from>
    <xdr:ext cx="4819650" cy="2503506"/>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6581775" y="10077449"/>
          <a:ext cx="4819650" cy="250350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lumMod val="65000"/>
                  <a:lumOff val="35000"/>
                </a:schemeClr>
              </a:solidFill>
              <a:effectLst/>
              <a:latin typeface="+mn-lt"/>
              <a:ea typeface="+mn-ea"/>
              <a:cs typeface="+mn-cs"/>
            </a:rPr>
            <a:t>Scenario</a:t>
          </a:r>
        </a:p>
        <a:p>
          <a:r>
            <a:rPr lang="en-US" sz="1100" b="0" i="0">
              <a:solidFill>
                <a:schemeClr val="tx1">
                  <a:lumMod val="65000"/>
                  <a:lumOff val="35000"/>
                </a:schemeClr>
              </a:solidFill>
              <a:effectLst/>
              <a:latin typeface="+mn-lt"/>
              <a:ea typeface="+mn-ea"/>
              <a:cs typeface="+mn-cs"/>
            </a:rPr>
            <a:t>Tectona Furniture Corporation manufactures outdoor furniture. Their two main products are benches and tables, both made of teak wood.</a:t>
          </a:r>
        </a:p>
        <a:p>
          <a:r>
            <a:rPr lang="en-US" sz="1100" b="0" i="0">
              <a:solidFill>
                <a:schemeClr val="tx1">
                  <a:lumMod val="65000"/>
                  <a:lumOff val="35000"/>
                </a:schemeClr>
              </a:solidFill>
              <a:effectLst/>
              <a:latin typeface="+mn-lt"/>
              <a:ea typeface="+mn-ea"/>
              <a:cs typeface="+mn-cs"/>
            </a:rPr>
            <a:t>The firm has two main resources:  its carpenters (labor force) and a supply of teak for use in the furniture. During the next production cycle, 1,250 hours of labor are available under a union agreement. The firm also has a stock of 3,600 board feet of teak lumber. Each bench that Tectona produces requires 4 labor hours and 9 board feet of teak; each picnic table takes 6 labor hours and 36 board feet of teak. Completed benches will yield a profit of $12 each, and tables will result in a profit of $20 each.</a:t>
          </a:r>
        </a:p>
        <a:p>
          <a:r>
            <a:rPr lang="en-US" sz="1100" b="0" i="0">
              <a:solidFill>
                <a:schemeClr val="tx1">
                  <a:lumMod val="65000"/>
                  <a:lumOff val="35000"/>
                </a:schemeClr>
              </a:solidFill>
              <a:effectLst/>
              <a:latin typeface="+mn-lt"/>
              <a:ea typeface="+mn-ea"/>
              <a:cs typeface="+mn-cs"/>
            </a:rPr>
            <a:t>As a consultant for Tectona Furniture Corporation, you are tasked with creating a spreadsheet model to help the company obtain the maximum profit during the next production cycle.</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19050</xdr:colOff>
      <xdr:row>1</xdr:row>
      <xdr:rowOff>76200</xdr:rowOff>
    </xdr:from>
    <xdr:ext cx="5562600" cy="1642373"/>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848350" y="266700"/>
          <a:ext cx="5562600" cy="164237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lumMod val="75000"/>
                  <a:lumOff val="25000"/>
                </a:schemeClr>
              </a:solidFill>
              <a:effectLst/>
              <a:latin typeface="+mn-lt"/>
              <a:ea typeface="+mn-ea"/>
              <a:cs typeface="+mn-cs"/>
            </a:rPr>
            <a:t>Scenario</a:t>
          </a:r>
        </a:p>
        <a:p>
          <a:r>
            <a:rPr lang="en-US" sz="1100" b="0" i="0">
              <a:solidFill>
                <a:schemeClr val="tx1">
                  <a:lumMod val="75000"/>
                  <a:lumOff val="25000"/>
                </a:schemeClr>
              </a:solidFill>
              <a:effectLst/>
              <a:latin typeface="+mn-lt"/>
              <a:ea typeface="+mn-ea"/>
              <a:cs typeface="+mn-cs"/>
            </a:rPr>
            <a:t>A brokerage firm has been instructed by a client to invest $250,000. The client requests the firm select whatever stocks and bonds they believe are well-rated, but with the following guidelines:</a:t>
          </a:r>
        </a:p>
        <a:p>
          <a:r>
            <a:rPr lang="en-US" sz="1100" b="0" i="0">
              <a:solidFill>
                <a:schemeClr val="tx1">
                  <a:lumMod val="75000"/>
                  <a:lumOff val="25000"/>
                </a:schemeClr>
              </a:solidFill>
              <a:effectLst/>
              <a:latin typeface="+mn-lt"/>
              <a:ea typeface="+mn-ea"/>
              <a:cs typeface="+mn-cs"/>
            </a:rPr>
            <a:t>1. Municipal bonds constitute at least 20% of investment.</a:t>
          </a:r>
        </a:p>
        <a:p>
          <a:r>
            <a:rPr lang="en-US" sz="1100" b="0" i="0">
              <a:solidFill>
                <a:schemeClr val="tx1">
                  <a:lumMod val="75000"/>
                  <a:lumOff val="25000"/>
                </a:schemeClr>
              </a:solidFill>
              <a:effectLst/>
              <a:latin typeface="+mn-lt"/>
              <a:ea typeface="+mn-ea"/>
              <a:cs typeface="+mn-cs"/>
            </a:rPr>
            <a:t>2. At least 40% of the investment is placed in tech stocks.</a:t>
          </a:r>
        </a:p>
        <a:p>
          <a:r>
            <a:rPr lang="en-US" sz="1100" b="0" i="0">
              <a:solidFill>
                <a:schemeClr val="tx1">
                  <a:lumMod val="75000"/>
                  <a:lumOff val="25000"/>
                </a:schemeClr>
              </a:solidFill>
              <a:effectLst/>
              <a:latin typeface="+mn-lt"/>
              <a:ea typeface="+mn-ea"/>
              <a:cs typeface="+mn-cs"/>
            </a:rPr>
            <a:t>3. No more than 50% of the amount invested in municipal bonds should be high risk.</a:t>
          </a:r>
        </a:p>
        <a:p>
          <a:r>
            <a:rPr lang="en-US" sz="1100" b="0" i="0">
              <a:solidFill>
                <a:schemeClr val="tx1">
                  <a:lumMod val="75000"/>
                  <a:lumOff val="25000"/>
                </a:schemeClr>
              </a:solidFill>
              <a:effectLst/>
              <a:latin typeface="+mn-lt"/>
              <a:ea typeface="+mn-ea"/>
              <a:cs typeface="+mn-cs"/>
            </a:rPr>
            <a:t>The table below lists the rate of return for five different investment options.</a:t>
          </a:r>
        </a:p>
        <a:p>
          <a:endParaRPr lang="en-US" sz="1100">
            <a:solidFill>
              <a:schemeClr val="tx1">
                <a:lumMod val="75000"/>
                <a:lumOff val="25000"/>
              </a:schemeClr>
            </a:solidFill>
          </a:endParaRPr>
        </a:p>
      </xdr:txBody>
    </xdr:sp>
    <xdr:clientData/>
  </xdr:oneCellAnchor>
  <xdr:oneCellAnchor>
    <xdr:from>
      <xdr:col>5</xdr:col>
      <xdr:colOff>209550</xdr:colOff>
      <xdr:row>28</xdr:row>
      <xdr:rowOff>95249</xdr:rowOff>
    </xdr:from>
    <xdr:ext cx="6296025" cy="2752725"/>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096000" y="5762624"/>
          <a:ext cx="6296025" cy="275272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lumMod val="65000"/>
                  <a:lumOff val="35000"/>
                </a:schemeClr>
              </a:solidFill>
              <a:effectLst/>
              <a:latin typeface="+mn-lt"/>
              <a:ea typeface="+mn-ea"/>
              <a:cs typeface="+mn-cs"/>
            </a:rPr>
            <a:t>Scenario</a:t>
          </a:r>
        </a:p>
        <a:p>
          <a:r>
            <a:rPr lang="en-US" sz="1100" b="0" i="0">
              <a:solidFill>
                <a:schemeClr val="tx1">
                  <a:lumMod val="65000"/>
                  <a:lumOff val="35000"/>
                </a:schemeClr>
              </a:solidFill>
              <a:effectLst/>
              <a:latin typeface="+mn-lt"/>
              <a:ea typeface="+mn-ea"/>
              <a:cs typeface="+mn-cs"/>
            </a:rPr>
            <a:t>The Battery Park Stable feeds and houses the horses used to pull tourist-filled carriages through the streets of Charleston’s historic waterfront area. The stable owner, an ex-racehorse trainer, recognizes the need to set a nutritional diet for the horses in his care. At the same time, he would like to keep the overall daily cost of feed to a minimum.</a:t>
          </a:r>
        </a:p>
        <a:p>
          <a:r>
            <a:rPr lang="en-US" sz="1100" b="0" i="0">
              <a:solidFill>
                <a:schemeClr val="tx1">
                  <a:lumMod val="65000"/>
                  <a:lumOff val="35000"/>
                </a:schemeClr>
              </a:solidFill>
              <a:effectLst/>
              <a:latin typeface="+mn-lt"/>
              <a:ea typeface="+mn-ea"/>
              <a:cs typeface="+mn-cs"/>
            </a:rPr>
            <a:t>The feed mixes available for the horses’ diet are an oat product, a highly enriched grain, and a mineral product. Each of these mixes contains a certain amount of five ingredients needed daily to keep the average horse healthy. The table below shows these minimum requirements, units of each ingredient per pound of feed mix, and costs for the three mixes.</a:t>
          </a:r>
        </a:p>
        <a:p>
          <a:r>
            <a:rPr lang="en-US" sz="1100" b="0" i="0">
              <a:solidFill>
                <a:schemeClr val="tx1">
                  <a:lumMod val="65000"/>
                  <a:lumOff val="35000"/>
                </a:schemeClr>
              </a:solidFill>
              <a:effectLst/>
              <a:latin typeface="+mn-lt"/>
              <a:ea typeface="+mn-ea"/>
              <a:cs typeface="+mn-cs"/>
            </a:rPr>
            <a:t>In addition, the stable owner is aware that an overfed horse is a sluggish worker. Consequently, he determines that a total of 6 pounds of feed per day is the most that any horse needs to function properly. </a:t>
          </a:r>
          <a:endParaRPr lang="en-US" sz="1100">
            <a:solidFill>
              <a:schemeClr val="tx1">
                <a:lumMod val="65000"/>
                <a:lumOff val="35000"/>
              </a:schemeClr>
            </a:solidFill>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419099</xdr:colOff>
      <xdr:row>0</xdr:row>
      <xdr:rowOff>180975</xdr:rowOff>
    </xdr:from>
    <xdr:ext cx="4610101" cy="2706895"/>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7143749" y="180975"/>
          <a:ext cx="4610101" cy="270689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b="1" i="0">
              <a:solidFill>
                <a:schemeClr val="tx1">
                  <a:lumMod val="65000"/>
                  <a:lumOff val="35000"/>
                </a:schemeClr>
              </a:solidFill>
              <a:effectLst/>
              <a:latin typeface="+mn-lt"/>
              <a:ea typeface="+mn-ea"/>
              <a:cs typeface="+mn-cs"/>
            </a:rPr>
            <a:t>Scenario</a:t>
          </a:r>
        </a:p>
        <a:p>
          <a:r>
            <a:rPr lang="en-US" sz="1200" b="0" i="0">
              <a:solidFill>
                <a:schemeClr val="tx1">
                  <a:lumMod val="65000"/>
                  <a:lumOff val="35000"/>
                </a:schemeClr>
              </a:solidFill>
              <a:effectLst/>
              <a:latin typeface="+mn-lt"/>
              <a:ea typeface="+mn-ea"/>
              <a:cs typeface="+mn-cs"/>
            </a:rPr>
            <a:t>Johns Hopkins is setting up three Charter schools in Baltimore City: Kyoko HS, Devon HS, and Manny HS. Each high school has a capacity of 900 students. The Mayor hires your company to assign accepted students to these three new high schools.  Busses will be provided to students who live more than walking distance (defined as 1.5 miles) to the schools. Baltimore City has been partitioned into five neighborhoods: A, B, C, D and E.  Kyoko HS is in sector B, Devon HS is in sector C, and Manny HS is in sector E. If a student lives in a sector and is assigned to the high school in that sector, the student can walk to school and does not get a bus. All students must be assigned a school. The table below shows the distance (in miles) from each sector to each school. Minimize the total student miles travelled by bus. </a:t>
          </a:r>
        </a:p>
        <a:p>
          <a:endParaRPr lang="en-US" sz="1100"/>
        </a:p>
      </xdr:txBody>
    </xdr:sp>
    <xdr:clientData/>
  </xdr:oneCellAnchor>
  <xdr:oneCellAnchor>
    <xdr:from>
      <xdr:col>6</xdr:col>
      <xdr:colOff>276225</xdr:colOff>
      <xdr:row>38</xdr:row>
      <xdr:rowOff>38100</xdr:rowOff>
    </xdr:from>
    <xdr:ext cx="6238875" cy="2409825"/>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924550" y="8077200"/>
          <a:ext cx="6238875" cy="240982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i="0">
              <a:solidFill>
                <a:schemeClr val="tx1">
                  <a:lumMod val="65000"/>
                  <a:lumOff val="35000"/>
                </a:schemeClr>
              </a:solidFill>
              <a:effectLst/>
              <a:latin typeface="+mn-lt"/>
              <a:ea typeface="+mn-ea"/>
              <a:cs typeface="+mn-cs"/>
            </a:rPr>
            <a:t>Scenario</a:t>
          </a:r>
        </a:p>
        <a:p>
          <a:r>
            <a:rPr lang="en-US" sz="1200" b="0" i="0">
              <a:solidFill>
                <a:schemeClr val="tx1">
                  <a:lumMod val="65000"/>
                  <a:lumOff val="35000"/>
                </a:schemeClr>
              </a:solidFill>
              <a:effectLst/>
              <a:latin typeface="+mn-lt"/>
              <a:ea typeface="+mn-ea"/>
              <a:cs typeface="+mn-cs"/>
            </a:rPr>
            <a:t>A bus company believes that it will need the following number of bus drivers during each of the next five years: 60 drivers in year 1, 70 drivers in year 2, 50 drivers in year 3, 65 drivers in year 4; and 75 drivers in year 5.</a:t>
          </a:r>
        </a:p>
        <a:p>
          <a:r>
            <a:rPr lang="en-US" sz="1200" b="0" i="0">
              <a:solidFill>
                <a:schemeClr val="tx1">
                  <a:lumMod val="65000"/>
                  <a:lumOff val="35000"/>
                </a:schemeClr>
              </a:solidFill>
              <a:effectLst/>
              <a:latin typeface="+mn-lt"/>
              <a:ea typeface="+mn-ea"/>
              <a:cs typeface="+mn-cs"/>
            </a:rPr>
            <a:t>At the beginning of each year, the bus company must decide how many new drivers to hire and how many current drivers to fire. It costs $4000 to hire a new driver and $2000 to fire a current driver. A driver's salary is $10,000 per year.</a:t>
          </a:r>
        </a:p>
        <a:p>
          <a:r>
            <a:rPr lang="en-US" sz="1200" b="0" i="0">
              <a:solidFill>
                <a:schemeClr val="tx1">
                  <a:lumMod val="65000"/>
                  <a:lumOff val="35000"/>
                </a:schemeClr>
              </a:solidFill>
              <a:effectLst/>
              <a:latin typeface="+mn-lt"/>
              <a:ea typeface="+mn-ea"/>
              <a:cs typeface="+mn-cs"/>
            </a:rPr>
            <a:t>At the beginning of year 1, the company has 50 drivers. A driver hired at the beginning of a year can be used to meet the current year's requirements and is paid full salary for the current year.</a:t>
          </a:r>
        </a:p>
        <a:p>
          <a:r>
            <a:rPr lang="en-US" sz="1200" b="0" i="0">
              <a:solidFill>
                <a:schemeClr val="tx1">
                  <a:lumMod val="65000"/>
                  <a:lumOff val="35000"/>
                </a:schemeClr>
              </a:solidFill>
              <a:effectLst/>
              <a:latin typeface="+mn-lt"/>
              <a:ea typeface="+mn-ea"/>
              <a:cs typeface="+mn-cs"/>
            </a:rPr>
            <a:t>As a consultant for the bus company, you have been asked to determine how to minimize the bus company's total costs (which include salary, hiring, and firing costs) over the next five years.</a:t>
          </a:r>
        </a:p>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10</xdr:col>
      <xdr:colOff>209550</xdr:colOff>
      <xdr:row>1</xdr:row>
      <xdr:rowOff>85725</xdr:rowOff>
    </xdr:from>
    <xdr:ext cx="4581525" cy="1642373"/>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305550" y="276225"/>
          <a:ext cx="4581525" cy="164237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lumMod val="65000"/>
                  <a:lumOff val="35000"/>
                </a:schemeClr>
              </a:solidFill>
              <a:effectLst/>
              <a:latin typeface="+mn-lt"/>
              <a:ea typeface="+mn-ea"/>
              <a:cs typeface="+mn-cs"/>
            </a:rPr>
            <a:t>Scenario</a:t>
          </a:r>
        </a:p>
        <a:p>
          <a:r>
            <a:rPr lang="en-US" sz="1100" b="0" i="0">
              <a:solidFill>
                <a:schemeClr val="tx1">
                  <a:lumMod val="65000"/>
                  <a:lumOff val="35000"/>
                </a:schemeClr>
              </a:solidFill>
              <a:effectLst/>
              <a:latin typeface="+mn-lt"/>
              <a:ea typeface="+mn-ea"/>
              <a:cs typeface="+mn-cs"/>
            </a:rPr>
            <a:t>A Nike factory in Hanover, MD, makes soccer balls and basketballs. A soccer ball takes 1.5 hours of machine time and 3 hours of a worker's time in its making while a basketball takes 3 hours of machine time and 1 hour of a worker's time. In a day, the factory can produce no more than 42 hours of machine time and 24 hours of worker's time. The profit on a soccer ball is $20 and the profit on a basketball is $10. The manager wants to maximize the daily profit.</a:t>
          </a:r>
        </a:p>
        <a:p>
          <a:endParaRPr lang="en-US" sz="1100">
            <a:solidFill>
              <a:schemeClr val="tx1">
                <a:lumMod val="65000"/>
                <a:lumOff val="35000"/>
              </a:schemeClr>
            </a:solidFill>
          </a:endParaRPr>
        </a:p>
      </xdr:txBody>
    </xdr:sp>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0</v>
    <v>3</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3DC9594-57C5-41B6-9AF3-30C8270C1683}">
  <we:reference id="wa104100404" version="3.0.0.1" store="en-US" storeType="OMEX"/>
  <we:alternateReferences>
    <we:reference id="wa104100404" version="3.0.0.1" store="wa104100404" storeType="OMEX"/>
  </we:alternateReferences>
  <we:properties>
    <we:property name="UniqueID" value="&quot;20240171705430738756&quot;"/>
    <we:property name="BBwZNjgKPAIgK1hJFwVa" value="&quot;&quot;"/>
    <we:property name="BBwZNjgKPAIgK1hJKwhcBi0+GRA3AA==" value="&quot;BBw=&quot;"/>
    <we:property name="BBwZNjgKPAIgK1hJFQZIPSEi" value="&quot;eQ==&quot;"/>
    <we:property name="BBwZNjgKPAIgK1hJKwhcBi0+GRssCg==" value="&quot;eA==&quot;"/>
    <we:property name="BBwZNjgKPAIgK1hJDgZCGSkuKhAq" value="&quot;&quot;"/>
    <we:property name="BBwZNjgKPAIgK1hJKwhcBi0+GQM4Cw==" value="&quot;eA==&quot;"/>
    <we:property name="BBwZNjgKPAIgK1hJKwhcBi0+GQUrAg==" value="&quot;eGJ2RWlXfFI=&quot;"/>
    <we:property name="BBwZNjgKPAIgK1hJKwhcBi0+GQY6Cw==" value="&quot;eQ==&quot;"/>
    <we:property name="BBwZNjgKPAIgK1hJKwhcBi0+GQc1Hw==" value="&quot;eA==&quot;"/>
    <we:property name="BBwZNjgKPAIgK1hJKwhcBi0+GQE2Cw==" value="&quot;eGJ2RA==&quot;"/>
    <we:property name="BBwZNjgKPAIgK1hJKwhcBi0+GRYvAA==" value="&quot;eGJ2RWlW&quot;"/>
    <we:property name="BBwZNjgKPAIgK1hJKwhcBi0+GRgqCw==" value="&quot;eA==&quot;"/>
    <we:property name="BBwZNjgKPAIgK1hJKwhcBi0+GQYqHQ==" value="&quot;eXx2&quot;"/>
    <we:property name="BBwZNjgKPAIgK1hJKwhcBi0+GQcqAw==" value="&quot;eA==&quot;"/>
    <we:property name="BBwZNjgKPAIgK1hJKwhcBi0+GRgrEw==" value="&quot;eGJ2Qmw=&quot;"/>
    <we:property name="BBwZNjgKPAIgK1hJKwhcBi0+GRg3Dg==" value="&quot;e3w=&quot;"/>
    <we:property name="BBwZNjgKPAIgK1hJKwhcBi0+GQc7EQ==" value="&quot;eQ==&quot;"/>
    <we:property name="BBwZNjgKPAIgK1hJKwhcBi0+GRs8AA==" value="&quot;eQ==&quot;"/>
    <we:property name="BBwZNjgKPAIgK1hJKwhcBi0+GRQ6BA==" value="&quot;eGJ2RWg=&quot;"/>
    <we:property name="BBwZNjgKPAIgK1hJKwhcBi0+GQc8FA==" value="&quot;fQ==&quot;"/>
    <we:property name="BBwZNjgKPAIgK1hJKwhcBi0+GRQrFA==" value="&quot;eQ==&quot;"/>
    <we:property name="BBwZNjgKPAIgK1hJKwhcBi0+GQYtBg==" value="&quot;eA==&quot;"/>
    <we:property name="BBwZNjgKPAIgK1hJKwhcBi0+GRg8Ew==" value="&quot;eQ==&quot;"/>
    <we:property name="BBwZNjgKPAIgK1hJKwhcBi0+GQY2BA==" value="&quot;eA==&quot;"/>
    <we:property name="BBwZNjgKPAIgK1hJKwhcBi0+GRkpEw==" value="&quot;eA==&quot;"/>
    <we:property name="BBwZNjgKPAIgK1hJKwhcBi0+GRkpFw==" value="&quot;eA==&quot;"/>
    <we:property name="BBwZNjgKPAIgK1hJKwhcBi0+GRI4Fw==" value="&quot;eGJ2RWlXfFI=&quot;"/>
    <we:property name="BBwZNjgKPAIgK1hJKwhcBi0+GRwpFA==" value="&quot;eGJ/TA==&quot;"/>
    <we:property name="BBwZNjgKPAIgK1hJKwhcBi0+GRM8Bg==" value="&quot;eGJ2RWlXfFI=&quot;"/>
    <we:property name="BBwZNjgKPAIgK1hJKwhcBi0+GRwpDg==" value="&quot;eQ==&quot;"/>
    <we:property name="BBwZNjgKPAIgK1hJKwhcBi0+GRwpAw==" value="&quot;ew==&quot;"/>
  </we:properties>
  <we:bindings>
    <we:binding id="refEdit" type="matrix" appref="{C743203D-48B8-4708-9576-DD41A31569DE}"/>
    <we:binding id="Worker" type="matrix" appref="{943D8487-D040-4DFF-B578-28F119375C45}"/>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048555"/>
  <sheetViews>
    <sheetView zoomScale="115" zoomScaleNormal="115" workbookViewId="0"/>
  </sheetViews>
  <sheetFormatPr defaultRowHeight="14.4"/>
  <cols>
    <col min="1" max="1" width="22.109375" bestFit="1" customWidth="1"/>
    <col min="2" max="2" width="16" bestFit="1" customWidth="1"/>
    <col min="3" max="3" width="12.88671875" bestFit="1" customWidth="1"/>
    <col min="4" max="4" width="18.6640625" bestFit="1" customWidth="1"/>
    <col min="5" max="5" width="10.44140625" bestFit="1" customWidth="1"/>
  </cols>
  <sheetData>
    <row r="1" spans="1:6">
      <c r="A1" s="46" t="s">
        <v>255</v>
      </c>
    </row>
    <row r="2" spans="1:6" ht="20.399999999999999" thickBot="1">
      <c r="A2" s="90" t="s">
        <v>0</v>
      </c>
      <c r="B2" s="90"/>
      <c r="C2" s="90"/>
      <c r="D2" s="90"/>
      <c r="E2" s="90"/>
      <c r="F2" s="90"/>
    </row>
    <row r="3" spans="1:6" ht="15" thickTop="1"/>
    <row r="4" spans="1:6">
      <c r="A4" t="s">
        <v>1</v>
      </c>
      <c r="B4" s="2">
        <v>40000</v>
      </c>
    </row>
    <row r="5" spans="1:6">
      <c r="A5" t="s">
        <v>2</v>
      </c>
      <c r="B5" s="4" t="s">
        <v>8</v>
      </c>
    </row>
    <row r="6" spans="1:6">
      <c r="A6" s="3" t="s">
        <v>3</v>
      </c>
      <c r="B6" s="1">
        <v>200</v>
      </c>
      <c r="C6" t="s">
        <v>5</v>
      </c>
    </row>
    <row r="7" spans="1:6">
      <c r="A7" s="3" t="s">
        <v>6</v>
      </c>
      <c r="B7">
        <v>3000</v>
      </c>
      <c r="C7" t="s">
        <v>7</v>
      </c>
    </row>
    <row r="9" spans="1:6">
      <c r="A9" s="3" t="s">
        <v>4</v>
      </c>
      <c r="B9" s="1">
        <v>500</v>
      </c>
      <c r="C9" t="s">
        <v>5</v>
      </c>
    </row>
    <row r="10" spans="1:6">
      <c r="A10" s="3" t="s">
        <v>6</v>
      </c>
      <c r="B10">
        <v>7000</v>
      </c>
      <c r="C10" t="s">
        <v>7</v>
      </c>
    </row>
    <row r="12" spans="1:6" ht="28.8">
      <c r="A12" s="5" t="s">
        <v>9</v>
      </c>
      <c r="B12" s="6" t="s">
        <v>10</v>
      </c>
      <c r="C12">
        <f>SUMPRODUCT(B16:C16,B17:C17)</f>
        <v>595000</v>
      </c>
    </row>
    <row r="14" spans="1:6" ht="20.399999999999999" thickBot="1">
      <c r="A14" s="90" t="s">
        <v>24</v>
      </c>
      <c r="B14" s="90"/>
      <c r="C14" s="90"/>
      <c r="D14" s="90"/>
      <c r="E14" s="90"/>
      <c r="F14" s="90"/>
    </row>
    <row r="15" spans="1:6" ht="15" thickTop="1">
      <c r="B15" s="7" t="s">
        <v>12</v>
      </c>
      <c r="C15" s="7" t="s">
        <v>13</v>
      </c>
    </row>
    <row r="16" spans="1:6">
      <c r="A16" t="s">
        <v>11</v>
      </c>
      <c r="B16" s="14">
        <v>175</v>
      </c>
      <c r="C16" s="14">
        <v>10</v>
      </c>
      <c r="D16" t="s">
        <v>14</v>
      </c>
      <c r="F16" t="s">
        <v>29</v>
      </c>
    </row>
    <row r="17" spans="1:7">
      <c r="B17" s="12">
        <v>3000</v>
      </c>
      <c r="C17" s="12">
        <v>7000</v>
      </c>
    </row>
    <row r="18" spans="1:7">
      <c r="A18" t="s">
        <v>15</v>
      </c>
    </row>
    <row r="19" spans="1:7">
      <c r="A19" t="s">
        <v>23</v>
      </c>
      <c r="B19" s="15">
        <f>SUMPRODUCT(B16:C16,B17:C17)</f>
        <v>595000</v>
      </c>
    </row>
    <row r="20" spans="1:7">
      <c r="D20" t="s">
        <v>21</v>
      </c>
    </row>
    <row r="21" spans="1:7">
      <c r="A21" s="13" t="s">
        <v>16</v>
      </c>
      <c r="B21" s="13" t="s">
        <v>46</v>
      </c>
      <c r="C21" s="13" t="s">
        <v>47</v>
      </c>
      <c r="D21" s="13" t="s">
        <v>18</v>
      </c>
      <c r="E21" s="13" t="s">
        <v>20</v>
      </c>
      <c r="F21" s="13" t="s">
        <v>19</v>
      </c>
    </row>
    <row r="22" spans="1:7">
      <c r="A22" s="9" t="s">
        <v>17</v>
      </c>
      <c r="B22" s="10">
        <v>200</v>
      </c>
      <c r="C22" s="10">
        <v>500</v>
      </c>
      <c r="D22" s="10">
        <f>SUMPRODUCT($B$16:$C$16,B22:C22)</f>
        <v>40000</v>
      </c>
      <c r="E22" s="10" t="s">
        <v>22</v>
      </c>
      <c r="F22" s="11">
        <f>$B$4</f>
        <v>40000</v>
      </c>
    </row>
    <row r="23" spans="1:7">
      <c r="A23" s="9" t="s">
        <v>25</v>
      </c>
      <c r="B23" s="10">
        <v>1</v>
      </c>
      <c r="C23" s="10"/>
      <c r="D23" s="10">
        <f t="shared" ref="D23:D25" si="0">SUMPRODUCT($B$16:$C$16,B23:C23)</f>
        <v>175</v>
      </c>
      <c r="E23" s="10" t="s">
        <v>27</v>
      </c>
      <c r="F23" s="10">
        <v>10</v>
      </c>
    </row>
    <row r="24" spans="1:7">
      <c r="A24" s="9" t="s">
        <v>26</v>
      </c>
      <c r="B24" s="10"/>
      <c r="C24" s="10">
        <v>1</v>
      </c>
      <c r="D24" s="10">
        <f t="shared" si="0"/>
        <v>10</v>
      </c>
      <c r="E24" s="10" t="s">
        <v>27</v>
      </c>
      <c r="F24" s="10">
        <v>10</v>
      </c>
    </row>
    <row r="25" spans="1:7">
      <c r="A25" s="9" t="s">
        <v>28</v>
      </c>
      <c r="B25" s="10">
        <v>1</v>
      </c>
      <c r="C25" s="10">
        <v>-1</v>
      </c>
      <c r="D25" s="10">
        <f t="shared" si="0"/>
        <v>165</v>
      </c>
      <c r="E25" s="10" t="s">
        <v>27</v>
      </c>
      <c r="F25" s="10">
        <v>0</v>
      </c>
      <c r="G25" t="s">
        <v>32</v>
      </c>
    </row>
    <row r="28" spans="1:7">
      <c r="A28" t="s">
        <v>30</v>
      </c>
    </row>
    <row r="29" spans="1:7">
      <c r="A29" s="91" t="s">
        <v>31</v>
      </c>
      <c r="B29" s="91"/>
      <c r="C29" s="91"/>
      <c r="D29" s="91"/>
      <c r="E29" s="91"/>
      <c r="F29" s="91"/>
    </row>
    <row r="33" spans="1:17">
      <c r="A33" s="92"/>
      <c r="B33" s="92"/>
      <c r="C33" s="92"/>
      <c r="D33" s="92"/>
      <c r="E33" s="92"/>
      <c r="F33" s="92"/>
      <c r="G33" s="92"/>
      <c r="H33" s="92"/>
      <c r="I33" s="92"/>
      <c r="J33" s="92"/>
      <c r="K33" s="92"/>
      <c r="L33" s="92"/>
      <c r="M33" s="92"/>
      <c r="N33" s="92"/>
      <c r="O33" s="92"/>
      <c r="P33" s="92"/>
      <c r="Q33" s="92"/>
    </row>
    <row r="35" spans="1:17" ht="20.399999999999999" thickBot="1">
      <c r="A35" s="90" t="s">
        <v>33</v>
      </c>
      <c r="B35" s="90"/>
      <c r="C35" s="90"/>
      <c r="D35" s="90"/>
      <c r="E35" s="90"/>
      <c r="F35" s="90"/>
      <c r="G35" s="90"/>
    </row>
    <row r="36" spans="1:17" ht="15" thickTop="1"/>
    <row r="44" spans="1:17">
      <c r="B44" t="s">
        <v>35</v>
      </c>
      <c r="C44" t="s">
        <v>36</v>
      </c>
    </row>
    <row r="45" spans="1:17">
      <c r="A45" t="s">
        <v>34</v>
      </c>
      <c r="B45">
        <v>5</v>
      </c>
      <c r="C45">
        <v>6</v>
      </c>
      <c r="D45" t="s">
        <v>37</v>
      </c>
    </row>
    <row r="46" spans="1:17">
      <c r="A46" t="s">
        <v>38</v>
      </c>
      <c r="B46" s="8">
        <v>29.999999999999996</v>
      </c>
      <c r="C46" s="8">
        <v>60</v>
      </c>
      <c r="D46" t="s">
        <v>39</v>
      </c>
      <c r="E46" t="s">
        <v>40</v>
      </c>
    </row>
    <row r="47" spans="1:17">
      <c r="A47" s="7" t="s">
        <v>44</v>
      </c>
      <c r="B47" s="16">
        <f>SUMPRODUCT(B45:C45,B46:C46)</f>
        <v>510</v>
      </c>
    </row>
    <row r="48" spans="1:17">
      <c r="A48" s="13" t="s">
        <v>45</v>
      </c>
      <c r="B48" s="13"/>
      <c r="C48" s="13"/>
      <c r="D48" s="13" t="s">
        <v>18</v>
      </c>
      <c r="E48" s="13" t="s">
        <v>43</v>
      </c>
      <c r="F48" s="13" t="s">
        <v>19</v>
      </c>
    </row>
    <row r="49" spans="1:6">
      <c r="A49" s="9" t="s">
        <v>41</v>
      </c>
      <c r="B49" s="10">
        <v>2</v>
      </c>
      <c r="C49" s="10">
        <v>1</v>
      </c>
      <c r="D49" s="10">
        <f>SUMPRODUCT($B$46:$C$46,B49:C49)</f>
        <v>120</v>
      </c>
      <c r="E49" s="10" t="s">
        <v>22</v>
      </c>
      <c r="F49" s="10">
        <v>120</v>
      </c>
    </row>
    <row r="50" spans="1:6">
      <c r="A50" s="9" t="s">
        <v>42</v>
      </c>
      <c r="B50" s="10">
        <v>2</v>
      </c>
      <c r="C50" s="10">
        <v>3</v>
      </c>
      <c r="D50" s="10">
        <f t="shared" ref="D50" si="1">SUMPRODUCT($B$46:$C$46,B50:C50)</f>
        <v>240</v>
      </c>
      <c r="E50" s="10" t="s">
        <v>22</v>
      </c>
      <c r="F50" s="10">
        <v>240</v>
      </c>
    </row>
    <row r="51" spans="1:6">
      <c r="B51" s="12"/>
      <c r="C51" s="12"/>
      <c r="D51" s="12"/>
      <c r="E51" s="12"/>
      <c r="F51" s="12"/>
    </row>
    <row r="52" spans="1:6">
      <c r="B52" s="12"/>
      <c r="C52" s="12"/>
      <c r="D52" s="12"/>
      <c r="E52" s="12"/>
      <c r="F52" s="12"/>
    </row>
    <row r="1048550" spans="16384:16384">
      <c r="XFD1048550" cm="1">
        <f t="array" ref="XFD1048550">ROW(INDEX(solver_adj,0,0,1))</f>
        <v>46</v>
      </c>
    </row>
    <row r="1048551" spans="16384:16384">
      <c r="XFD1048551" t="e" cm="1" vm="1">
        <f t="array" aca="1" ref="XFD1048551" ca="1">COLUMN(INDEX(solver_adj,0,0,1))</f>
        <v>#VALUE!</v>
      </c>
    </row>
    <row r="1048552" spans="16384:16384">
      <c r="XFD1048552">
        <f>ROWS(INDEX(solver_adj,0,0,1))</f>
        <v>1</v>
      </c>
    </row>
    <row r="1048553" spans="16384:16384">
      <c r="XFD1048553">
        <f>COLUMNS(INDEX(solver_adj,0,0,1))</f>
        <v>2</v>
      </c>
    </row>
    <row r="1048554" spans="16384:16384">
      <c r="XFD1048554">
        <f>solver_eng</f>
        <v>2</v>
      </c>
    </row>
    <row r="1048555" spans="16384:16384">
      <c r="XFD1048555">
        <f>solver_val</f>
        <v>0</v>
      </c>
    </row>
  </sheetData>
  <mergeCells count="5">
    <mergeCell ref="A2:F2"/>
    <mergeCell ref="A14:F14"/>
    <mergeCell ref="A29:F29"/>
    <mergeCell ref="A33:Q33"/>
    <mergeCell ref="A35:G35"/>
  </mergeCells>
  <pageMargins left="0.7" right="0.7" top="0.75" bottom="0.75" header="0.3" footer="0.3"/>
  <drawing r:id="rId1"/>
  <extLst>
    <ext xmlns:x15="http://schemas.microsoft.com/office/spreadsheetml/2010/11/main" uri="{F7C9EE02-42E1-4005-9D12-6889AFFD525C}">
      <x15:webExtensions xmlns:xm="http://schemas.microsoft.com/office/excel/2006/main">
        <x15:webExtension appRef="{C743203D-48B8-4708-9576-DD41A31569DE}">
          <xm:f>LP_Campaign!1:1048576</xm:f>
        </x15:webExtension>
        <x15:webExtension appRef="{943D8487-D040-4DFF-B578-28F119375C45}">
          <xm:f>LP_Campaign!XFD1048550:XFD1048575</xm:f>
        </x15:webExtension>
      </x15:webExtens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9"/>
  <sheetViews>
    <sheetView workbookViewId="0">
      <selection activeCell="Q22" sqref="Q22"/>
    </sheetView>
  </sheetViews>
  <sheetFormatPr defaultRowHeight="14.4"/>
  <cols>
    <col min="1" max="1" width="22.6640625" bestFit="1" customWidth="1"/>
    <col min="2" max="2" width="10.44140625" bestFit="1" customWidth="1"/>
    <col min="3" max="3" width="17" bestFit="1" customWidth="1"/>
    <col min="4" max="4" width="11.88671875" bestFit="1" customWidth="1"/>
    <col min="5" max="5" width="6.6640625" customWidth="1"/>
    <col min="6" max="6" width="34.88671875" bestFit="1" customWidth="1"/>
    <col min="8" max="8" width="22.5546875" bestFit="1" customWidth="1"/>
  </cols>
  <sheetData>
    <row r="1" spans="1:10" ht="19.8">
      <c r="A1" s="93" t="s">
        <v>48</v>
      </c>
      <c r="B1" s="93"/>
      <c r="C1" s="93"/>
      <c r="D1" s="93"/>
      <c r="E1" s="93"/>
      <c r="F1" s="93"/>
      <c r="G1" s="93"/>
      <c r="H1" s="93"/>
      <c r="I1" s="93"/>
      <c r="J1" s="93"/>
    </row>
    <row r="2" spans="1:10">
      <c r="B2" s="103" t="s">
        <v>69</v>
      </c>
      <c r="C2" s="103"/>
    </row>
    <row r="3" spans="1:10">
      <c r="A3" s="9"/>
      <c r="B3" s="13" t="s">
        <v>50</v>
      </c>
      <c r="C3" s="13" t="s">
        <v>51</v>
      </c>
      <c r="D3" s="13"/>
    </row>
    <row r="4" spans="1:10">
      <c r="A4" s="22" t="s">
        <v>49</v>
      </c>
      <c r="B4" s="9">
        <v>600</v>
      </c>
      <c r="C4" s="9">
        <v>1200</v>
      </c>
      <c r="D4" s="45" t="s">
        <v>40</v>
      </c>
      <c r="F4" s="94" t="s">
        <v>54</v>
      </c>
      <c r="G4" s="95"/>
      <c r="H4" s="96"/>
    </row>
    <row r="5" spans="1:10">
      <c r="A5" s="13" t="s">
        <v>52</v>
      </c>
      <c r="B5" s="18">
        <v>300</v>
      </c>
      <c r="C5" s="18">
        <v>450</v>
      </c>
      <c r="D5" s="45" t="s">
        <v>59</v>
      </c>
      <c r="F5" s="13" t="s">
        <v>55</v>
      </c>
      <c r="G5" s="9">
        <v>10000</v>
      </c>
      <c r="H5" s="45" t="s">
        <v>57</v>
      </c>
    </row>
    <row r="6" spans="1:10">
      <c r="A6" s="19" t="s">
        <v>53</v>
      </c>
      <c r="B6" s="18">
        <v>150</v>
      </c>
      <c r="C6" s="18">
        <v>225</v>
      </c>
      <c r="D6" s="45" t="s">
        <v>59</v>
      </c>
      <c r="F6" s="13" t="s">
        <v>56</v>
      </c>
      <c r="G6" s="9">
        <v>3000</v>
      </c>
      <c r="H6" s="45" t="s">
        <v>57</v>
      </c>
    </row>
    <row r="7" spans="1:10">
      <c r="A7" s="7"/>
      <c r="B7" s="1"/>
      <c r="C7" s="1"/>
    </row>
    <row r="8" spans="1:10" ht="15" thickBot="1">
      <c r="A8" s="97" t="s">
        <v>60</v>
      </c>
      <c r="B8" s="97"/>
      <c r="C8" s="97"/>
      <c r="D8" s="97"/>
    </row>
    <row r="9" spans="1:10" ht="15" thickBot="1">
      <c r="A9" s="13" t="s">
        <v>66</v>
      </c>
      <c r="B9" s="18">
        <v>11</v>
      </c>
      <c r="C9" s="101" t="s">
        <v>58</v>
      </c>
      <c r="D9" s="102"/>
      <c r="F9" s="36" t="s">
        <v>71</v>
      </c>
      <c r="G9" s="37">
        <f>B19+C19</f>
        <v>199600</v>
      </c>
      <c r="H9" s="46" t="s">
        <v>72</v>
      </c>
    </row>
    <row r="10" spans="1:10">
      <c r="A10" s="13" t="s">
        <v>67</v>
      </c>
      <c r="B10" s="18">
        <v>15</v>
      </c>
      <c r="C10" s="101" t="s">
        <v>58</v>
      </c>
      <c r="D10" s="102"/>
    </row>
    <row r="11" spans="1:10">
      <c r="A11" s="20" t="s">
        <v>61</v>
      </c>
      <c r="B11" s="98"/>
      <c r="C11" s="99"/>
      <c r="D11" s="100"/>
    </row>
    <row r="12" spans="1:10">
      <c r="A12" s="19" t="s">
        <v>66</v>
      </c>
      <c r="B12" s="9">
        <v>5</v>
      </c>
      <c r="C12" s="9">
        <v>6</v>
      </c>
      <c r="D12" s="45" t="s">
        <v>62</v>
      </c>
    </row>
    <row r="13" spans="1:10">
      <c r="A13" s="19" t="s">
        <v>67</v>
      </c>
      <c r="B13" s="9">
        <v>1</v>
      </c>
      <c r="C13" s="9">
        <v>2</v>
      </c>
      <c r="D13" s="45" t="s">
        <v>62</v>
      </c>
    </row>
    <row r="14" spans="1:10">
      <c r="A14" s="9"/>
      <c r="B14" s="9"/>
      <c r="C14" s="9"/>
      <c r="D14" s="9"/>
    </row>
    <row r="15" spans="1:10">
      <c r="A15" s="13" t="s">
        <v>64</v>
      </c>
      <c r="B15" s="21">
        <v>560</v>
      </c>
      <c r="C15" s="21">
        <v>1200</v>
      </c>
      <c r="D15" s="9"/>
    </row>
    <row r="16" spans="1:10" ht="15" thickBot="1">
      <c r="A16" s="25" t="s">
        <v>65</v>
      </c>
      <c r="B16" s="24">
        <f>MIN(B4,B15)</f>
        <v>560</v>
      </c>
      <c r="C16" s="24">
        <f>MIN(C4,C15)</f>
        <v>1200</v>
      </c>
      <c r="D16" s="9"/>
    </row>
    <row r="17" spans="1:11">
      <c r="A17" s="26" t="s">
        <v>63</v>
      </c>
      <c r="B17" s="27">
        <f>B15*(B6+B12*$B$9+B13*$B$10)</f>
        <v>123200</v>
      </c>
      <c r="C17" s="28">
        <f>C15*(C6+C12*$B$9+C13*$B$10)</f>
        <v>385200</v>
      </c>
      <c r="F17" s="106" t="s">
        <v>70</v>
      </c>
      <c r="G17" s="106"/>
      <c r="H17" s="48" t="s">
        <v>73</v>
      </c>
    </row>
    <row r="18" spans="1:11" ht="15" thickBot="1">
      <c r="A18" s="29" t="s">
        <v>68</v>
      </c>
      <c r="B18" s="30">
        <f>B16*B5</f>
        <v>168000</v>
      </c>
      <c r="C18" s="31">
        <f>C16*C5</f>
        <v>540000</v>
      </c>
      <c r="F18" s="106"/>
      <c r="G18" s="106"/>
      <c r="H18" s="48" t="s">
        <v>74</v>
      </c>
    </row>
    <row r="19" spans="1:11" ht="15" thickBot="1">
      <c r="A19" s="32" t="s">
        <v>44</v>
      </c>
      <c r="B19" s="33">
        <f>B18-B17</f>
        <v>44800</v>
      </c>
      <c r="C19" s="34">
        <f>C18-C17</f>
        <v>154800</v>
      </c>
      <c r="F19" s="47" t="s">
        <v>81</v>
      </c>
      <c r="G19" s="22" t="s">
        <v>79</v>
      </c>
      <c r="H19" s="22" t="s">
        <v>80</v>
      </c>
      <c r="I19" s="41" t="s">
        <v>18</v>
      </c>
      <c r="J19" s="41" t="s">
        <v>43</v>
      </c>
      <c r="K19" s="42" t="s">
        <v>19</v>
      </c>
    </row>
    <row r="20" spans="1:11">
      <c r="F20" s="43" t="s">
        <v>75</v>
      </c>
      <c r="G20" s="9">
        <v>1</v>
      </c>
      <c r="H20" s="9">
        <v>0</v>
      </c>
      <c r="I20" s="9">
        <f>SUMPRODUCT(G20:H20,$B$15:$C$15)</f>
        <v>560</v>
      </c>
      <c r="J20" s="9" t="s">
        <v>22</v>
      </c>
      <c r="K20" s="38">
        <f>B4</f>
        <v>600</v>
      </c>
    </row>
    <row r="21" spans="1:11">
      <c r="F21" s="43" t="s">
        <v>76</v>
      </c>
      <c r="G21" s="9">
        <v>0</v>
      </c>
      <c r="H21" s="9">
        <v>1</v>
      </c>
      <c r="I21" s="9">
        <f t="shared" ref="I21:I23" si="0">SUMPRODUCT(G21:H21,$B$15:$C$15)</f>
        <v>1200</v>
      </c>
      <c r="J21" s="9" t="s">
        <v>22</v>
      </c>
      <c r="K21" s="38">
        <f>C4</f>
        <v>1200</v>
      </c>
    </row>
    <row r="22" spans="1:11">
      <c r="F22" s="43" t="s">
        <v>78</v>
      </c>
      <c r="G22" s="9">
        <f>B12</f>
        <v>5</v>
      </c>
      <c r="H22" s="9">
        <f>C12</f>
        <v>6</v>
      </c>
      <c r="I22" s="9">
        <f t="shared" si="0"/>
        <v>10000</v>
      </c>
      <c r="J22" s="9" t="s">
        <v>22</v>
      </c>
      <c r="K22" s="38">
        <f>G5</f>
        <v>10000</v>
      </c>
    </row>
    <row r="23" spans="1:11" ht="15" thickBot="1">
      <c r="F23" s="44" t="s">
        <v>77</v>
      </c>
      <c r="G23" s="39">
        <f>B13</f>
        <v>1</v>
      </c>
      <c r="H23" s="39">
        <f>C13</f>
        <v>2</v>
      </c>
      <c r="I23" s="39">
        <f t="shared" si="0"/>
        <v>2960</v>
      </c>
      <c r="J23" s="39" t="s">
        <v>22</v>
      </c>
      <c r="K23" s="40">
        <f>G6</f>
        <v>3000</v>
      </c>
    </row>
    <row r="24" spans="1:11">
      <c r="A24" t="s">
        <v>100</v>
      </c>
      <c r="B24" t="s">
        <v>101</v>
      </c>
    </row>
    <row r="26" spans="1:11" ht="20.399999999999999" thickBot="1">
      <c r="A26" s="107" t="s">
        <v>82</v>
      </c>
      <c r="B26" s="107"/>
      <c r="C26" s="107"/>
      <c r="D26" s="107"/>
      <c r="E26" s="107"/>
      <c r="F26" s="107"/>
      <c r="G26" s="107"/>
      <c r="H26" s="107"/>
      <c r="I26" s="107"/>
      <c r="J26" s="107"/>
    </row>
    <row r="27" spans="1:11" ht="15" thickTop="1"/>
    <row r="28" spans="1:11">
      <c r="B28" t="s">
        <v>85</v>
      </c>
      <c r="C28" t="s">
        <v>86</v>
      </c>
    </row>
    <row r="29" spans="1:11">
      <c r="A29" t="s">
        <v>84</v>
      </c>
      <c r="B29" s="50">
        <v>560</v>
      </c>
      <c r="C29" s="50">
        <v>1200</v>
      </c>
      <c r="D29" t="s">
        <v>14</v>
      </c>
    </row>
    <row r="30" spans="1:11">
      <c r="F30" s="49"/>
    </row>
    <row r="31" spans="1:11">
      <c r="A31" t="s">
        <v>92</v>
      </c>
      <c r="D31" t="s">
        <v>93</v>
      </c>
    </row>
    <row r="32" spans="1:11">
      <c r="A32" s="7" t="s">
        <v>89</v>
      </c>
      <c r="B32">
        <v>300</v>
      </c>
      <c r="C32">
        <v>450</v>
      </c>
      <c r="D32">
        <f>SUMPRODUCT(B29:C29,B32:C32)</f>
        <v>708000</v>
      </c>
    </row>
    <row r="33" spans="1:13">
      <c r="A33" s="7" t="s">
        <v>90</v>
      </c>
    </row>
    <row r="34" spans="1:13">
      <c r="A34" s="17" t="s">
        <v>94</v>
      </c>
      <c r="B34">
        <v>150</v>
      </c>
      <c r="C34">
        <v>225</v>
      </c>
      <c r="D34">
        <f>SUMPRODUCT(B34:C34,B29:C29)</f>
        <v>354000</v>
      </c>
      <c r="E34" t="s">
        <v>97</v>
      </c>
    </row>
    <row r="35" spans="1:13">
      <c r="A35" s="17" t="s">
        <v>95</v>
      </c>
      <c r="B35">
        <v>5</v>
      </c>
      <c r="C35">
        <v>6</v>
      </c>
      <c r="D35" s="1">
        <f>SUMPRODUCT(B35:C35,B29:C29)*E35</f>
        <v>110000</v>
      </c>
      <c r="E35" s="1">
        <v>11</v>
      </c>
    </row>
    <row r="36" spans="1:13">
      <c r="A36" s="17" t="s">
        <v>96</v>
      </c>
      <c r="B36">
        <v>1</v>
      </c>
      <c r="C36">
        <v>2</v>
      </c>
      <c r="D36" s="1">
        <f>SUMPRODUCT(B29:C29,B36:C36)*E36</f>
        <v>44400</v>
      </c>
      <c r="E36" s="1">
        <v>15</v>
      </c>
    </row>
    <row r="37" spans="1:13">
      <c r="A37" s="7" t="s">
        <v>91</v>
      </c>
      <c r="B37">
        <f>B32-B33</f>
        <v>300</v>
      </c>
      <c r="D37" s="51">
        <f>D32-D34-D35-D36</f>
        <v>199600</v>
      </c>
    </row>
    <row r="38" spans="1:13">
      <c r="A38" t="s">
        <v>83</v>
      </c>
    </row>
    <row r="39" spans="1:13">
      <c r="A39" s="13" t="s">
        <v>45</v>
      </c>
      <c r="B39" s="9"/>
      <c r="C39" s="9"/>
      <c r="D39" s="13" t="s">
        <v>18</v>
      </c>
      <c r="E39" s="13" t="s">
        <v>43</v>
      </c>
      <c r="F39" s="13" t="s">
        <v>19</v>
      </c>
    </row>
    <row r="40" spans="1:13">
      <c r="A40" s="13" t="s">
        <v>87</v>
      </c>
      <c r="B40" s="9">
        <v>1</v>
      </c>
      <c r="C40" s="9"/>
      <c r="D40" s="9">
        <f>SUMPRODUCT(B40:C40,$B$29:$C$29)</f>
        <v>560</v>
      </c>
      <c r="E40" s="9" t="s">
        <v>22</v>
      </c>
      <c r="F40" s="9">
        <v>600</v>
      </c>
    </row>
    <row r="41" spans="1:13">
      <c r="A41" s="13" t="s">
        <v>88</v>
      </c>
      <c r="B41" s="9"/>
      <c r="C41" s="9">
        <v>1</v>
      </c>
      <c r="D41" s="9">
        <f t="shared" ref="D41:D43" si="1">SUMPRODUCT(B41:C41,$B$29:$C$29)</f>
        <v>1200</v>
      </c>
      <c r="E41" s="9" t="s">
        <v>22</v>
      </c>
      <c r="F41" s="9">
        <v>1200</v>
      </c>
    </row>
    <row r="42" spans="1:13">
      <c r="A42" s="13" t="s">
        <v>98</v>
      </c>
      <c r="B42" s="9">
        <v>5</v>
      </c>
      <c r="C42" s="9">
        <v>6</v>
      </c>
      <c r="D42" s="9">
        <f t="shared" si="1"/>
        <v>10000</v>
      </c>
      <c r="E42" s="9" t="s">
        <v>22</v>
      </c>
      <c r="F42" s="9">
        <v>10000</v>
      </c>
    </row>
    <row r="43" spans="1:13">
      <c r="A43" s="13" t="s">
        <v>99</v>
      </c>
      <c r="B43" s="9">
        <v>1</v>
      </c>
      <c r="C43" s="9">
        <v>2</v>
      </c>
      <c r="D43" s="9">
        <f t="shared" si="1"/>
        <v>2960</v>
      </c>
      <c r="E43" s="9" t="s">
        <v>22</v>
      </c>
      <c r="F43" s="9">
        <v>3000</v>
      </c>
    </row>
    <row r="47" spans="1:13">
      <c r="A47" s="53"/>
      <c r="B47" s="53"/>
      <c r="C47" s="53"/>
      <c r="D47" s="53"/>
      <c r="E47" s="53"/>
      <c r="F47" s="53"/>
      <c r="G47" s="53"/>
      <c r="H47" s="53"/>
      <c r="I47" s="53"/>
      <c r="J47" s="53"/>
      <c r="K47" s="53"/>
      <c r="L47" s="53"/>
      <c r="M47" s="53"/>
    </row>
    <row r="49" spans="1:13" ht="20.399999999999999" thickBot="1">
      <c r="A49" s="90" t="s">
        <v>102</v>
      </c>
      <c r="B49" s="90"/>
      <c r="C49" s="90"/>
      <c r="D49" s="90"/>
      <c r="E49" s="90"/>
      <c r="F49" s="90"/>
      <c r="G49" s="90"/>
      <c r="H49" s="90"/>
      <c r="I49" s="90"/>
      <c r="J49" s="90"/>
      <c r="K49" s="90"/>
      <c r="L49" s="90"/>
      <c r="M49" s="90"/>
    </row>
    <row r="50" spans="1:13" ht="15" thickTop="1"/>
    <row r="51" spans="1:13" ht="18" thickBot="1">
      <c r="A51" s="104" t="s">
        <v>103</v>
      </c>
      <c r="B51" s="104"/>
      <c r="C51" s="104"/>
      <c r="D51" s="104"/>
      <c r="E51" s="104"/>
      <c r="F51" s="52"/>
      <c r="G51" s="52"/>
      <c r="H51" s="52"/>
    </row>
    <row r="52" spans="1:13" ht="15" thickTop="1"/>
    <row r="53" spans="1:13">
      <c r="B53" s="105" t="s">
        <v>104</v>
      </c>
      <c r="C53" s="105"/>
    </row>
    <row r="54" spans="1:13">
      <c r="B54" t="s">
        <v>105</v>
      </c>
      <c r="C54" t="s">
        <v>106</v>
      </c>
      <c r="D54" s="46" t="s">
        <v>107</v>
      </c>
    </row>
    <row r="55" spans="1:13">
      <c r="A55" t="s">
        <v>108</v>
      </c>
      <c r="B55">
        <v>4</v>
      </c>
      <c r="C55">
        <v>6</v>
      </c>
      <c r="D55" s="46" t="s">
        <v>114</v>
      </c>
    </row>
    <row r="56" spans="1:13">
      <c r="A56" t="s">
        <v>113</v>
      </c>
      <c r="B56">
        <v>9</v>
      </c>
      <c r="C56">
        <v>36</v>
      </c>
      <c r="D56" s="46" t="s">
        <v>112</v>
      </c>
    </row>
    <row r="57" spans="1:13">
      <c r="A57" t="s">
        <v>115</v>
      </c>
      <c r="B57" s="1">
        <v>12</v>
      </c>
      <c r="C57" s="1">
        <v>20</v>
      </c>
      <c r="D57" s="35" t="s">
        <v>116</v>
      </c>
    </row>
    <row r="58" spans="1:13">
      <c r="A58" t="s">
        <v>71</v>
      </c>
      <c r="B58" s="51">
        <f>SUMPRODUCT(B57:C57,B60:C60)</f>
        <v>3820</v>
      </c>
      <c r="C58" s="1"/>
    </row>
    <row r="60" spans="1:13">
      <c r="A60" t="s">
        <v>118</v>
      </c>
      <c r="B60" s="50">
        <v>260</v>
      </c>
      <c r="C60" s="50">
        <v>35</v>
      </c>
      <c r="D60" s="35" t="s">
        <v>119</v>
      </c>
    </row>
    <row r="62" spans="1:13">
      <c r="A62" t="s">
        <v>109</v>
      </c>
      <c r="B62">
        <v>1250</v>
      </c>
      <c r="C62" s="46" t="s">
        <v>110</v>
      </c>
    </row>
    <row r="63" spans="1:13">
      <c r="A63" t="s">
        <v>111</v>
      </c>
      <c r="B63">
        <v>3600</v>
      </c>
      <c r="C63" s="46" t="s">
        <v>112</v>
      </c>
    </row>
    <row r="65" spans="1:6">
      <c r="A65" s="9" t="s">
        <v>117</v>
      </c>
      <c r="B65" s="9" t="s">
        <v>79</v>
      </c>
      <c r="C65" s="9" t="s">
        <v>80</v>
      </c>
      <c r="D65" s="9" t="s">
        <v>18</v>
      </c>
      <c r="E65" s="9" t="s">
        <v>43</v>
      </c>
      <c r="F65" s="9" t="s">
        <v>19</v>
      </c>
    </row>
    <row r="66" spans="1:6">
      <c r="A66" s="9" t="s">
        <v>120</v>
      </c>
      <c r="B66" s="9">
        <f>B55</f>
        <v>4</v>
      </c>
      <c r="C66" s="9">
        <f>C55</f>
        <v>6</v>
      </c>
      <c r="D66" s="9">
        <f>SUMPRODUCT(B66:C66,$B$60:$C$60)</f>
        <v>1250</v>
      </c>
      <c r="E66" s="9" t="s">
        <v>22</v>
      </c>
      <c r="F66" s="9">
        <f>B62</f>
        <v>1250</v>
      </c>
    </row>
    <row r="67" spans="1:6">
      <c r="A67" s="9" t="s">
        <v>121</v>
      </c>
      <c r="B67" s="9">
        <f>B56</f>
        <v>9</v>
      </c>
      <c r="C67" s="9">
        <f>C56</f>
        <v>36</v>
      </c>
      <c r="D67" s="9">
        <f>SUMPRODUCT(B67:C67,$B$60:$C$60)</f>
        <v>3600</v>
      </c>
      <c r="E67" s="9" t="s">
        <v>22</v>
      </c>
      <c r="F67" s="9">
        <f>B63</f>
        <v>3600</v>
      </c>
    </row>
    <row r="69" spans="1:6">
      <c r="A69" t="s">
        <v>30</v>
      </c>
      <c r="B69" t="s">
        <v>122</v>
      </c>
    </row>
  </sheetData>
  <mergeCells count="12">
    <mergeCell ref="A51:E51"/>
    <mergeCell ref="B53:C53"/>
    <mergeCell ref="F17:G18"/>
    <mergeCell ref="A26:J26"/>
    <mergeCell ref="A49:M49"/>
    <mergeCell ref="A1:J1"/>
    <mergeCell ref="F4:H4"/>
    <mergeCell ref="A8:D8"/>
    <mergeCell ref="B11:D11"/>
    <mergeCell ref="C9:D9"/>
    <mergeCell ref="C10:D10"/>
    <mergeCell ref="B2:C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7"/>
  <sheetViews>
    <sheetView topLeftCell="A19" workbookViewId="0">
      <selection activeCell="A27" sqref="A27"/>
    </sheetView>
  </sheetViews>
  <sheetFormatPr defaultRowHeight="14.4"/>
  <cols>
    <col min="1" max="1" width="20.5546875" customWidth="1"/>
    <col min="2" max="2" width="18.109375" customWidth="1"/>
    <col min="3" max="3" width="16.6640625" customWidth="1"/>
    <col min="4" max="4" width="15.88671875" customWidth="1"/>
    <col min="5" max="5" width="17" customWidth="1"/>
    <col min="6" max="6" width="10.109375" bestFit="1" customWidth="1"/>
    <col min="7" max="7" width="14.88671875" customWidth="1"/>
    <col min="8" max="8" width="13.6640625" customWidth="1"/>
    <col min="9" max="9" width="16.88671875" bestFit="1" customWidth="1"/>
    <col min="12" max="12" width="24.88671875" bestFit="1" customWidth="1"/>
    <col min="13" max="13" width="16.88671875" bestFit="1" customWidth="1"/>
  </cols>
  <sheetData>
    <row r="1" spans="1:13">
      <c r="B1" t="s">
        <v>131</v>
      </c>
      <c r="C1" t="s">
        <v>132</v>
      </c>
      <c r="D1" t="s">
        <v>133</v>
      </c>
      <c r="E1" t="s">
        <v>134</v>
      </c>
      <c r="F1" t="s">
        <v>135</v>
      </c>
    </row>
    <row r="2" spans="1:13">
      <c r="A2" t="s">
        <v>11</v>
      </c>
      <c r="B2" s="55">
        <v>50000</v>
      </c>
      <c r="C2" s="55">
        <v>0</v>
      </c>
      <c r="D2" s="55">
        <v>0</v>
      </c>
      <c r="E2" s="55">
        <v>175000</v>
      </c>
      <c r="F2" s="55">
        <v>25000</v>
      </c>
      <c r="G2" s="46" t="s">
        <v>119</v>
      </c>
    </row>
    <row r="3" spans="1:13">
      <c r="B3" s="54">
        <v>5.2999999999999999E-2</v>
      </c>
      <c r="C3" s="54">
        <v>6.8000000000000005E-2</v>
      </c>
      <c r="D3" s="54">
        <v>4.9000000000000002E-2</v>
      </c>
      <c r="E3" s="54">
        <v>8.4000000000000005E-2</v>
      </c>
      <c r="F3" s="54">
        <v>0.11799999999999999</v>
      </c>
    </row>
    <row r="6" spans="1:13">
      <c r="A6" t="s">
        <v>15</v>
      </c>
    </row>
    <row r="7" spans="1:13">
      <c r="A7" t="s">
        <v>140</v>
      </c>
      <c r="B7" s="57">
        <f>SUMPRODUCT(B2:F2,B3:F3)</f>
        <v>20300</v>
      </c>
    </row>
    <row r="11" spans="1:13">
      <c r="L11" s="9" t="s">
        <v>123</v>
      </c>
      <c r="M11" s="9" t="s">
        <v>124</v>
      </c>
    </row>
    <row r="12" spans="1:13">
      <c r="L12" s="9" t="s">
        <v>125</v>
      </c>
      <c r="M12" s="9">
        <v>5.3</v>
      </c>
    </row>
    <row r="13" spans="1:13">
      <c r="L13" s="9" t="s">
        <v>126</v>
      </c>
      <c r="M13" s="9">
        <v>6.8</v>
      </c>
    </row>
    <row r="14" spans="1:13">
      <c r="A14" s="13" t="s">
        <v>117</v>
      </c>
      <c r="B14" s="97" t="s">
        <v>136</v>
      </c>
      <c r="C14" s="97"/>
      <c r="D14" s="97"/>
      <c r="E14" s="97"/>
      <c r="F14" s="97"/>
      <c r="G14" s="13" t="s">
        <v>18</v>
      </c>
      <c r="H14" s="13" t="s">
        <v>43</v>
      </c>
      <c r="I14" s="13" t="s">
        <v>19</v>
      </c>
      <c r="L14" s="9" t="s">
        <v>127</v>
      </c>
      <c r="M14" s="9">
        <v>4.9000000000000004</v>
      </c>
    </row>
    <row r="15" spans="1:13">
      <c r="A15" s="13" t="s">
        <v>130</v>
      </c>
      <c r="B15" s="9">
        <v>1</v>
      </c>
      <c r="C15" s="9">
        <v>1</v>
      </c>
      <c r="D15" s="9">
        <v>1</v>
      </c>
      <c r="E15" s="9">
        <v>1</v>
      </c>
      <c r="F15" s="9">
        <v>1</v>
      </c>
      <c r="G15" s="9">
        <f>SUMPRODUCT(B15:F15,$B$2:$F$2)</f>
        <v>250000</v>
      </c>
      <c r="H15" s="9" t="s">
        <v>22</v>
      </c>
      <c r="I15" s="9">
        <v>250000</v>
      </c>
      <c r="L15" s="9" t="s">
        <v>128</v>
      </c>
      <c r="M15" s="9">
        <v>8.4</v>
      </c>
    </row>
    <row r="16" spans="1:13">
      <c r="A16" s="13" t="s">
        <v>137</v>
      </c>
      <c r="B16" s="9">
        <v>1</v>
      </c>
      <c r="C16" s="9"/>
      <c r="D16" s="9"/>
      <c r="E16" s="9"/>
      <c r="F16" s="9"/>
      <c r="G16" s="9">
        <f t="shared" ref="G16:G18" si="0">SUMPRODUCT(B16:F16,$B$2:$F$2)</f>
        <v>50000</v>
      </c>
      <c r="H16" s="9" t="s">
        <v>27</v>
      </c>
      <c r="I16" s="9">
        <f>20%*I15</f>
        <v>50000</v>
      </c>
      <c r="L16" s="9" t="s">
        <v>129</v>
      </c>
      <c r="M16" s="9">
        <v>11.8</v>
      </c>
    </row>
    <row r="17" spans="1:13">
      <c r="A17" s="13" t="s">
        <v>138</v>
      </c>
      <c r="B17" s="9"/>
      <c r="C17" s="9">
        <v>1</v>
      </c>
      <c r="D17" s="9">
        <v>1</v>
      </c>
      <c r="E17" s="9">
        <v>1</v>
      </c>
      <c r="F17" s="9"/>
      <c r="G17" s="9">
        <f t="shared" si="0"/>
        <v>175000</v>
      </c>
      <c r="H17" s="9" t="s">
        <v>27</v>
      </c>
      <c r="I17" s="9">
        <f>40%*I15</f>
        <v>100000</v>
      </c>
    </row>
    <row r="18" spans="1:13" ht="28.8">
      <c r="A18" s="60" t="s">
        <v>139</v>
      </c>
      <c r="B18" s="58">
        <v>-0.5</v>
      </c>
      <c r="C18" s="9"/>
      <c r="D18" s="9"/>
      <c r="E18" s="9"/>
      <c r="F18" s="9">
        <v>1</v>
      </c>
      <c r="G18" s="9">
        <f t="shared" si="0"/>
        <v>0</v>
      </c>
      <c r="H18" s="9" t="s">
        <v>22</v>
      </c>
      <c r="I18" s="59">
        <v>0</v>
      </c>
    </row>
    <row r="20" spans="1:13">
      <c r="A20" s="7" t="s">
        <v>141</v>
      </c>
    </row>
    <row r="21" spans="1:13">
      <c r="A21" t="s">
        <v>142</v>
      </c>
    </row>
    <row r="24" spans="1:13">
      <c r="A24" s="53"/>
      <c r="B24" s="53"/>
      <c r="C24" s="53"/>
      <c r="D24" s="53"/>
      <c r="E24" s="53"/>
      <c r="F24" s="53"/>
      <c r="G24" s="53"/>
      <c r="H24" s="53"/>
      <c r="I24" s="53"/>
      <c r="J24" s="53"/>
      <c r="K24" s="53"/>
      <c r="L24" s="53"/>
      <c r="M24" s="53"/>
    </row>
    <row r="26" spans="1:13" ht="20.399999999999999" thickBot="1">
      <c r="A26" s="90" t="s">
        <v>172</v>
      </c>
      <c r="B26" s="90"/>
      <c r="C26" s="90"/>
      <c r="D26" s="90"/>
      <c r="E26" s="90"/>
      <c r="F26" s="90"/>
      <c r="G26" s="90"/>
      <c r="H26" s="90"/>
    </row>
    <row r="27" spans="1:13" ht="15" thickTop="1"/>
    <row r="28" spans="1:13" ht="20.399999999999999" thickBot="1">
      <c r="A28" s="90" t="s">
        <v>154</v>
      </c>
      <c r="B28" s="90"/>
      <c r="C28" s="90"/>
      <c r="D28" s="90"/>
      <c r="E28" s="90"/>
      <c r="F28" s="90"/>
    </row>
    <row r="29" spans="1:13" ht="15" thickTop="1"/>
    <row r="30" spans="1:13" ht="39.6">
      <c r="A30" s="63" t="s">
        <v>143</v>
      </c>
      <c r="B30" s="63" t="s">
        <v>144</v>
      </c>
      <c r="C30" s="63" t="s">
        <v>145</v>
      </c>
      <c r="D30" s="63" t="s">
        <v>146</v>
      </c>
      <c r="E30" s="63" t="s">
        <v>147</v>
      </c>
    </row>
    <row r="31" spans="1:13">
      <c r="A31" s="62" t="s">
        <v>148</v>
      </c>
      <c r="B31" s="62">
        <v>3</v>
      </c>
      <c r="C31" s="62">
        <v>4</v>
      </c>
      <c r="D31" s="62">
        <v>2</v>
      </c>
      <c r="E31" s="62">
        <v>5</v>
      </c>
    </row>
    <row r="32" spans="1:13">
      <c r="A32" s="62" t="s">
        <v>149</v>
      </c>
      <c r="B32" s="62">
        <v>0.5</v>
      </c>
      <c r="C32" s="62">
        <v>1</v>
      </c>
      <c r="D32" s="62">
        <v>1</v>
      </c>
      <c r="E32" s="62">
        <v>2</v>
      </c>
    </row>
    <row r="33" spans="1:7">
      <c r="A33" s="62" t="s">
        <v>150</v>
      </c>
      <c r="B33" s="62">
        <v>4</v>
      </c>
      <c r="C33" s="62">
        <v>2</v>
      </c>
      <c r="D33" s="62">
        <v>6</v>
      </c>
      <c r="E33" s="62">
        <v>10</v>
      </c>
    </row>
    <row r="34" spans="1:7">
      <c r="A34" s="62" t="s">
        <v>151</v>
      </c>
      <c r="B34" s="62">
        <v>1</v>
      </c>
      <c r="C34" s="62">
        <v>1.5</v>
      </c>
      <c r="D34" s="62">
        <v>2</v>
      </c>
      <c r="E34" s="62">
        <v>7</v>
      </c>
    </row>
    <row r="35" spans="1:7">
      <c r="A35" s="62" t="s">
        <v>152</v>
      </c>
      <c r="B35" s="62">
        <v>0.5</v>
      </c>
      <c r="C35" s="62">
        <v>1.5</v>
      </c>
      <c r="D35" s="62">
        <v>0.5</v>
      </c>
      <c r="E35" s="62">
        <v>6</v>
      </c>
    </row>
    <row r="36" spans="1:7">
      <c r="A36" s="63" t="s">
        <v>153</v>
      </c>
      <c r="B36" s="65">
        <v>0.09</v>
      </c>
      <c r="C36" s="65">
        <v>0.12</v>
      </c>
      <c r="D36" s="65">
        <v>0.18</v>
      </c>
      <c r="E36" s="62"/>
      <c r="F36" s="61"/>
    </row>
    <row r="39" spans="1:7">
      <c r="A39" s="64" t="s">
        <v>11</v>
      </c>
      <c r="B39" t="s">
        <v>155</v>
      </c>
      <c r="C39" t="s">
        <v>156</v>
      </c>
      <c r="D39" t="s">
        <v>157</v>
      </c>
    </row>
    <row r="40" spans="1:7">
      <c r="B40" s="8">
        <v>0.25</v>
      </c>
      <c r="C40" s="8">
        <v>4.4999999999999991</v>
      </c>
      <c r="D40" s="8">
        <v>0</v>
      </c>
      <c r="E40" s="46" t="s">
        <v>160</v>
      </c>
    </row>
    <row r="42" spans="1:7">
      <c r="A42" t="s">
        <v>158</v>
      </c>
      <c r="B42">
        <v>6</v>
      </c>
      <c r="C42" s="46" t="s">
        <v>159</v>
      </c>
    </row>
    <row r="43" spans="1:7">
      <c r="A43" t="s">
        <v>163</v>
      </c>
      <c r="B43" s="51">
        <f>SUMPRODUCT(B40:D40,B36:D36)</f>
        <v>0.56249999999999989</v>
      </c>
    </row>
    <row r="47" spans="1:7">
      <c r="A47" s="13" t="s">
        <v>161</v>
      </c>
      <c r="B47" s="97" t="s">
        <v>162</v>
      </c>
      <c r="C47" s="97"/>
      <c r="D47" s="97"/>
      <c r="E47" s="23" t="s">
        <v>18</v>
      </c>
      <c r="F47" s="23" t="s">
        <v>43</v>
      </c>
      <c r="G47" s="23" t="s">
        <v>19</v>
      </c>
    </row>
    <row r="48" spans="1:7">
      <c r="A48" s="23" t="s">
        <v>164</v>
      </c>
      <c r="B48" s="10">
        <v>1</v>
      </c>
      <c r="C48" s="10">
        <v>1</v>
      </c>
      <c r="D48" s="10">
        <v>1</v>
      </c>
      <c r="E48" s="10">
        <f>SUMPRODUCT(B48:D48,$B$40:$D$40)</f>
        <v>4.7499999999999991</v>
      </c>
      <c r="F48" s="10" t="s">
        <v>22</v>
      </c>
      <c r="G48" s="10">
        <f>B42</f>
        <v>6</v>
      </c>
    </row>
    <row r="49" spans="1:7">
      <c r="A49" s="23" t="s">
        <v>148</v>
      </c>
      <c r="B49" s="10">
        <f>B31</f>
        <v>3</v>
      </c>
      <c r="C49" s="10">
        <f>C31</f>
        <v>4</v>
      </c>
      <c r="D49" s="10">
        <f>D31</f>
        <v>2</v>
      </c>
      <c r="E49" s="10">
        <f>SUMPRODUCT(B49:D49,$B$40:$D$40)</f>
        <v>18.749999999999996</v>
      </c>
      <c r="F49" s="10" t="s">
        <v>27</v>
      </c>
      <c r="G49" s="10">
        <f>E31</f>
        <v>5</v>
      </c>
    </row>
    <row r="50" spans="1:7">
      <c r="A50" s="23" t="s">
        <v>149</v>
      </c>
      <c r="B50" s="10">
        <f t="shared" ref="B50:D50" si="1">B32</f>
        <v>0.5</v>
      </c>
      <c r="C50" s="10">
        <f t="shared" si="1"/>
        <v>1</v>
      </c>
      <c r="D50" s="10">
        <f t="shared" si="1"/>
        <v>1</v>
      </c>
      <c r="E50" s="10">
        <f t="shared" ref="E50:E53" si="2">SUMPRODUCT(B50:D50,$B$40:$D$40)</f>
        <v>4.6249999999999991</v>
      </c>
      <c r="F50" s="10" t="s">
        <v>27</v>
      </c>
      <c r="G50" s="10">
        <f t="shared" ref="G50:G53" si="3">E32</f>
        <v>2</v>
      </c>
    </row>
    <row r="51" spans="1:7">
      <c r="A51" s="23" t="s">
        <v>150</v>
      </c>
      <c r="B51" s="10">
        <f t="shared" ref="B51:D51" si="4">B33</f>
        <v>4</v>
      </c>
      <c r="C51" s="10">
        <f t="shared" si="4"/>
        <v>2</v>
      </c>
      <c r="D51" s="10">
        <f t="shared" si="4"/>
        <v>6</v>
      </c>
      <c r="E51" s="10">
        <f t="shared" si="2"/>
        <v>9.9999999999999982</v>
      </c>
      <c r="F51" s="10" t="s">
        <v>27</v>
      </c>
      <c r="G51" s="10">
        <f t="shared" si="3"/>
        <v>10</v>
      </c>
    </row>
    <row r="52" spans="1:7">
      <c r="A52" s="23" t="s">
        <v>151</v>
      </c>
      <c r="B52" s="10">
        <f t="shared" ref="B52:D52" si="5">B34</f>
        <v>1</v>
      </c>
      <c r="C52" s="10">
        <f t="shared" si="5"/>
        <v>1.5</v>
      </c>
      <c r="D52" s="10">
        <f t="shared" si="5"/>
        <v>2</v>
      </c>
      <c r="E52" s="10">
        <f t="shared" si="2"/>
        <v>6.9999999999999982</v>
      </c>
      <c r="F52" s="10" t="s">
        <v>27</v>
      </c>
      <c r="G52" s="10">
        <f t="shared" si="3"/>
        <v>7</v>
      </c>
    </row>
    <row r="53" spans="1:7">
      <c r="A53" s="23" t="s">
        <v>152</v>
      </c>
      <c r="B53" s="10">
        <f t="shared" ref="B53:D53" si="6">B35</f>
        <v>0.5</v>
      </c>
      <c r="C53" s="10">
        <f t="shared" si="6"/>
        <v>1.5</v>
      </c>
      <c r="D53" s="10">
        <f t="shared" si="6"/>
        <v>0.5</v>
      </c>
      <c r="E53" s="10">
        <f t="shared" si="2"/>
        <v>6.8749999999999982</v>
      </c>
      <c r="F53" s="10" t="s">
        <v>27</v>
      </c>
      <c r="G53" s="10">
        <f t="shared" si="3"/>
        <v>6</v>
      </c>
    </row>
    <row r="56" spans="1:7">
      <c r="A56" s="66" t="s">
        <v>165</v>
      </c>
    </row>
    <row r="57" spans="1:7">
      <c r="A57" s="108" t="s">
        <v>166</v>
      </c>
      <c r="B57" s="108"/>
      <c r="C57" s="108"/>
      <c r="D57" s="108"/>
      <c r="E57" s="108"/>
      <c r="F57" s="108"/>
    </row>
  </sheetData>
  <mergeCells count="5">
    <mergeCell ref="B14:F14"/>
    <mergeCell ref="A26:H26"/>
    <mergeCell ref="A28:F28"/>
    <mergeCell ref="B47:D47"/>
    <mergeCell ref="A57:F5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S88"/>
  <sheetViews>
    <sheetView tabSelected="1" topLeftCell="A10" workbookViewId="0">
      <selection activeCell="C20" sqref="C20"/>
    </sheetView>
  </sheetViews>
  <sheetFormatPr defaultRowHeight="14.4"/>
  <cols>
    <col min="1" max="1" width="24.6640625" bestFit="1" customWidth="1"/>
    <col min="2" max="2" width="14.33203125" customWidth="1"/>
    <col min="3" max="3" width="10.44140625" customWidth="1"/>
    <col min="4" max="4" width="14.6640625" customWidth="1"/>
    <col min="5" max="5" width="10.44140625" customWidth="1"/>
    <col min="6" max="11" width="10.109375" bestFit="1" customWidth="1"/>
  </cols>
  <sheetData>
    <row r="2" spans="1:16" ht="52.8">
      <c r="A2" s="63" t="s">
        <v>171</v>
      </c>
      <c r="B2" s="63" t="s">
        <v>167</v>
      </c>
      <c r="C2" s="63" t="s">
        <v>168</v>
      </c>
      <c r="D2" s="63" t="s">
        <v>169</v>
      </c>
      <c r="E2" s="63" t="s">
        <v>170</v>
      </c>
    </row>
    <row r="3" spans="1:16">
      <c r="A3" s="62" t="s">
        <v>148</v>
      </c>
      <c r="B3" s="62">
        <v>5</v>
      </c>
      <c r="C3" s="62">
        <v>8</v>
      </c>
      <c r="D3" s="62">
        <v>6</v>
      </c>
      <c r="E3" s="62">
        <v>700</v>
      </c>
    </row>
    <row r="4" spans="1:16">
      <c r="A4" s="62" t="s">
        <v>149</v>
      </c>
      <c r="B4" s="62">
        <v>0</v>
      </c>
      <c r="C4" s="62">
        <v>4</v>
      </c>
      <c r="D4" s="62">
        <v>12</v>
      </c>
      <c r="E4" s="62">
        <v>500</v>
      </c>
    </row>
    <row r="5" spans="1:16">
      <c r="A5" s="62" t="s">
        <v>150</v>
      </c>
      <c r="B5" s="62">
        <v>4</v>
      </c>
      <c r="C5" s="62">
        <v>0</v>
      </c>
      <c r="D5" s="62">
        <v>7</v>
      </c>
      <c r="E5" s="62">
        <v>100</v>
      </c>
    </row>
    <row r="6" spans="1:16">
      <c r="A6" s="62" t="s">
        <v>151</v>
      </c>
      <c r="B6" s="62">
        <v>7</v>
      </c>
      <c r="C6" s="62">
        <v>2</v>
      </c>
      <c r="D6" s="62">
        <v>5</v>
      </c>
      <c r="E6" s="62">
        <v>800</v>
      </c>
    </row>
    <row r="7" spans="1:16">
      <c r="A7" s="62" t="s">
        <v>152</v>
      </c>
      <c r="B7" s="62">
        <v>12</v>
      </c>
      <c r="C7" s="62">
        <v>7</v>
      </c>
      <c r="D7" s="62">
        <v>0</v>
      </c>
      <c r="E7" s="62">
        <v>400</v>
      </c>
    </row>
    <row r="15" spans="1:16" ht="43.2">
      <c r="B15" s="56" t="s">
        <v>176</v>
      </c>
    </row>
    <row r="16" spans="1:16">
      <c r="A16" t="s">
        <v>11</v>
      </c>
      <c r="B16" t="s">
        <v>173</v>
      </c>
      <c r="C16" t="s">
        <v>174</v>
      </c>
      <c r="D16" t="s">
        <v>175</v>
      </c>
      <c r="E16" t="s">
        <v>177</v>
      </c>
      <c r="F16" t="s">
        <v>178</v>
      </c>
      <c r="G16" t="s">
        <v>179</v>
      </c>
      <c r="H16" t="s">
        <v>180</v>
      </c>
      <c r="I16" t="s">
        <v>181</v>
      </c>
      <c r="J16" t="s">
        <v>182</v>
      </c>
      <c r="K16" t="s">
        <v>183</v>
      </c>
      <c r="L16" t="s">
        <v>184</v>
      </c>
      <c r="M16" t="s">
        <v>185</v>
      </c>
      <c r="N16" t="s">
        <v>186</v>
      </c>
      <c r="O16" t="s">
        <v>187</v>
      </c>
      <c r="P16" t="s">
        <v>188</v>
      </c>
    </row>
    <row r="17" spans="1:19">
      <c r="B17" s="50">
        <v>400</v>
      </c>
      <c r="C17" s="50">
        <v>0</v>
      </c>
      <c r="D17" s="50">
        <v>300</v>
      </c>
      <c r="E17" s="50">
        <v>500</v>
      </c>
      <c r="F17" s="50">
        <v>0</v>
      </c>
      <c r="G17" s="50">
        <v>0</v>
      </c>
      <c r="H17" s="50">
        <v>0</v>
      </c>
      <c r="I17" s="50">
        <v>100</v>
      </c>
      <c r="J17" s="50">
        <v>0</v>
      </c>
      <c r="K17" s="50">
        <v>0</v>
      </c>
      <c r="L17" s="50">
        <v>800</v>
      </c>
      <c r="M17" s="50">
        <v>0</v>
      </c>
      <c r="N17" s="50">
        <v>0</v>
      </c>
      <c r="O17" s="50">
        <v>0</v>
      </c>
      <c r="P17" s="50">
        <v>400</v>
      </c>
      <c r="Q17" s="46" t="s">
        <v>189</v>
      </c>
    </row>
    <row r="18" spans="1:19">
      <c r="B18" s="62">
        <v>5</v>
      </c>
      <c r="C18" s="62">
        <v>8</v>
      </c>
      <c r="D18" s="62">
        <v>6</v>
      </c>
      <c r="E18" s="62">
        <v>0</v>
      </c>
      <c r="F18" s="62">
        <v>4</v>
      </c>
      <c r="G18" s="62">
        <v>12</v>
      </c>
      <c r="H18" s="62">
        <v>4</v>
      </c>
      <c r="I18" s="62">
        <v>0</v>
      </c>
      <c r="J18" s="62">
        <v>7</v>
      </c>
      <c r="K18" s="62">
        <v>7</v>
      </c>
      <c r="L18" s="62">
        <v>2</v>
      </c>
      <c r="M18" s="62">
        <v>5</v>
      </c>
      <c r="N18" s="62">
        <v>12</v>
      </c>
      <c r="O18" s="62">
        <v>7</v>
      </c>
      <c r="P18" s="62">
        <v>0</v>
      </c>
      <c r="Q18" s="46" t="s">
        <v>191</v>
      </c>
    </row>
    <row r="19" spans="1:19">
      <c r="A19" t="s">
        <v>190</v>
      </c>
    </row>
    <row r="20" spans="1:19">
      <c r="A20" s="56" t="s">
        <v>195</v>
      </c>
      <c r="B20" s="67">
        <f>SUMPRODUCT(B18:P18,B17:P17)</f>
        <v>5400</v>
      </c>
    </row>
    <row r="21" spans="1:19" ht="15" thickBot="1"/>
    <row r="22" spans="1:19">
      <c r="A22" s="13" t="s">
        <v>45</v>
      </c>
      <c r="B22" s="123" t="s">
        <v>162</v>
      </c>
      <c r="C22" s="124"/>
      <c r="D22" s="124"/>
      <c r="E22" s="124"/>
      <c r="F22" s="124"/>
      <c r="G22" s="124"/>
      <c r="H22" s="124"/>
      <c r="I22" s="124"/>
      <c r="J22" s="124"/>
      <c r="K22" s="124"/>
      <c r="L22" s="124"/>
      <c r="M22" s="124"/>
      <c r="N22" s="124"/>
      <c r="O22" s="124"/>
      <c r="P22" s="124"/>
      <c r="Q22" s="125" t="s">
        <v>18</v>
      </c>
      <c r="R22" s="126" t="s">
        <v>43</v>
      </c>
      <c r="S22" s="127" t="s">
        <v>19</v>
      </c>
    </row>
    <row r="23" spans="1:19">
      <c r="A23" s="9" t="s">
        <v>192</v>
      </c>
      <c r="B23" s="10">
        <v>1</v>
      </c>
      <c r="C23" s="10"/>
      <c r="D23" s="10"/>
      <c r="E23" s="10">
        <v>1</v>
      </c>
      <c r="F23" s="10"/>
      <c r="G23" s="10"/>
      <c r="H23" s="10">
        <v>1</v>
      </c>
      <c r="I23" s="10"/>
      <c r="J23" s="10"/>
      <c r="K23" s="10">
        <v>1</v>
      </c>
      <c r="L23" s="10"/>
      <c r="M23" s="10"/>
      <c r="N23" s="10">
        <v>1</v>
      </c>
      <c r="O23" s="10"/>
      <c r="P23" s="89"/>
      <c r="Q23" s="118">
        <f>SUMPRODUCT(B23:P23,$B$17:$P$17)</f>
        <v>900</v>
      </c>
      <c r="R23" s="119" t="s">
        <v>22</v>
      </c>
      <c r="S23" s="120">
        <v>900</v>
      </c>
    </row>
    <row r="24" spans="1:19">
      <c r="A24" s="9" t="s">
        <v>193</v>
      </c>
      <c r="B24" s="10"/>
      <c r="C24" s="10">
        <v>1</v>
      </c>
      <c r="D24" s="10"/>
      <c r="E24" s="10"/>
      <c r="F24" s="10">
        <v>1</v>
      </c>
      <c r="G24" s="10"/>
      <c r="H24" s="10"/>
      <c r="I24" s="10">
        <v>1</v>
      </c>
      <c r="J24" s="10"/>
      <c r="K24" s="10"/>
      <c r="L24" s="10">
        <v>1</v>
      </c>
      <c r="M24" s="10"/>
      <c r="N24" s="10"/>
      <c r="O24" s="10">
        <v>1</v>
      </c>
      <c r="P24" s="89"/>
      <c r="Q24" s="118">
        <f t="shared" ref="Q24:Q30" si="0">SUMPRODUCT(B24:P24,$B$17:$P$17)</f>
        <v>900</v>
      </c>
      <c r="R24" s="119" t="s">
        <v>22</v>
      </c>
      <c r="S24" s="120">
        <v>900</v>
      </c>
    </row>
    <row r="25" spans="1:19">
      <c r="A25" s="9" t="s">
        <v>194</v>
      </c>
      <c r="B25" s="10"/>
      <c r="C25" s="10"/>
      <c r="D25" s="10">
        <v>1</v>
      </c>
      <c r="E25" s="10"/>
      <c r="F25" s="10"/>
      <c r="G25" s="10">
        <v>1</v>
      </c>
      <c r="H25" s="10"/>
      <c r="I25" s="10"/>
      <c r="J25" s="10">
        <v>1</v>
      </c>
      <c r="K25" s="10"/>
      <c r="L25" s="10"/>
      <c r="M25" s="10">
        <v>1</v>
      </c>
      <c r="N25" s="10"/>
      <c r="O25" s="10"/>
      <c r="P25" s="89">
        <v>1</v>
      </c>
      <c r="Q25" s="118">
        <f t="shared" si="0"/>
        <v>700</v>
      </c>
      <c r="R25" s="119" t="s">
        <v>22</v>
      </c>
      <c r="S25" s="120">
        <v>900</v>
      </c>
    </row>
    <row r="26" spans="1:19">
      <c r="A26" s="9" t="s">
        <v>196</v>
      </c>
      <c r="B26" s="10">
        <v>1</v>
      </c>
      <c r="C26" s="10">
        <v>1</v>
      </c>
      <c r="D26" s="10">
        <v>1</v>
      </c>
      <c r="E26" s="10"/>
      <c r="F26" s="10"/>
      <c r="G26" s="10"/>
      <c r="H26" s="10"/>
      <c r="I26" s="10"/>
      <c r="J26" s="10"/>
      <c r="K26" s="10"/>
      <c r="L26" s="10"/>
      <c r="M26" s="10"/>
      <c r="N26" s="10"/>
      <c r="O26" s="10"/>
      <c r="P26" s="89"/>
      <c r="Q26" s="118">
        <f t="shared" si="0"/>
        <v>700</v>
      </c>
      <c r="R26" s="119" t="s">
        <v>201</v>
      </c>
      <c r="S26" s="120">
        <v>700</v>
      </c>
    </row>
    <row r="27" spans="1:19">
      <c r="A27" s="9" t="s">
        <v>197</v>
      </c>
      <c r="B27" s="10"/>
      <c r="C27" s="10"/>
      <c r="D27" s="10"/>
      <c r="E27" s="10">
        <v>1</v>
      </c>
      <c r="F27" s="10">
        <v>1</v>
      </c>
      <c r="G27" s="10">
        <v>1</v>
      </c>
      <c r="H27" s="10"/>
      <c r="I27" s="10"/>
      <c r="J27" s="10"/>
      <c r="K27" s="10"/>
      <c r="L27" s="10"/>
      <c r="M27" s="10"/>
      <c r="N27" s="10"/>
      <c r="O27" s="10"/>
      <c r="P27" s="89"/>
      <c r="Q27" s="118">
        <f t="shared" si="0"/>
        <v>500</v>
      </c>
      <c r="R27" s="119" t="s">
        <v>201</v>
      </c>
      <c r="S27" s="120">
        <v>500</v>
      </c>
    </row>
    <row r="28" spans="1:19">
      <c r="A28" s="9" t="s">
        <v>198</v>
      </c>
      <c r="B28" s="10"/>
      <c r="C28" s="10"/>
      <c r="D28" s="10"/>
      <c r="E28" s="10"/>
      <c r="F28" s="10"/>
      <c r="G28" s="10"/>
      <c r="H28" s="10">
        <v>1</v>
      </c>
      <c r="I28" s="10">
        <v>1</v>
      </c>
      <c r="J28" s="10">
        <v>1</v>
      </c>
      <c r="K28" s="10"/>
      <c r="L28" s="10"/>
      <c r="M28" s="10"/>
      <c r="N28" s="10"/>
      <c r="O28" s="10"/>
      <c r="P28" s="89"/>
      <c r="Q28" s="118">
        <f t="shared" si="0"/>
        <v>100</v>
      </c>
      <c r="R28" s="119" t="s">
        <v>201</v>
      </c>
      <c r="S28" s="120">
        <v>100</v>
      </c>
    </row>
    <row r="29" spans="1:19">
      <c r="A29" s="9" t="s">
        <v>199</v>
      </c>
      <c r="B29" s="10"/>
      <c r="C29" s="10"/>
      <c r="D29" s="10"/>
      <c r="E29" s="10"/>
      <c r="F29" s="10"/>
      <c r="G29" s="10"/>
      <c r="H29" s="10"/>
      <c r="I29" s="10"/>
      <c r="J29" s="10"/>
      <c r="K29" s="10">
        <v>1</v>
      </c>
      <c r="L29" s="10">
        <v>1</v>
      </c>
      <c r="M29" s="10">
        <v>1</v>
      </c>
      <c r="N29" s="10"/>
      <c r="O29" s="10"/>
      <c r="P29" s="89"/>
      <c r="Q29" s="118">
        <f t="shared" si="0"/>
        <v>800</v>
      </c>
      <c r="R29" s="119" t="s">
        <v>201</v>
      </c>
      <c r="S29" s="120">
        <v>800</v>
      </c>
    </row>
    <row r="30" spans="1:19" ht="15" thickBot="1">
      <c r="A30" s="9" t="s">
        <v>200</v>
      </c>
      <c r="B30" s="10"/>
      <c r="C30" s="10"/>
      <c r="D30" s="10"/>
      <c r="E30" s="10"/>
      <c r="F30" s="10"/>
      <c r="G30" s="10"/>
      <c r="H30" s="10"/>
      <c r="I30" s="10"/>
      <c r="J30" s="10"/>
      <c r="K30" s="10"/>
      <c r="L30" s="10"/>
      <c r="M30" s="10"/>
      <c r="N30" s="10">
        <v>1</v>
      </c>
      <c r="O30" s="10">
        <v>1</v>
      </c>
      <c r="P30" s="89">
        <v>1</v>
      </c>
      <c r="Q30" s="118">
        <f t="shared" si="0"/>
        <v>400</v>
      </c>
      <c r="R30" s="121" t="s">
        <v>201</v>
      </c>
      <c r="S30" s="122">
        <v>400</v>
      </c>
    </row>
    <row r="32" spans="1:19">
      <c r="A32" s="7" t="s">
        <v>202</v>
      </c>
    </row>
    <row r="33" spans="1:18">
      <c r="A33" s="109" t="s">
        <v>203</v>
      </c>
      <c r="B33" s="109"/>
      <c r="C33" s="109"/>
      <c r="D33" s="109"/>
      <c r="E33" s="109"/>
      <c r="F33" s="109"/>
      <c r="G33" s="109"/>
      <c r="H33" s="109"/>
      <c r="I33" s="109"/>
    </row>
    <row r="38" spans="1:18" ht="21">
      <c r="A38" s="114" t="s">
        <v>204</v>
      </c>
      <c r="B38" s="114"/>
      <c r="C38" s="114"/>
      <c r="D38" s="114"/>
      <c r="E38" s="114"/>
      <c r="F38" s="114"/>
      <c r="G38" s="114"/>
      <c r="H38" s="114"/>
      <c r="I38" s="114"/>
      <c r="J38" s="114"/>
      <c r="K38" s="114"/>
      <c r="L38" s="114"/>
      <c r="M38" s="114"/>
      <c r="N38" s="114"/>
      <c r="O38" s="114"/>
      <c r="P38" s="114"/>
      <c r="Q38" s="114"/>
      <c r="R38" s="114"/>
    </row>
    <row r="41" spans="1:18">
      <c r="A41" s="7" t="s">
        <v>205</v>
      </c>
      <c r="B41" s="1">
        <v>10000</v>
      </c>
      <c r="C41" s="46" t="s">
        <v>206</v>
      </c>
    </row>
    <row r="42" spans="1:18">
      <c r="A42" s="7" t="s">
        <v>207</v>
      </c>
      <c r="B42" s="1">
        <v>4000</v>
      </c>
      <c r="C42" s="46" t="s">
        <v>208</v>
      </c>
    </row>
    <row r="43" spans="1:18">
      <c r="A43" s="7" t="s">
        <v>209</v>
      </c>
      <c r="B43" s="1">
        <v>2000</v>
      </c>
      <c r="C43" s="46" t="s">
        <v>208</v>
      </c>
    </row>
    <row r="44" spans="1:18">
      <c r="A44" s="7" t="s">
        <v>211</v>
      </c>
      <c r="B44">
        <v>50</v>
      </c>
      <c r="C44" s="113" t="s">
        <v>215</v>
      </c>
      <c r="D44" s="113"/>
      <c r="E44" s="113"/>
    </row>
    <row r="46" spans="1:18">
      <c r="A46" s="7" t="s">
        <v>210</v>
      </c>
      <c r="B46">
        <v>1</v>
      </c>
      <c r="C46">
        <v>2</v>
      </c>
      <c r="D46">
        <v>3</v>
      </c>
      <c r="E46">
        <v>4</v>
      </c>
      <c r="F46">
        <v>5</v>
      </c>
    </row>
    <row r="47" spans="1:18">
      <c r="A47" s="71" t="s">
        <v>212</v>
      </c>
      <c r="B47">
        <v>60</v>
      </c>
      <c r="C47">
        <v>70</v>
      </c>
      <c r="D47">
        <v>50</v>
      </c>
      <c r="E47">
        <v>65</v>
      </c>
      <c r="F47">
        <v>75</v>
      </c>
    </row>
    <row r="49" spans="1:9">
      <c r="A49" t="s">
        <v>221</v>
      </c>
      <c r="B49" s="50">
        <v>10</v>
      </c>
      <c r="C49" s="50">
        <v>10</v>
      </c>
      <c r="D49" s="50">
        <v>0</v>
      </c>
      <c r="E49" s="50">
        <v>0</v>
      </c>
      <c r="F49" s="50">
        <v>10</v>
      </c>
    </row>
    <row r="50" spans="1:9">
      <c r="A50" t="s">
        <v>222</v>
      </c>
      <c r="B50" s="50">
        <v>0</v>
      </c>
      <c r="C50" s="50">
        <v>0</v>
      </c>
      <c r="D50" s="50">
        <v>5</v>
      </c>
      <c r="E50" s="50">
        <v>0</v>
      </c>
      <c r="F50" s="50">
        <v>0</v>
      </c>
    </row>
    <row r="52" spans="1:9">
      <c r="A52" t="s">
        <v>220</v>
      </c>
      <c r="B52">
        <f>B44+B49-B50</f>
        <v>60</v>
      </c>
      <c r="C52">
        <f>B52+C49-C50</f>
        <v>70</v>
      </c>
      <c r="D52">
        <f>C52+D49-D50</f>
        <v>65</v>
      </c>
      <c r="E52">
        <f>D52+E49-F50</f>
        <v>65</v>
      </c>
      <c r="F52">
        <f>E52+F49-F50</f>
        <v>75</v>
      </c>
    </row>
    <row r="53" spans="1:9">
      <c r="A53" t="s">
        <v>213</v>
      </c>
      <c r="B53">
        <f>SUMPRODUCT(B49:B50,$B$42:$B$43)</f>
        <v>40000</v>
      </c>
      <c r="C53">
        <f t="shared" ref="C53:F53" si="1">SUMPRODUCT(C49:C50,$B$42:$B$43)</f>
        <v>40000</v>
      </c>
      <c r="D53">
        <f t="shared" si="1"/>
        <v>10000</v>
      </c>
      <c r="E53">
        <f t="shared" si="1"/>
        <v>0</v>
      </c>
      <c r="F53">
        <f t="shared" si="1"/>
        <v>40000</v>
      </c>
    </row>
    <row r="55" spans="1:9">
      <c r="A55" s="7" t="s">
        <v>163</v>
      </c>
      <c r="B55" s="72">
        <f>SUM(B52:F52)*B41+SUM(B53:F53)</f>
        <v>3480000</v>
      </c>
    </row>
    <row r="56" spans="1:9" ht="15" thickBot="1"/>
    <row r="57" spans="1:9">
      <c r="A57" s="13" t="s">
        <v>45</v>
      </c>
      <c r="B57" s="97" t="s">
        <v>162</v>
      </c>
      <c r="C57" s="97"/>
      <c r="D57" s="97"/>
      <c r="E57" s="111"/>
      <c r="F57" s="94"/>
      <c r="G57" s="73" t="s">
        <v>18</v>
      </c>
      <c r="H57" s="41" t="s">
        <v>43</v>
      </c>
      <c r="I57" s="42" t="s">
        <v>19</v>
      </c>
    </row>
    <row r="58" spans="1:9">
      <c r="A58" s="9" t="s">
        <v>214</v>
      </c>
      <c r="B58" s="9">
        <v>1</v>
      </c>
      <c r="C58" s="9"/>
      <c r="D58" s="68"/>
      <c r="E58" s="9"/>
      <c r="F58" s="74"/>
      <c r="G58" s="69">
        <f>B44+SUMPRODUCT(B58:F58,B49:F49)</f>
        <v>60</v>
      </c>
      <c r="H58" s="9" t="s">
        <v>27</v>
      </c>
      <c r="I58" s="38">
        <f>B47</f>
        <v>60</v>
      </c>
    </row>
    <row r="59" spans="1:9">
      <c r="A59" s="9" t="s">
        <v>216</v>
      </c>
      <c r="B59" s="9"/>
      <c r="C59" s="9">
        <v>1</v>
      </c>
      <c r="D59" s="9"/>
      <c r="E59" s="75"/>
      <c r="F59" s="68"/>
      <c r="G59" s="69">
        <f>C52</f>
        <v>70</v>
      </c>
      <c r="H59" s="9" t="s">
        <v>27</v>
      </c>
      <c r="I59" s="38">
        <f>C47</f>
        <v>70</v>
      </c>
    </row>
    <row r="60" spans="1:9">
      <c r="A60" s="9" t="s">
        <v>217</v>
      </c>
      <c r="B60" s="9"/>
      <c r="C60" s="9"/>
      <c r="D60" s="9">
        <v>1</v>
      </c>
      <c r="E60" s="9"/>
      <c r="F60" s="68"/>
      <c r="G60" s="69">
        <f>D52</f>
        <v>65</v>
      </c>
      <c r="H60" s="9" t="s">
        <v>27</v>
      </c>
      <c r="I60" s="38">
        <f>D47</f>
        <v>50</v>
      </c>
    </row>
    <row r="61" spans="1:9">
      <c r="A61" s="9" t="s">
        <v>218</v>
      </c>
      <c r="B61" s="9"/>
      <c r="C61" s="9"/>
      <c r="D61" s="9"/>
      <c r="E61" s="9">
        <v>1</v>
      </c>
      <c r="F61" s="68"/>
      <c r="G61" s="69">
        <f>E52</f>
        <v>65</v>
      </c>
      <c r="H61" s="9" t="s">
        <v>27</v>
      </c>
      <c r="I61" s="38">
        <f>E47</f>
        <v>65</v>
      </c>
    </row>
    <row r="62" spans="1:9" ht="15" thickBot="1">
      <c r="A62" s="9" t="s">
        <v>219</v>
      </c>
      <c r="B62" s="9"/>
      <c r="C62" s="9"/>
      <c r="D62" s="9"/>
      <c r="E62" s="9"/>
      <c r="F62" s="68">
        <v>1</v>
      </c>
      <c r="G62" s="70">
        <f>F52</f>
        <v>75</v>
      </c>
      <c r="H62" s="39" t="s">
        <v>27</v>
      </c>
      <c r="I62" s="40">
        <f>F47</f>
        <v>75</v>
      </c>
    </row>
    <row r="64" spans="1:9">
      <c r="A64" s="112" t="s">
        <v>223</v>
      </c>
      <c r="B64" s="112"/>
      <c r="C64" s="112"/>
      <c r="D64" s="112"/>
      <c r="E64" s="112"/>
    </row>
    <row r="66" spans="1:14" ht="20.399999999999999" thickBot="1">
      <c r="A66" s="90" t="s">
        <v>224</v>
      </c>
      <c r="B66" s="90"/>
      <c r="C66" s="90"/>
      <c r="D66" s="90"/>
      <c r="E66" s="90"/>
      <c r="F66" s="90"/>
      <c r="G66" s="90"/>
      <c r="H66" s="90"/>
      <c r="I66" s="90"/>
      <c r="J66" s="90"/>
    </row>
    <row r="67" spans="1:14" ht="15" thickTop="1"/>
    <row r="68" spans="1:14">
      <c r="A68" s="7" t="s">
        <v>205</v>
      </c>
      <c r="B68" s="1">
        <v>10000</v>
      </c>
      <c r="C68" s="46" t="s">
        <v>206</v>
      </c>
    </row>
    <row r="69" spans="1:14">
      <c r="A69" s="7" t="s">
        <v>207</v>
      </c>
      <c r="B69" s="1">
        <v>4000</v>
      </c>
      <c r="C69" s="46" t="s">
        <v>208</v>
      </c>
    </row>
    <row r="70" spans="1:14">
      <c r="A70" s="7" t="s">
        <v>209</v>
      </c>
      <c r="B70" s="1">
        <v>2000</v>
      </c>
      <c r="C70" s="46" t="s">
        <v>208</v>
      </c>
    </row>
    <row r="71" spans="1:14">
      <c r="A71" s="7" t="s">
        <v>211</v>
      </c>
      <c r="B71">
        <v>50</v>
      </c>
      <c r="C71" s="113" t="s">
        <v>215</v>
      </c>
      <c r="D71" s="113"/>
      <c r="E71" s="113"/>
    </row>
    <row r="72" spans="1:14">
      <c r="A72" s="7" t="s">
        <v>210</v>
      </c>
      <c r="B72" s="109">
        <v>1</v>
      </c>
      <c r="C72" s="109"/>
      <c r="D72" s="109">
        <v>2</v>
      </c>
      <c r="E72" s="109"/>
      <c r="F72" s="109">
        <v>3</v>
      </c>
      <c r="G72" s="109"/>
      <c r="H72" s="109">
        <v>4</v>
      </c>
      <c r="I72" s="109"/>
      <c r="J72" s="109">
        <v>5</v>
      </c>
      <c r="K72" s="109"/>
    </row>
    <row r="73" spans="1:14">
      <c r="B73" s="76" t="s">
        <v>221</v>
      </c>
      <c r="C73" s="77" t="s">
        <v>222</v>
      </c>
      <c r="D73" s="76" t="s">
        <v>221</v>
      </c>
      <c r="E73" s="77" t="s">
        <v>222</v>
      </c>
      <c r="F73" s="76" t="s">
        <v>221</v>
      </c>
      <c r="G73" s="77" t="s">
        <v>222</v>
      </c>
      <c r="H73" s="76" t="s">
        <v>221</v>
      </c>
      <c r="I73" s="77" t="s">
        <v>222</v>
      </c>
      <c r="J73" s="76" t="s">
        <v>221</v>
      </c>
      <c r="K73" s="77" t="s">
        <v>222</v>
      </c>
    </row>
    <row r="74" spans="1:14">
      <c r="A74" s="7" t="s">
        <v>227</v>
      </c>
      <c r="B74" s="85">
        <v>10</v>
      </c>
      <c r="C74" s="85">
        <v>0</v>
      </c>
      <c r="D74" s="85">
        <v>10</v>
      </c>
      <c r="E74" s="85">
        <v>0</v>
      </c>
      <c r="F74" s="85">
        <v>0</v>
      </c>
      <c r="G74" s="85">
        <v>20</v>
      </c>
      <c r="H74" s="85">
        <v>15</v>
      </c>
      <c r="I74" s="85">
        <v>0</v>
      </c>
      <c r="J74" s="85">
        <v>10</v>
      </c>
      <c r="K74" s="85">
        <v>0</v>
      </c>
    </row>
    <row r="75" spans="1:14">
      <c r="A75" t="s">
        <v>225</v>
      </c>
      <c r="B75" s="1">
        <f>B74*$B$69</f>
        <v>40000</v>
      </c>
      <c r="C75" s="1">
        <f>C74*$B$70</f>
        <v>0</v>
      </c>
      <c r="D75" s="1">
        <f t="shared" ref="D75" si="2">D74*$B$69</f>
        <v>40000</v>
      </c>
      <c r="E75" s="1">
        <f t="shared" ref="E75" si="3">E74*$B$70</f>
        <v>0</v>
      </c>
      <c r="F75" s="1">
        <f t="shared" ref="F75" si="4">F74*$B$69</f>
        <v>0</v>
      </c>
      <c r="G75" s="1">
        <f t="shared" ref="G75" si="5">G74*$B$70</f>
        <v>40000</v>
      </c>
      <c r="H75" s="1">
        <f t="shared" ref="H75" si="6">H74*$B$69</f>
        <v>60000</v>
      </c>
      <c r="I75" s="1">
        <f t="shared" ref="I75" si="7">I74*$B$70</f>
        <v>0</v>
      </c>
      <c r="J75" s="1">
        <f t="shared" ref="J75" si="8">J74*$B$69</f>
        <v>40000</v>
      </c>
      <c r="K75" s="1">
        <f t="shared" ref="K75" si="9">K74*$B$70</f>
        <v>0</v>
      </c>
    </row>
    <row r="76" spans="1:14">
      <c r="A76" t="s">
        <v>226</v>
      </c>
      <c r="B76" s="109">
        <f>B71+B74-C74</f>
        <v>60</v>
      </c>
      <c r="C76" s="109"/>
      <c r="D76" s="109">
        <f>B76+D74-E74</f>
        <v>70</v>
      </c>
      <c r="E76" s="109"/>
      <c r="F76" s="109">
        <f t="shared" ref="F76" si="10">D76+F74-G74</f>
        <v>50</v>
      </c>
      <c r="G76" s="109"/>
      <c r="H76" s="109">
        <f t="shared" ref="H76" si="11">F76+H74-I74</f>
        <v>65</v>
      </c>
      <c r="I76" s="109"/>
      <c r="J76" s="109">
        <f t="shared" ref="J76" si="12">H76+J74-K74</f>
        <v>75</v>
      </c>
      <c r="K76" s="109"/>
    </row>
    <row r="77" spans="1:14" ht="15" thickBot="1"/>
    <row r="78" spans="1:14" ht="15.6" thickTop="1" thickBot="1">
      <c r="A78" t="s">
        <v>163</v>
      </c>
      <c r="B78" s="84">
        <f>SUM(B76:K76)*B68+SUM(B75:K75)</f>
        <v>3420000</v>
      </c>
    </row>
    <row r="79" spans="1:14" ht="15.6" thickTop="1" thickBot="1"/>
    <row r="80" spans="1:14">
      <c r="A80" s="13" t="s">
        <v>161</v>
      </c>
      <c r="B80" s="110" t="s">
        <v>136</v>
      </c>
      <c r="C80" s="110"/>
      <c r="D80" s="110"/>
      <c r="E80" s="110"/>
      <c r="F80" s="110"/>
      <c r="G80" s="110"/>
      <c r="H80" s="110"/>
      <c r="I80" s="110"/>
      <c r="J80" s="110"/>
      <c r="K80" s="98"/>
      <c r="L80" s="79" t="s">
        <v>18</v>
      </c>
      <c r="M80" s="80" t="s">
        <v>43</v>
      </c>
      <c r="N80" s="81" t="s">
        <v>19</v>
      </c>
    </row>
    <row r="81" spans="1:14">
      <c r="A81" s="13" t="s">
        <v>228</v>
      </c>
      <c r="B81" s="9">
        <v>1</v>
      </c>
      <c r="C81" s="9">
        <v>-1</v>
      </c>
      <c r="D81" s="9"/>
      <c r="E81" s="9"/>
      <c r="F81" s="9"/>
      <c r="G81" s="9"/>
      <c r="H81" s="9"/>
      <c r="I81" s="9"/>
      <c r="J81" s="9"/>
      <c r="K81" s="68"/>
      <c r="L81" s="82">
        <f>B76</f>
        <v>60</v>
      </c>
      <c r="M81" s="24" t="s">
        <v>27</v>
      </c>
      <c r="N81" s="78">
        <v>60</v>
      </c>
    </row>
    <row r="82" spans="1:14">
      <c r="A82" s="13" t="s">
        <v>229</v>
      </c>
      <c r="B82" s="9"/>
      <c r="C82" s="9"/>
      <c r="D82" s="9">
        <v>1</v>
      </c>
      <c r="E82" s="9">
        <v>-1</v>
      </c>
      <c r="F82" s="9"/>
      <c r="G82" s="9"/>
      <c r="H82" s="9"/>
      <c r="I82" s="9"/>
      <c r="J82" s="9"/>
      <c r="K82" s="68"/>
      <c r="L82" s="82">
        <f>D76</f>
        <v>70</v>
      </c>
      <c r="M82" s="24" t="s">
        <v>27</v>
      </c>
      <c r="N82" s="38">
        <v>70</v>
      </c>
    </row>
    <row r="83" spans="1:14">
      <c r="A83" s="13" t="s">
        <v>230</v>
      </c>
      <c r="B83" s="9"/>
      <c r="C83" s="9"/>
      <c r="D83" s="9"/>
      <c r="E83" s="9"/>
      <c r="F83" s="9">
        <v>1</v>
      </c>
      <c r="G83" s="9">
        <v>-1</v>
      </c>
      <c r="H83" s="9"/>
      <c r="I83" s="9"/>
      <c r="J83" s="9"/>
      <c r="K83" s="68"/>
      <c r="L83" s="82">
        <f>F76</f>
        <v>50</v>
      </c>
      <c r="M83" s="24" t="s">
        <v>27</v>
      </c>
      <c r="N83" s="83">
        <v>50</v>
      </c>
    </row>
    <row r="84" spans="1:14">
      <c r="A84" s="13" t="s">
        <v>231</v>
      </c>
      <c r="B84" s="9"/>
      <c r="C84" s="9"/>
      <c r="D84" s="9"/>
      <c r="E84" s="9"/>
      <c r="F84" s="9"/>
      <c r="G84" s="9"/>
      <c r="H84" s="9">
        <v>1</v>
      </c>
      <c r="I84" s="9">
        <v>-1</v>
      </c>
      <c r="J84" s="9"/>
      <c r="K84" s="68"/>
      <c r="L84" s="82">
        <f>H76</f>
        <v>65</v>
      </c>
      <c r="M84" s="24" t="s">
        <v>27</v>
      </c>
      <c r="N84" s="83">
        <v>65</v>
      </c>
    </row>
    <row r="85" spans="1:14" ht="15" thickBot="1">
      <c r="A85" s="13" t="s">
        <v>232</v>
      </c>
      <c r="B85" s="9"/>
      <c r="C85" s="9"/>
      <c r="D85" s="9"/>
      <c r="E85" s="9"/>
      <c r="F85" s="9"/>
      <c r="G85" s="9"/>
      <c r="H85" s="9"/>
      <c r="I85" s="9"/>
      <c r="J85" s="9">
        <v>1</v>
      </c>
      <c r="K85" s="68">
        <v>-1</v>
      </c>
      <c r="L85" s="70">
        <f>J76</f>
        <v>75</v>
      </c>
      <c r="M85" s="39" t="s">
        <v>27</v>
      </c>
      <c r="N85" s="40">
        <v>75</v>
      </c>
    </row>
    <row r="87" spans="1:14">
      <c r="A87" s="7" t="s">
        <v>233</v>
      </c>
    </row>
    <row r="88" spans="1:14">
      <c r="A88" s="91" t="s">
        <v>234</v>
      </c>
      <c r="B88" s="91"/>
      <c r="C88" s="91"/>
      <c r="D88" s="91"/>
      <c r="E88" s="91"/>
    </row>
  </sheetData>
  <mergeCells count="20">
    <mergeCell ref="B22:P22"/>
    <mergeCell ref="A33:I33"/>
    <mergeCell ref="A38:R38"/>
    <mergeCell ref="C44:E44"/>
    <mergeCell ref="J76:K76"/>
    <mergeCell ref="B57:F57"/>
    <mergeCell ref="A64:E64"/>
    <mergeCell ref="A66:J66"/>
    <mergeCell ref="B72:C72"/>
    <mergeCell ref="D72:E72"/>
    <mergeCell ref="F72:G72"/>
    <mergeCell ref="H72:I72"/>
    <mergeCell ref="J72:K72"/>
    <mergeCell ref="C71:E71"/>
    <mergeCell ref="A88:E88"/>
    <mergeCell ref="B76:C76"/>
    <mergeCell ref="D76:E76"/>
    <mergeCell ref="F76:G76"/>
    <mergeCell ref="H76:I76"/>
    <mergeCell ref="B80:K8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J21"/>
  <sheetViews>
    <sheetView zoomScaleNormal="100" workbookViewId="0">
      <selection activeCell="E29" sqref="E29"/>
    </sheetView>
  </sheetViews>
  <sheetFormatPr defaultRowHeight="14.4"/>
  <cols>
    <col min="1" max="1" width="18" bestFit="1" customWidth="1"/>
    <col min="2" max="2" width="13.33203125" bestFit="1" customWidth="1"/>
    <col min="3" max="3" width="11.88671875" bestFit="1" customWidth="1"/>
    <col min="4" max="4" width="13.44140625" customWidth="1"/>
    <col min="6" max="6" width="12.88671875" bestFit="1" customWidth="1"/>
  </cols>
  <sheetData>
    <row r="2" spans="1:9" ht="20.399999999999999" thickBot="1">
      <c r="A2" s="93" t="s">
        <v>235</v>
      </c>
      <c r="B2" s="93"/>
      <c r="C2" s="93"/>
      <c r="D2" s="93"/>
      <c r="E2" s="90"/>
      <c r="F2" s="90"/>
      <c r="G2" s="90"/>
      <c r="H2" s="90"/>
    </row>
    <row r="3" spans="1:9" ht="15" thickTop="1"/>
    <row r="4" spans="1:9">
      <c r="B4" s="7" t="s">
        <v>248</v>
      </c>
      <c r="C4" s="7" t="s">
        <v>238</v>
      </c>
      <c r="F4" s="13" t="s">
        <v>239</v>
      </c>
      <c r="G4" s="9">
        <v>42</v>
      </c>
      <c r="H4" s="45" t="s">
        <v>236</v>
      </c>
    </row>
    <row r="5" spans="1:9">
      <c r="A5" s="7" t="s">
        <v>249</v>
      </c>
      <c r="B5">
        <v>1.5</v>
      </c>
      <c r="C5">
        <v>3</v>
      </c>
      <c r="D5" s="46" t="s">
        <v>236</v>
      </c>
      <c r="F5" s="13" t="s">
        <v>240</v>
      </c>
      <c r="G5" s="9">
        <v>24</v>
      </c>
      <c r="H5" s="45" t="s">
        <v>236</v>
      </c>
    </row>
    <row r="6" spans="1:9">
      <c r="A6" s="7" t="s">
        <v>237</v>
      </c>
      <c r="B6">
        <v>3</v>
      </c>
      <c r="C6">
        <v>1</v>
      </c>
      <c r="D6" s="46" t="s">
        <v>236</v>
      </c>
    </row>
    <row r="7" spans="1:9">
      <c r="A7" s="7" t="s">
        <v>250</v>
      </c>
    </row>
    <row r="8" spans="1:9">
      <c r="A8" s="87" t="s">
        <v>251</v>
      </c>
      <c r="B8">
        <f>B12*B5+C12*C5</f>
        <v>42.000000000000007</v>
      </c>
      <c r="C8" s="46" t="s">
        <v>236</v>
      </c>
    </row>
    <row r="9" spans="1:9">
      <c r="A9" s="87" t="s">
        <v>252</v>
      </c>
      <c r="B9">
        <f>B12*B6+C12*C6</f>
        <v>24</v>
      </c>
      <c r="C9" s="46" t="s">
        <v>236</v>
      </c>
    </row>
    <row r="10" spans="1:9">
      <c r="A10" s="7" t="s">
        <v>241</v>
      </c>
      <c r="B10" s="1">
        <v>20</v>
      </c>
      <c r="C10" s="46" t="s">
        <v>242</v>
      </c>
    </row>
    <row r="11" spans="1:9">
      <c r="A11" s="7" t="s">
        <v>243</v>
      </c>
      <c r="B11" s="1">
        <v>10</v>
      </c>
      <c r="C11" s="46" t="s">
        <v>242</v>
      </c>
      <c r="G11" s="7"/>
      <c r="H11" s="7"/>
    </row>
    <row r="12" spans="1:9">
      <c r="A12" s="7" t="s">
        <v>245</v>
      </c>
      <c r="B12" s="50">
        <v>3.9999999999999991</v>
      </c>
      <c r="C12" s="50">
        <v>12.000000000000002</v>
      </c>
      <c r="F12" s="7"/>
      <c r="I12" s="86"/>
    </row>
    <row r="13" spans="1:9" ht="15" thickBot="1">
      <c r="A13" s="7"/>
      <c r="F13" s="7"/>
      <c r="I13" s="86"/>
    </row>
    <row r="14" spans="1:9" ht="15.6" thickTop="1" thickBot="1">
      <c r="A14" s="7" t="s">
        <v>244</v>
      </c>
      <c r="B14" s="84">
        <f>B12*B10+C12*B11</f>
        <v>200</v>
      </c>
      <c r="F14" s="7"/>
      <c r="G14" s="7"/>
      <c r="H14" s="7"/>
      <c r="I14" s="86"/>
    </row>
    <row r="15" spans="1:9" ht="15" thickTop="1">
      <c r="A15" s="7"/>
    </row>
    <row r="16" spans="1:9">
      <c r="A16" s="9"/>
      <c r="B16" s="97" t="s">
        <v>136</v>
      </c>
      <c r="C16" s="97"/>
      <c r="D16" s="9"/>
      <c r="E16" s="9"/>
      <c r="F16" s="9"/>
    </row>
    <row r="17" spans="1:10">
      <c r="A17" s="13" t="s">
        <v>45</v>
      </c>
      <c r="B17" s="13" t="s">
        <v>246</v>
      </c>
      <c r="C17" s="13" t="s">
        <v>238</v>
      </c>
      <c r="D17" s="13" t="s">
        <v>18</v>
      </c>
      <c r="E17" s="13" t="s">
        <v>43</v>
      </c>
      <c r="F17" s="13" t="s">
        <v>19</v>
      </c>
    </row>
    <row r="18" spans="1:10">
      <c r="A18" s="13" t="s">
        <v>247</v>
      </c>
      <c r="B18" s="9">
        <v>1</v>
      </c>
      <c r="C18" s="9">
        <v>1</v>
      </c>
      <c r="D18" s="9">
        <f>SUMPRODUCT(B18:C18,B12:C12,B6:C6)</f>
        <v>24</v>
      </c>
      <c r="E18" s="9" t="s">
        <v>22</v>
      </c>
      <c r="F18" s="9">
        <v>24</v>
      </c>
    </row>
    <row r="19" spans="1:10">
      <c r="A19" s="13" t="s">
        <v>253</v>
      </c>
      <c r="B19" s="9">
        <v>1</v>
      </c>
      <c r="C19" s="9">
        <v>1</v>
      </c>
      <c r="D19" s="9">
        <f>SUMPRODUCT(B19:C19,B12:C12,B5:C5)</f>
        <v>42.000000000000007</v>
      </c>
      <c r="E19" s="9" t="s">
        <v>22</v>
      </c>
      <c r="F19" s="9">
        <v>42</v>
      </c>
    </row>
    <row r="20" spans="1:10" ht="15" thickBot="1"/>
    <row r="21" spans="1:10" ht="15" thickBot="1">
      <c r="A21" s="88" t="s">
        <v>233</v>
      </c>
      <c r="B21" s="115" t="s">
        <v>254</v>
      </c>
      <c r="C21" s="116"/>
      <c r="D21" s="116"/>
      <c r="E21" s="116"/>
      <c r="F21" s="116"/>
      <c r="G21" s="116"/>
      <c r="H21" s="116"/>
      <c r="I21" s="116"/>
      <c r="J21" s="117"/>
    </row>
  </sheetData>
  <mergeCells count="3">
    <mergeCell ref="A2:H2"/>
    <mergeCell ref="B16:C16"/>
    <mergeCell ref="B21:J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LP_Campaign</vt:lpstr>
      <vt:lpstr>PC_Tech_Company</vt:lpstr>
      <vt:lpstr>Investment Allocation</vt:lpstr>
      <vt:lpstr>Busing Problem</vt:lpstr>
      <vt:lpstr>Module_4_Quiz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2024-01-17T04:08:20Z</dcterms:modified>
</cp:coreProperties>
</file>