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ate1904="1" updateLinks="never" codeName="ThisWorkbook" defaultThemeVersion="124226"/>
  <mc:AlternateContent xmlns:mc="http://schemas.openxmlformats.org/markup-compatibility/2006">
    <mc:Choice Requires="x15">
      <x15ac:absPath xmlns:x15ac="http://schemas.microsoft.com/office/spreadsheetml/2010/11/ac" url="C:\Users\ACER\Desktop\Udaanous\27-02-25\"/>
    </mc:Choice>
  </mc:AlternateContent>
  <xr:revisionPtr revIDLastSave="0" documentId="13_ncr:1_{54C2E000-A722-4781-8FFB-18FED4E03B69}" xr6:coauthVersionLast="47" xr6:coauthVersionMax="47" xr10:uidLastSave="{00000000-0000-0000-0000-000000000000}"/>
  <bookViews>
    <workbookView xWindow="-110" yWindow="-110" windowWidth="19420" windowHeight="10300" activeTab="2" xr2:uid="{00000000-000D-0000-FFFF-FFFF00000000}"/>
  </bookViews>
  <sheets>
    <sheet name="Home" sheetId="1" r:id="rId1"/>
    <sheet name="Array Functions" sheetId="2" r:id="rId2"/>
    <sheet name="Database Functions" sheetId="3" r:id="rId3"/>
    <sheet name="Year,Month&amp;Day" sheetId="4" r:id="rId4"/>
    <sheet name="Hour,Minute and Second" sheetId="5" r:id="rId5"/>
    <sheet name="Date &amp; Time" sheetId="6" r:id="rId6"/>
    <sheet name="Weekday" sheetId="7" r:id="rId7"/>
    <sheet name="WeekNum" sheetId="8" r:id="rId8"/>
    <sheet name="Networkdays" sheetId="9" r:id="rId9"/>
    <sheet name="Today &amp; Now" sheetId="10" r:id="rId10"/>
    <sheet name="Validation" sheetId="13" r:id="rId11"/>
    <sheet name="Working" sheetId="12" r:id="rId12"/>
  </sheets>
  <externalReferences>
    <externalReference r:id="rId13"/>
    <externalReference r:id="rId14"/>
  </externalReferences>
  <definedNames>
    <definedName name="_xlnm._FilterDatabase" localSheetId="2" hidden="1">'Database Functions'!$A$218:$E$225</definedName>
    <definedName name="_xlnm._FilterDatabase" localSheetId="11" hidden="1">Working!$AW$1:$BA$800</definedName>
    <definedName name="List2">[1]!List1</definedName>
    <definedName name="Not_Specified">INDIRECT("Working!$Fa$2:$EW$"&amp;COUNTA(Working!#REF!))</definedName>
    <definedName name="Ord_Priority">INDIRECT("Working!$EW$2:$EW$"&amp;COUNTA(Working!#REF!))</definedName>
    <definedName name="OrdPriority">Working!#REF!</definedName>
    <definedName name="PolStatus">Working!#REF!</definedName>
    <definedName name="Sales_Amt">INDIRECT("Working!$EY$2:$EY$"&amp;COUNTA(Working!#REF!))</definedName>
    <definedName name="SalesAmt">Working!#REF!</definedName>
    <definedName name="Shp_Mode">INDIRECT("Working!$FA$2:$FA$"&amp;COUNTA(Working!#REF!))</definedName>
    <definedName name="ShpMode">Working!#REF!</definedName>
    <definedName name="SumList">'Database Functions'!#REF!</definedName>
    <definedName name="SumRAnge">'Database Functions'!#REF!</definedName>
    <definedName name="SumRange1">Working!#REF!</definedName>
    <definedName name="SumRng">'[2]Name Manager'!$A$57:$A$63</definedName>
    <definedName name="Z_A27D5E1E_B06B_4AE2_9D20_CB87A5C74206_.wvu.Cols" localSheetId="0" hidden="1">Home!$Q:$XFD</definedName>
    <definedName name="Z_A27D5E1E_B06B_4AE2_9D20_CB87A5C74206_.wvu.Cols" localSheetId="11" hidden="1">Working!#REF!</definedName>
    <definedName name="Z_A27D5E1E_B06B_4AE2_9D20_CB87A5C74206_.wvu.Rows" localSheetId="0" hidden="1">Home!$29:$1048576,Home!#REF!</definedName>
  </definedNames>
  <calcPr calcId="191029"/>
  <customWorkbookViews>
    <customWorkbookView name="Rohit Gupta - Personal View" guid="{A27D5E1E-B06B-4AE2-9D20-CB87A5C74206}" mergeInterval="0" personalView="1" maximized="1" xWindow="1" yWindow="1" windowWidth="1366" windowHeight="515" activeSheetId="1"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0" i="6" l="1"/>
  <c r="D90" i="6"/>
  <c r="L68" i="4"/>
  <c r="I28" i="3"/>
  <c r="E33" i="4" l="1"/>
  <c r="E34" i="4" s="1"/>
  <c r="I207" i="3"/>
  <c r="E207" i="3"/>
  <c r="I173" i="3"/>
  <c r="I137" i="3"/>
  <c r="I105" i="3"/>
  <c r="I68" i="3"/>
  <c r="E36" i="4" l="1"/>
  <c r="E37" i="4"/>
  <c r="H70" i="3" l="1"/>
  <c r="F70" i="3"/>
  <c r="D70" i="3"/>
  <c r="B70" i="3"/>
  <c r="G24" i="8" l="1"/>
  <c r="E20" i="7"/>
  <c r="C26" i="4"/>
  <c r="C25" i="4"/>
  <c r="C24" i="4"/>
  <c r="D9" i="9" l="1"/>
  <c r="E6" i="8"/>
  <c r="E7" i="8" s="1"/>
  <c r="E23" i="7"/>
  <c r="J6" i="6"/>
  <c r="H8" i="6"/>
  <c r="E24" i="7" l="1"/>
  <c r="G22" i="7"/>
  <c r="H46" i="10"/>
  <c r="B44" i="8"/>
  <c r="C43" i="7"/>
  <c r="C97" i="5"/>
  <c r="B98" i="5"/>
  <c r="C79" i="5"/>
  <c r="D79" i="5"/>
  <c r="E79" i="5"/>
  <c r="C80" i="5"/>
  <c r="D80" i="5"/>
  <c r="E80" i="5"/>
  <c r="C81" i="5"/>
  <c r="D81" i="5"/>
  <c r="E81" i="5"/>
  <c r="E78" i="5"/>
  <c r="D78" i="5"/>
  <c r="C78" i="5"/>
  <c r="G75" i="4"/>
  <c r="E76" i="4"/>
  <c r="F76" i="4"/>
  <c r="E77" i="4"/>
  <c r="F77" i="4"/>
  <c r="F75" i="4"/>
  <c r="E75" i="4"/>
  <c r="D76" i="4"/>
  <c r="D77" i="4"/>
  <c r="D75" i="4"/>
  <c r="C76" i="4"/>
  <c r="C77" i="4"/>
  <c r="C75" i="4"/>
  <c r="E72" i="4"/>
  <c r="D72" i="4"/>
  <c r="C72" i="4"/>
  <c r="E69" i="4"/>
  <c r="D69" i="4"/>
  <c r="C69" i="4"/>
  <c r="A70" i="4"/>
  <c r="K226" i="3"/>
  <c r="L222" i="3"/>
  <c r="M219" i="3"/>
  <c r="L219" i="3"/>
  <c r="K219" i="3"/>
  <c r="BC18" i="12" a="1"/>
  <c r="BC18" i="12" s="1"/>
  <c r="BG11" i="12" a="1"/>
  <c r="BG11" i="12" s="1"/>
  <c r="BE11" i="12" a="1"/>
  <c r="BE11" i="12" s="1"/>
  <c r="BC11" i="12" a="1"/>
  <c r="BC11" i="12" s="1"/>
  <c r="BC4" i="12" a="1"/>
  <c r="BC4" i="12" s="1"/>
  <c r="AS3" i="12" a="1"/>
  <c r="AS3" i="12" s="1"/>
  <c r="AT3" i="12" a="1"/>
  <c r="AT3" i="12" s="1"/>
  <c r="AS4" i="12" a="1"/>
  <c r="AS4" i="12" s="1"/>
  <c r="AT4" i="12" a="1"/>
  <c r="AT4" i="12" s="1"/>
  <c r="AR4" i="12" a="1"/>
  <c r="AR4" i="12" s="1"/>
  <c r="AR3" i="12" a="1"/>
  <c r="AR3" i="12" s="1"/>
  <c r="AI2" i="12" a="1"/>
  <c r="AI2" i="12" s="1"/>
  <c r="AB1" i="12" a="1"/>
  <c r="AB1" i="12" s="1"/>
  <c r="G5" i="12" a="1"/>
  <c r="G5" i="12" s="1"/>
  <c r="J2" i="12"/>
  <c r="K2" i="12"/>
  <c r="L2" i="12"/>
  <c r="M2" i="12"/>
  <c r="N2" i="12"/>
  <c r="J3" i="12"/>
  <c r="K3" i="12"/>
  <c r="L3" i="12"/>
  <c r="M3" i="12"/>
  <c r="N3" i="12"/>
  <c r="J4" i="12"/>
  <c r="K4" i="12"/>
  <c r="L4" i="12"/>
  <c r="M4" i="12"/>
  <c r="N4" i="12"/>
  <c r="J5" i="12"/>
  <c r="K5" i="12"/>
  <c r="L5" i="12"/>
  <c r="M5" i="12"/>
  <c r="N5" i="12"/>
  <c r="J6" i="12"/>
  <c r="K6" i="12"/>
  <c r="L6" i="12"/>
  <c r="M6" i="12"/>
  <c r="N6" i="12"/>
  <c r="J7" i="12"/>
  <c r="K7" i="12"/>
  <c r="L7" i="12"/>
  <c r="M7" i="12"/>
  <c r="N7" i="12"/>
  <c r="J8" i="12"/>
  <c r="K8" i="12"/>
  <c r="L8" i="12"/>
  <c r="M8" i="12"/>
  <c r="N8" i="12"/>
  <c r="J9" i="12"/>
  <c r="K9" i="12"/>
  <c r="L9" i="12"/>
  <c r="M9" i="12"/>
  <c r="N9" i="12"/>
  <c r="J10" i="12"/>
  <c r="K10" i="12"/>
  <c r="L10" i="12"/>
  <c r="M10" i="12"/>
  <c r="N10" i="12"/>
  <c r="J11" i="12"/>
  <c r="K11" i="12"/>
  <c r="L11" i="12"/>
  <c r="M11" i="12"/>
  <c r="N11" i="12"/>
  <c r="J12" i="12"/>
  <c r="K12" i="12"/>
  <c r="L12" i="12"/>
  <c r="M12" i="12"/>
  <c r="N12" i="12"/>
  <c r="J13" i="12"/>
  <c r="K13" i="12"/>
  <c r="L13" i="12"/>
  <c r="M13" i="12"/>
  <c r="N13" i="12"/>
  <c r="J14" i="12"/>
  <c r="K14" i="12"/>
  <c r="L14" i="12"/>
  <c r="M14" i="12"/>
  <c r="N14" i="12"/>
  <c r="K1" i="12"/>
  <c r="L1" i="12"/>
  <c r="M1" i="12"/>
  <c r="N1" i="12"/>
  <c r="J1" i="12"/>
  <c r="G1" i="12"/>
  <c r="F69" i="4" l="1"/>
  <c r="F78" i="5"/>
  <c r="F72" i="4"/>
  <c r="F81" i="5"/>
  <c r="F80" i="5"/>
  <c r="F79" i="5"/>
  <c r="I1" i="12"/>
  <c r="C49" i="10"/>
  <c r="C48" i="10"/>
  <c r="B41" i="9"/>
  <c r="A37" i="9"/>
  <c r="A29" i="9"/>
  <c r="A73" i="4"/>
  <c r="E63" i="6"/>
  <c r="G63" i="6"/>
  <c r="C63" i="6"/>
  <c r="F31" i="9" l="1"/>
  <c r="F32" i="9" s="1"/>
  <c r="C37" i="9" s="1"/>
  <c r="CB3" i="12"/>
  <c r="CB2" i="12"/>
  <c r="CB1" i="12"/>
  <c r="C29" i="9" l="1"/>
  <c r="C30" i="9"/>
  <c r="H32" i="9"/>
  <c r="B77" i="6"/>
  <c r="B78" i="6"/>
  <c r="B79" i="6"/>
  <c r="B80" i="6"/>
  <c r="B81" i="6"/>
  <c r="B82" i="6"/>
  <c r="B83" i="6"/>
  <c r="B84" i="6"/>
  <c r="B85" i="6"/>
  <c r="B86" i="6"/>
  <c r="B87" i="6"/>
  <c r="B76" i="6"/>
  <c r="D69" i="6"/>
  <c r="E69" i="6"/>
  <c r="F69" i="6"/>
  <c r="F68" i="6"/>
  <c r="E68" i="6"/>
  <c r="D68" i="6"/>
  <c r="E58" i="6"/>
  <c r="E54" i="6"/>
  <c r="G69" i="6" l="1"/>
  <c r="G68" i="6"/>
  <c r="H33" i="9"/>
  <c r="E46" i="10"/>
  <c r="CM2" i="12"/>
  <c r="CM3" i="12"/>
  <c r="CM4" i="12"/>
  <c r="CM5" i="12"/>
  <c r="CM6" i="12"/>
  <c r="CM7" i="12"/>
  <c r="CM8" i="12"/>
  <c r="CM9" i="12"/>
  <c r="CM1" i="12"/>
  <c r="E82" i="4"/>
  <c r="D82" i="4"/>
  <c r="C82" i="4"/>
  <c r="F82" i="4" l="1"/>
  <c r="CO1" i="12" a="1"/>
  <c r="CO1" i="12" s="1"/>
  <c r="F35" i="7" l="1"/>
  <c r="BO1" i="12" l="1"/>
  <c r="I84" i="5" l="1"/>
  <c r="A104" i="2" l="1"/>
  <c r="D39" i="8" l="1"/>
  <c r="D38" i="8"/>
  <c r="D37" i="8"/>
  <c r="D36" i="8"/>
  <c r="B39" i="10"/>
  <c r="B19" i="10"/>
  <c r="G48" i="6"/>
  <c r="G47" i="6"/>
  <c r="G46" i="6"/>
  <c r="F23" i="9"/>
  <c r="F22" i="9"/>
  <c r="F21" i="9"/>
  <c r="D38" i="7"/>
  <c r="D37" i="7"/>
  <c r="D36" i="7"/>
  <c r="D35" i="7"/>
  <c r="G21" i="6" l="1"/>
  <c r="G22" i="6"/>
  <c r="G20" i="6"/>
  <c r="J71" i="5"/>
  <c r="J70" i="5"/>
  <c r="J69" i="5"/>
  <c r="J68" i="5"/>
  <c r="J47" i="5"/>
  <c r="J46" i="5"/>
  <c r="J45" i="5"/>
  <c r="J44" i="5"/>
  <c r="J21" i="5"/>
  <c r="J22" i="5"/>
  <c r="J23" i="5"/>
  <c r="J20" i="5"/>
  <c r="I66" i="4"/>
  <c r="I65" i="4"/>
  <c r="I64" i="4"/>
  <c r="I44" i="4"/>
  <c r="I43" i="4"/>
  <c r="I42" i="4"/>
  <c r="I21" i="4"/>
  <c r="I22" i="4"/>
  <c r="I20" i="4"/>
  <c r="G207" i="3"/>
  <c r="C200" i="3"/>
  <c r="C201" i="3" s="1"/>
  <c r="C202" i="3" s="1"/>
  <c r="C203" i="3" s="1"/>
  <c r="C204" i="3" s="1"/>
  <c r="C205" i="3" s="1"/>
  <c r="G173" i="3"/>
  <c r="C166" i="3"/>
  <c r="C167" i="3" s="1"/>
  <c r="C168" i="3" s="1"/>
  <c r="C169" i="3" s="1"/>
  <c r="C170" i="3" s="1"/>
  <c r="C171" i="3" s="1"/>
  <c r="G139" i="3"/>
  <c r="C132" i="3"/>
  <c r="C133" i="3" s="1"/>
  <c r="C134" i="3" s="1"/>
  <c r="C135" i="3" s="1"/>
  <c r="C136" i="3" s="1"/>
  <c r="C137" i="3" s="1"/>
  <c r="G105" i="3"/>
  <c r="C98" i="3"/>
  <c r="C99" i="3" s="1"/>
  <c r="C100" i="3" s="1"/>
  <c r="C101" i="3" s="1"/>
  <c r="C102" i="3" s="1"/>
  <c r="C103" i="3" s="1"/>
  <c r="C63" i="3"/>
  <c r="C64" i="3" s="1"/>
  <c r="C65" i="3" s="1"/>
  <c r="C66" i="3" s="1"/>
  <c r="C67" i="3" s="1"/>
  <c r="C68" i="3" s="1"/>
  <c r="J173" i="3" l="1"/>
  <c r="J207" i="3"/>
  <c r="J139" i="3"/>
  <c r="J105" i="3"/>
  <c r="C27" i="3" l="1"/>
  <c r="C28" i="3" l="1"/>
  <c r="C29" i="3" s="1"/>
  <c r="C30" i="3" s="1"/>
  <c r="C31" i="3" l="1"/>
  <c r="C32" i="3" s="1"/>
</calcChain>
</file>

<file path=xl/sharedStrings.xml><?xml version="1.0" encoding="utf-8"?>
<sst xmlns="http://schemas.openxmlformats.org/spreadsheetml/2006/main" count="4552" uniqueCount="428">
  <si>
    <t>Output</t>
  </si>
  <si>
    <t>Working:-</t>
  </si>
  <si>
    <t>Function</t>
  </si>
  <si>
    <t>Example:-</t>
  </si>
  <si>
    <t>Syntax:</t>
  </si>
  <si>
    <t>Parameters:</t>
  </si>
  <si>
    <t>Country</t>
  </si>
  <si>
    <t>UK</t>
  </si>
  <si>
    <t>USA</t>
  </si>
  <si>
    <t>Salesperson</t>
  </si>
  <si>
    <t>Order Date</t>
  </si>
  <si>
    <t>OrderID</t>
  </si>
  <si>
    <t>Order Amount</t>
  </si>
  <si>
    <t>Suyama</t>
  </si>
  <si>
    <t>Lee</t>
  </si>
  <si>
    <t>Leverling</t>
  </si>
  <si>
    <t>Dodsworth</t>
  </si>
  <si>
    <t>Buchanan</t>
  </si>
  <si>
    <t>Fuller</t>
  </si>
  <si>
    <t>Array Functions</t>
  </si>
  <si>
    <t>An Excel Array Formula performs multiple calculations on one or more sets of values (the 'array arguments') and returns one or more results.</t>
  </si>
  <si>
    <t>This is best described by way of an example:</t>
  </si>
  <si>
    <t>Suppose you are working in the spreadsheet on the right, and you wish to use the Excel Transpose Function to copy the contents of cells B1:B3 into cells A5:C5.</t>
  </si>
  <si>
    <t>We require a transpose from cells B1:B3 into cells A5:C5</t>
  </si>
  <si>
    <t>Incorrect Method:</t>
  </si>
  <si>
    <t>If you simply type the function</t>
  </si>
  <si>
    <t>into the cells A5:C5 (as shown on the right), you will get the Excel #VALUE! error message, because in this case, the cells are working independently and so the function doesn't make sense to each individual cell.</t>
  </si>
  <si>
    <t>=TRANSPOSE( B1:B3 )</t>
  </si>
  <si>
    <t>Simple formula returns #VALUE error</t>
  </si>
  <si>
    <t>Correct Method:</t>
  </si>
  <si>
    <t>Result - obtained by inputting as an array formula</t>
  </si>
  <si>
    <t>In order to make sense of the Transpose Function, we need to get the cells A5:C5 to work together as an ARRAY. Therefore we need to enter the function as an Excel array formula.</t>
  </si>
  <si>
    <t>The array formula is entered by pressing CTRL-SHIFT-Enter (see below for further details on inputting array formulas). This puts curly braces around the formula as seen in the formula bar of the results spreadsheet on the right.</t>
  </si>
  <si>
    <t>Inputting Excel Array Formulas</t>
  </si>
  <si>
    <t>In order to be understood as an array formula, a formula must be input in the following way:</t>
  </si>
  <si>
    <t>Highlight the range of cells that you want to input your array formula into</t>
  </si>
  <si>
    <t>Type the array formula into the first cell (or if already typed into the first cell, make this cell editable by pressing F2 or clicking in the formula bar</t>
  </si>
  <si>
    <t>Press CTRL-SHIFT-Enter (ie. press the CTRL and SHIFT keys, and while these are pressed down, press the Enter key</t>
  </si>
  <si>
    <t>You will notice that Excel automatically places curly braces { } around array formulas. Note that these must be inserted by Excel</t>
  </si>
  <si>
    <t>Editing Excel Array Formulas</t>
  </si>
  <si>
    <t>Excel will not allow you to edit just one part of a range of cells that contain an array formula, as the cells all work together as a group.</t>
  </si>
  <si>
    <t>Therefore, in order to edit an Excel array formula, you need to:</t>
  </si>
  <si>
    <t>Select one of the cells in the array formula</t>
  </si>
  <si>
    <t>Make your alterations in the selected cell</t>
  </si>
  <si>
    <t>Press CTRL-SHIFT-Enter to update the whole array</t>
  </si>
  <si>
    <t>Deleting Excel Array Formulas</t>
  </si>
  <si>
    <t>Excel will also not allow you to delete part of an Excel Array Formula. You must delete the formula from all cells that it occupies.</t>
  </si>
  <si>
    <t>Therefore, if you want to remove an array formula from a range of cells you need to highlight the whole cell range, and then press the delete key.</t>
  </si>
  <si>
    <t>Excel Array Formula Example 2</t>
  </si>
  <si>
    <t>Suppose you are working on the example spreadsheet below, and you want to multiply each of the values in cells A1:A5 with the corresponding values in cells B1:B5, and then sum all these values.</t>
  </si>
  <si>
    <t>The simplest way to perform this task is with the use of the array formula,</t>
  </si>
  <si>
    <t>This is shown in the formula bar of the result spreadsheet below.</t>
  </si>
  <si>
    <t>=SUM( A1:A5 * B1:B5 )</t>
  </si>
  <si>
    <t>Original Spreadsheet:</t>
  </si>
  <si>
    <t>Result:</t>
  </si>
  <si>
    <t>Note that, even though the array formula in the above spreadsheet is only entered into one cell, you still need to enter the formula using CTRL-SHIFT-Enter to ensure that Excel understands it to be an array formula.</t>
  </si>
  <si>
    <t>Database Functions</t>
  </si>
  <si>
    <t>Dsum</t>
  </si>
  <si>
    <t>The Microsoft Excel DSUM function sums the numbers in a column or database that meets a given criteria.</t>
  </si>
  <si>
    <t>DSUM( range, field, criteria )</t>
  </si>
  <si>
    <t>range</t>
  </si>
  <si>
    <t>The range of cells that you want to apply the criteria against.</t>
  </si>
  <si>
    <t>field</t>
  </si>
  <si>
    <t>The column to sum the values. You can either specify the numerical position of the column in the list or the column label in double quotation marks.</t>
  </si>
  <si>
    <t>criteria</t>
  </si>
  <si>
    <t>The range of cells that contains your criteria.</t>
  </si>
  <si>
    <t>Let's look at some Excel DSUM function examples and explore how to use the DSUM function as a worksheet function in Microsoft Excel:</t>
  </si>
  <si>
    <t>Criteria:-</t>
  </si>
  <si>
    <t>&gt;30-Apr-07</t>
  </si>
  <si>
    <t>Functions:-</t>
  </si>
  <si>
    <t>Output:-</t>
  </si>
  <si>
    <t>Dcount</t>
  </si>
  <si>
    <t>The Microsoft Excel DCOUNT function returns the number of cells in a column or database that contains numerc values and meets a given criteria.</t>
  </si>
  <si>
    <t>DCOUNT( range, [field], criteria )</t>
  </si>
  <si>
    <t>Optional. It is the column to count the numeric values that meet the criteria. You can either specify the numerical position of the column in the list or the column label in double quotation marks. If field is omitted, it will count all records that match the criteria.</t>
  </si>
  <si>
    <t>Let's look at some Excel DCOUNT function examples and explore how to use the DCOUNT function as a worksheet function in Microsoft Excel:</t>
  </si>
  <si>
    <t>DCOUNTA</t>
  </si>
  <si>
    <t>Let's look at some Excel DCOUNTA function examples and explore how to use the DCOUNTA function as a worksheet function in Microsoft Excel:</t>
  </si>
  <si>
    <t>The Microsoft Excel DCOUNTA function returns the number of cells in a column or database that contains nonblank values and meets a given criteria.</t>
  </si>
  <si>
    <t>DCOUNTA( range, field, criteria )</t>
  </si>
  <si>
    <t>The column to count the values. You can either specify the numerical position of the column in the list or the column label in double quotation marks.</t>
  </si>
  <si>
    <t>=DCOUNT($A$96:$E$103,E96,$G$96:$H$97)</t>
  </si>
  <si>
    <t>=DCOUNT($A$96:$E$103,E96,$J$96:$L$97)</t>
  </si>
  <si>
    <t>=DCOUNTA($A$148:$E$155,E148,$G$148:$H$149)</t>
  </si>
  <si>
    <t>=DCOUNTA($A$148:$E$155,E148,$J$148:$L$149)</t>
  </si>
  <si>
    <t>DMAX</t>
  </si>
  <si>
    <t>Let's look at some Excel DMAX function examples and explore how to use the DMAX function as a worksheet function in Microsoft Excel:</t>
  </si>
  <si>
    <t>The Microsoft Excel DMAX function returns the largest number in a column in a list or database, based on a given criteria.</t>
  </si>
  <si>
    <t>DMAX( database, field, criteria )</t>
  </si>
  <si>
    <t>database</t>
  </si>
  <si>
    <t>The column to find the largest number in. You can either specify the numerical position of the column in the list or the column label in double quotation marks.</t>
  </si>
  <si>
    <t>=DMAX($A$130:$E$137,E130,$G$130:$H$131)</t>
  </si>
  <si>
    <t>=DMAX($A$130:$E$137,E130,$J$130:$L$131)</t>
  </si>
  <si>
    <t>DMIN</t>
  </si>
  <si>
    <t>DMIN( database, field, criteria )</t>
  </si>
  <si>
    <t>Let's look at some Excel DMIN function examples and explore how to use the DMIN function as a worksheet function in Microsoft Excel:</t>
  </si>
  <si>
    <t>The Microsoft Excel DMIN function returns the smallest number in a column in a list or database, based on a given criteria.</t>
  </si>
  <si>
    <t>The column to find the smallest number in. You can either specify the numerical position of the column in the list or the column label in double quotation marks.</t>
  </si>
  <si>
    <t>=DMIN($A$164:$E$171,E164,$J$164:$L$165)</t>
  </si>
  <si>
    <t>=DMIN($A$164:$E$171,E164,$G$164:$H$165)</t>
  </si>
  <si>
    <t>DAVERAGE</t>
  </si>
  <si>
    <t>DAVERAGE( database, field, criteria )</t>
  </si>
  <si>
    <t>Let's look at some Excel DAVERAGE function examples and explore how to use the DAVERAGE function as a worksheet function in Microsoft Excel:</t>
  </si>
  <si>
    <t>The Microsoft Excel DAVERAGE function averages all numbers in a column in a list or database, based on a given criteria.</t>
  </si>
  <si>
    <t>The column to average the values. You can either specify the numerical position of the column in the list or the column label in double quotation marks.</t>
  </si>
  <si>
    <t>=DAVERAGE($A$198:$E$205,E198,$J$198:$L$199)</t>
  </si>
  <si>
    <t>=DAVERAGE($A$198:$E$205,E198,$G$198:$H$199)</t>
  </si>
  <si>
    <t>Year, Month and Day</t>
  </si>
  <si>
    <t>Year</t>
  </si>
  <si>
    <t>The Microsoft Excel YEAR function returns a four-digit year (a number from 1900 to 9999) given a date value</t>
  </si>
  <si>
    <t>YEAR( date_value )</t>
  </si>
  <si>
    <t>date_value</t>
  </si>
  <si>
    <t>A valid date to return the year value.</t>
  </si>
  <si>
    <t>Functions</t>
  </si>
  <si>
    <t>=YEAR(C20)</t>
  </si>
  <si>
    <t>=YEAR(C21)</t>
  </si>
  <si>
    <t>=YEAR(C22)</t>
  </si>
  <si>
    <t>Month</t>
  </si>
  <si>
    <t>MONTH( date_value )</t>
  </si>
  <si>
    <t>A valid date to return the month.</t>
  </si>
  <si>
    <t>=Month(C20)</t>
  </si>
  <si>
    <t>=Month(C21)</t>
  </si>
  <si>
    <t>=Month(C22)</t>
  </si>
  <si>
    <t>Day</t>
  </si>
  <si>
    <t>Day( date_value )</t>
  </si>
  <si>
    <t>=Day(C20)</t>
  </si>
  <si>
    <t>=Day(C21)</t>
  </si>
  <si>
    <t>=Day(C22)</t>
  </si>
  <si>
    <t>The Microsoft Excel MONTH function returns the month (a number from 1 to 12) given a date value.</t>
  </si>
  <si>
    <t>The Microsoft Excel DAY function returns the day of the month (a number from 1 to 31) given a date value.</t>
  </si>
  <si>
    <t>A valid date to return the day of the month.</t>
  </si>
  <si>
    <t>Hour, Minute and Second</t>
  </si>
  <si>
    <t>Hour</t>
  </si>
  <si>
    <t>This Excel tutorial explains how to use the Excel HOUR function with syntax and examples.</t>
  </si>
  <si>
    <t>Hour( serial_number )</t>
  </si>
  <si>
    <t>serial_number</t>
  </si>
  <si>
    <t>The time value to extract the hour from. It may be expressed as a string value, a decimal number, or the result of a formula.</t>
  </si>
  <si>
    <t>=HOUR(C20)</t>
  </si>
  <si>
    <t>=HOUR(C21)</t>
  </si>
  <si>
    <t>=HOUR(C22)</t>
  </si>
  <si>
    <t>=HOUR(C23)</t>
  </si>
  <si>
    <t>Minute</t>
  </si>
  <si>
    <t>Minute( serial_number )</t>
  </si>
  <si>
    <t>=Minute(C20)</t>
  </si>
  <si>
    <t>=Minute(C21)</t>
  </si>
  <si>
    <t>=Minute(C22)</t>
  </si>
  <si>
    <t>=Minute(C23)</t>
  </si>
  <si>
    <t>This Excel tutorial explains how to use the Excel MINUTE function with syntax and examples.</t>
  </si>
  <si>
    <t>The time value to extract the minute from. It may be expressed as a string value, a decimal number, or the result of a formula.</t>
  </si>
  <si>
    <t>Second</t>
  </si>
  <si>
    <t>Second( serial_number )</t>
  </si>
  <si>
    <t>=Second(C20)</t>
  </si>
  <si>
    <t>=Second(C21)</t>
  </si>
  <si>
    <t>=Second(C22)</t>
  </si>
  <si>
    <t>=Second(C23)</t>
  </si>
  <si>
    <t>The Microsoft Excel SECOND function returns the second of a time value (from 0 to 59).</t>
  </si>
  <si>
    <t>The time value to extract the second from. It may be expressed as a string value, a decimal number, or the result of a formula.</t>
  </si>
  <si>
    <t>Date</t>
  </si>
  <si>
    <t>The Microsoft Excel DATE function returns the serial number of a date. Please note that the VBA version of the DATE function has different syntax.</t>
  </si>
  <si>
    <t>DATE( year, month, day )</t>
  </si>
  <si>
    <t>year</t>
  </si>
  <si>
    <t>A number that is between one and four digits.</t>
  </si>
  <si>
    <t>month</t>
  </si>
  <si>
    <t>A number representing the month value. If the month value is greater than 12, it adds that number of months to the first month of the year specified in the year parameter.</t>
  </si>
  <si>
    <t>day</t>
  </si>
  <si>
    <t>A number representing the day value. If the day value is greater than the number of days in the month specified, it adds that number of days to the first day in the month specified in the month parameter.</t>
  </si>
  <si>
    <t>=DATE(A20,B20,C20)</t>
  </si>
  <si>
    <t>=DATE(A21,B21,C21)</t>
  </si>
  <si>
    <t>=DATE(A22,B22,C22)</t>
  </si>
  <si>
    <t>Weekday</t>
  </si>
  <si>
    <t>The Microsoft Excel WEEKDAY function returns a number representing the day of the week, given a date value.</t>
  </si>
  <si>
    <t>WEEKDAY( serial_number, [return_value] )</t>
  </si>
  <si>
    <t>A date expressed as a serial number or a date in quotation marks.</t>
  </si>
  <si>
    <t>return_value</t>
  </si>
  <si>
    <t>Optional. It determines the day to use as the first day of the week in the calculations.</t>
  </si>
  <si>
    <t>The return_value parameter, when used as a worksheet function, can be any of the following values:</t>
  </si>
  <si>
    <t>Value</t>
  </si>
  <si>
    <t>Explanation</t>
  </si>
  <si>
    <t>Version</t>
  </si>
  <si>
    <t>Returns a number from 1 (Sunday) to 7 (Saturday).</t>
  </si>
  <si>
    <t>This is the default if parameter is omitted.</t>
  </si>
  <si>
    <t>Returns a number from 1 (Monday) to 7 (Sunday).</t>
  </si>
  <si>
    <t>Returns a number from 0 (Monday) to 6 (Sunday).</t>
  </si>
  <si>
    <t>* Introduced in Excel 2010</t>
  </si>
  <si>
    <t>Returns a number from 1 (Tuesday) to 7 (Monday).</t>
  </si>
  <si>
    <t>Returns a number from 1 (Wednesday) to 7 (Tuesday).</t>
  </si>
  <si>
    <t>Returns a number from 1 (Thursday) to 7 (Wednesday).</t>
  </si>
  <si>
    <t>Returns a number from 1 (Friday) to 7 (Thursday).</t>
  </si>
  <si>
    <t>Returns a number from 1 (Saturday) to 7 (Friday).</t>
  </si>
  <si>
    <t>Let's look at some Excel WEEKDAY function examples and explore how to use the WEEKDAY function as a worksheet function in Microsoft Excel:</t>
  </si>
  <si>
    <t>=WEEKDAY(A35)</t>
  </si>
  <si>
    <t>=WEEKDAY(A36,1)</t>
  </si>
  <si>
    <t>=WEEKDAY(A37,2)</t>
  </si>
  <si>
    <t>=WEEKDAY(A38,3)</t>
  </si>
  <si>
    <t>Weeknum</t>
  </si>
  <si>
    <t>Networkdays</t>
  </si>
  <si>
    <t>The Microsoft Excel NETWORKDAYS function returns the number of "work days" between 2 dates, excluding weekends and holidays.</t>
  </si>
  <si>
    <t>NETWORKDAYS( start_date, end_date, [holidays] )</t>
  </si>
  <si>
    <t>start_date</t>
  </si>
  <si>
    <t>The start date to use in the calculation. It must be entered using the DATE function.</t>
  </si>
  <si>
    <t>end_date</t>
  </si>
  <si>
    <t>The end date to use in the calculation. It must be entered using the DATE function.</t>
  </si>
  <si>
    <t>holidays</t>
  </si>
  <si>
    <t>Optional. It is the list of holidays to exclude from the "work days" calculation. It can be entered either as a range of cells that contain the holiday dates (ie: E2:E4) or as a list of serial numbers that represent the holiday dates.</t>
  </si>
  <si>
    <t>Start Date</t>
  </si>
  <si>
    <t>End Date</t>
  </si>
  <si>
    <t>Holidays</t>
  </si>
  <si>
    <t>Republic Day</t>
  </si>
  <si>
    <t>Diwali</t>
  </si>
  <si>
    <t>=NETWORKDAYS(A21,B21)</t>
  </si>
  <si>
    <t>=NETWORKDAYS(A22,B22,K20)</t>
  </si>
  <si>
    <t>=NETWORKDAYS(A23,B23,K22:K23)</t>
  </si>
  <si>
    <t>Time</t>
  </si>
  <si>
    <t>Date &amp; Time</t>
  </si>
  <si>
    <t>Today and Now</t>
  </si>
  <si>
    <t>The Microsoft Excel TIME function returns the decimal number for a particular time.</t>
  </si>
  <si>
    <t>TIME( hour, minute, second )</t>
  </si>
  <si>
    <t>hour</t>
  </si>
  <si>
    <t>A number from 0 to 23, representing the hour.</t>
  </si>
  <si>
    <t>minute</t>
  </si>
  <si>
    <t>A number from 0 to 59, representing the minute.</t>
  </si>
  <si>
    <t>second</t>
  </si>
  <si>
    <t>A number from 0 to 59, representing the second.</t>
  </si>
  <si>
    <t>=TIME(A20,B20,C20)</t>
  </si>
  <si>
    <t>=TIME(A21,B21,C21)</t>
  </si>
  <si>
    <t>=TIME(A22,B22,C22)</t>
  </si>
  <si>
    <t>The Microsoft Excel TODAY function returns the current system date. This function will refresh the date whenever the worksheet recalculates.</t>
  </si>
  <si>
    <t>TODAY()</t>
  </si>
  <si>
    <t>There are no parameters or arguments for the TODAY function.</t>
  </si>
  <si>
    <t>FUNCTION</t>
  </si>
  <si>
    <t>RESULT</t>
  </si>
  <si>
    <t>=TODAY()</t>
  </si>
  <si>
    <t>NOW()</t>
  </si>
  <si>
    <t>There are no parameters or arguments for the NOW function.</t>
  </si>
  <si>
    <t>=NOW()</t>
  </si>
  <si>
    <t>NOW</t>
  </si>
  <si>
    <t>TODAY</t>
  </si>
  <si>
    <t>The Microsoft Excel NOW function returns the current system date and time. The NOW function will refresh the date/time value whenever the worksheet recalculates.</t>
  </si>
  <si>
    <t>For a supplied a date, the Excel Weeknum function returns an integer representing the week number (from 1 to 53) of the year.</t>
  </si>
  <si>
    <t>WEEKNUM( serial_number, [return_type] )</t>
  </si>
  <si>
    <t>The Excel date, that you want to return the week number for.</t>
  </si>
  <si>
    <t>[return_type]</t>
  </si>
  <si>
    <t>An optional argument, that specifies which numbering system to be used and which weekday should be treated as the start of the week.</t>
  </si>
  <si>
    <t>system 1     -</t>
  </si>
  <si>
    <t>The week containing January 1st is numbered week 1;</t>
  </si>
  <si>
    <t>system 2     -</t>
  </si>
  <si>
    <t>The week containing the first Thursday of the year is numbered week 1.</t>
  </si>
  <si>
    <t>return_type]</t>
  </si>
  <si>
    <t>Meaning</t>
  </si>
  <si>
    <t>Week runs from Sunday to Saturday; Uses numbering system 1</t>
  </si>
  <si>
    <t>Week runs from Monday to Sunday; Uses numbering system 1</t>
  </si>
  <si>
    <t>Week runs from Tuesday to Monday; Uses numbering system 1</t>
  </si>
  <si>
    <t>Week runs from Wednesday to Tuesday; Uses numbering system 1</t>
  </si>
  <si>
    <t>Week runs from Thursday to Wednesday; Uses numbering system 1</t>
  </si>
  <si>
    <t>Week runs from Friday to Thursday; Uses numbering system 1</t>
  </si>
  <si>
    <t>Week runs from Saturday to Friday; Uses numbering system 1</t>
  </si>
  <si>
    <t>Week runs from Sunday to Monday; Uses numbering system 1</t>
  </si>
  <si>
    <t>Week runs from Monday to Sunday; Uses numbering system 2</t>
  </si>
  <si>
    <t>=WEEKNUM(A38,1)</t>
  </si>
  <si>
    <t>=WEEKNUM(A36)</t>
  </si>
  <si>
    <t>=WEEKNUM(A37,1)</t>
  </si>
  <si>
    <t>=WEEKNUM(A39)</t>
  </si>
  <si>
    <t>AA</t>
  </si>
  <si>
    <t>AB</t>
  </si>
  <si>
    <t>AC</t>
  </si>
  <si>
    <t>AAA</t>
  </si>
  <si>
    <t>AAV</t>
  </si>
  <si>
    <t>DD</t>
  </si>
  <si>
    <t>CCC</t>
  </si>
  <si>
    <t>DE</t>
  </si>
  <si>
    <t>RRR</t>
  </si>
  <si>
    <t>EEEE</t>
  </si>
  <si>
    <t>&gt;5000</t>
  </si>
  <si>
    <t>01\02\2001</t>
  </si>
  <si>
    <t>Months</t>
  </si>
  <si>
    <t>Items</t>
  </si>
  <si>
    <t>Formulaes</t>
  </si>
  <si>
    <t>g</t>
  </si>
  <si>
    <t>A</t>
  </si>
  <si>
    <t>b</t>
  </si>
  <si>
    <t>c</t>
  </si>
  <si>
    <t>d</t>
  </si>
  <si>
    <t>e</t>
  </si>
  <si>
    <t>f</t>
  </si>
  <si>
    <t>h</t>
  </si>
  <si>
    <t>Davolio</t>
  </si>
  <si>
    <t>Chang</t>
  </si>
  <si>
    <t>Callahan</t>
  </si>
  <si>
    <t>Name Begins With</t>
  </si>
  <si>
    <t>Total Sales</t>
  </si>
  <si>
    <t>C</t>
  </si>
  <si>
    <t>L</t>
  </si>
  <si>
    <t>Max</t>
  </si>
  <si>
    <t>Average</t>
  </si>
  <si>
    <t>Min</t>
  </si>
  <si>
    <t>Dmax</t>
  </si>
  <si>
    <t>&lt;10000</t>
  </si>
  <si>
    <t>Dmx</t>
  </si>
  <si>
    <t>Daverage</t>
  </si>
  <si>
    <t>Q7. Find the Max, Min &amp; Average of order amount where Country is Equal to USA, Year &gt;=2008?</t>
  </si>
  <si>
    <t>02.05.2007</t>
  </si>
  <si>
    <t>Rohit Kumar Gupta</t>
  </si>
  <si>
    <t>1.5.2007</t>
  </si>
  <si>
    <t>21 Hour 03 Minute 04 Second</t>
  </si>
  <si>
    <t>*C</t>
  </si>
  <si>
    <t>Ends With</t>
  </si>
  <si>
    <t>C*</t>
  </si>
  <si>
    <t>Begins With</t>
  </si>
  <si>
    <t>*C*</t>
  </si>
  <si>
    <t>Contains</t>
  </si>
  <si>
    <t>Dmin</t>
  </si>
  <si>
    <t>Sunday</t>
  </si>
  <si>
    <t>Jan</t>
  </si>
  <si>
    <t>Feb</t>
  </si>
  <si>
    <t>Mar</t>
  </si>
  <si>
    <t>Apr</t>
  </si>
  <si>
    <t>May</t>
  </si>
  <si>
    <t>Jun</t>
  </si>
  <si>
    <t>Jul</t>
  </si>
  <si>
    <t>Aug</t>
  </si>
  <si>
    <t>Sep</t>
  </si>
  <si>
    <t>Oct</t>
  </si>
  <si>
    <t>Nov</t>
  </si>
  <si>
    <t>Dec</t>
  </si>
  <si>
    <t>Saturday</t>
  </si>
  <si>
    <t>Monday</t>
  </si>
  <si>
    <t>Tuesday</t>
  </si>
  <si>
    <t>Wednesday</t>
  </si>
  <si>
    <t>Thursday</t>
  </si>
  <si>
    <t>Friday</t>
  </si>
  <si>
    <t>B</t>
  </si>
  <si>
    <t>D</t>
  </si>
  <si>
    <t>E</t>
  </si>
  <si>
    <t>Q8. Top 5 Sales Sum</t>
  </si>
  <si>
    <t>2018.12.01</t>
  </si>
  <si>
    <t>1\10\2009</t>
  </si>
  <si>
    <t>1 Hour 01 Minute 05 Second</t>
  </si>
  <si>
    <t>Vs LM</t>
  </si>
  <si>
    <t>Vs LY</t>
  </si>
  <si>
    <t>Sdfsd</t>
  </si>
  <si>
    <t>Veg</t>
  </si>
  <si>
    <t>Non-Veg</t>
  </si>
  <si>
    <t>Mobile No</t>
  </si>
  <si>
    <t>Product Code</t>
  </si>
  <si>
    <t>Pref</t>
  </si>
  <si>
    <t>Chinese</t>
  </si>
  <si>
    <t>AZ101</t>
  </si>
  <si>
    <t>Whole no.</t>
  </si>
  <si>
    <t>Select Pref</t>
  </si>
  <si>
    <t>Preference</t>
  </si>
  <si>
    <t>On Hold</t>
  </si>
  <si>
    <t>4. Enter an incorrect product code</t>
  </si>
  <si>
    <t>Explanation: this AND function has three arguments. LEFT(A2)="C" forces the user to start with the letter C. LEN(A2)=4 forces the user to enter a string with a length of 4 characters. ISNUMBER(VALUE(RIGHT(A2,3))) forces the user to end with 3 numbers. RIGHT(A2,3) extracts the 3 rightmost characters from the text string. The VALUE function converts this text string to a number. ISNUMBER checks whether this value is a number. The AND Function returns TRUE if all conditions are true. Because we selected the range A2:A7 before we clicked on Data Validation, Excel automatically copies the formula to the other cells.</t>
  </si>
  <si>
    <t>3. In the Allow list, click Custom.</t>
  </si>
  <si>
    <t>2. On the Data tab, click Data Validation.</t>
  </si>
  <si>
    <t>1. Select the range where you want user to enter a vendor code</t>
  </si>
  <si>
    <t>Vendor Code</t>
  </si>
  <si>
    <t>Result. Excel shows an error alert. You've already entered that invoice number.</t>
  </si>
  <si>
    <t>5. Enter a duplicate invoice number</t>
  </si>
  <si>
    <t>Explanation: The COUNTIF function takes two arguments. =COUNTIF($A$2:$A$20,A2) counts the number of values in the range A2:A20 that are equal to the value in cell A2. This value may only occur once (=1) since we don't want duplicate entries. Because we selected the range A2:A20 before we clicked on Data Validation, Excel automatically copies the formula to the other cells. Notice how we created an absolute reference ($A$2:$A$20) to fix this reference.</t>
  </si>
  <si>
    <t>4. In the Formula box, enter the formula shown below and click OK.</t>
  </si>
  <si>
    <t>1. Select the Range A1:A20</t>
  </si>
  <si>
    <t>Prevent Duplicates Entries</t>
  </si>
  <si>
    <t>7. You can also type the items directly into the text box, without using Sheet2. This gives the exact same result.</t>
  </si>
  <si>
    <t>6. Click Ok.</t>
  </si>
  <si>
    <t>5. Click in the Source box and select the range A1:A3</t>
  </si>
  <si>
    <t>4. In the Allow box, click List.</t>
  </si>
  <si>
    <t>3. On the Data tab, click Data Validation.</t>
  </si>
  <si>
    <t>2. Select the cell or range where you want to apply validatin rule or drop down list</t>
  </si>
  <si>
    <t>1. Type the items you want to appear in the drop-down list.</t>
  </si>
  <si>
    <t>Drop-down lists in Excel are helpful if you want to be sure that users select an item from a list, instead of typing their own values.</t>
  </si>
  <si>
    <t>List Validation</t>
  </si>
  <si>
    <t>2. Try to enter a number higher than 10.</t>
  </si>
  <si>
    <t>1. Select cell C2.</t>
  </si>
  <si>
    <t>Data Validation Result</t>
  </si>
  <si>
    <t xml:space="preserve">3. Enter an error message.
</t>
  </si>
  <si>
    <t>2. Enter a title.</t>
  </si>
  <si>
    <t>1. Check 'Show error alert after invalid data is entered'.</t>
  </si>
  <si>
    <t>If users ignore the input message and enter a number that is not valid, you can show them an error alert.</t>
  </si>
  <si>
    <t>Error Alert</t>
  </si>
  <si>
    <t>3. Enter an input message.</t>
  </si>
  <si>
    <t>1. Check 'Show input message when cell is selected'.</t>
  </si>
  <si>
    <t>Input messages appear when the user selects the cell and tell the user what to enter.</t>
  </si>
  <si>
    <t>Input Message</t>
  </si>
  <si>
    <t>5. Enter the Minimum and Maximum values.</t>
  </si>
  <si>
    <t>4. In the Data list, click between.</t>
  </si>
  <si>
    <t>3. In the Allow list, click Whole number.</t>
  </si>
  <si>
    <t>Cancelled</t>
  </si>
  <si>
    <t>Pending</t>
  </si>
  <si>
    <t>Rejected</t>
  </si>
  <si>
    <t>In this example, we restrict users to enter a whole number between 0 and 10.</t>
  </si>
  <si>
    <t>Completed</t>
  </si>
  <si>
    <t>Data validation in Excel to make sure that users enter certain values into a cell that you allow him to enter.</t>
  </si>
  <si>
    <t>Policy Status</t>
  </si>
  <si>
    <t>Status</t>
  </si>
  <si>
    <t>Emp ID</t>
  </si>
  <si>
    <t>List</t>
  </si>
  <si>
    <t>Validation</t>
  </si>
  <si>
    <t>Dcnt</t>
  </si>
  <si>
    <t>LM</t>
  </si>
  <si>
    <t>LY</t>
  </si>
  <si>
    <t>LM Edate</t>
  </si>
  <si>
    <t>LY Edate</t>
  </si>
  <si>
    <t>[h]:mm:ss</t>
  </si>
  <si>
    <t>ewew</t>
  </si>
  <si>
    <r>
      <t>O</t>
    </r>
    <r>
      <rPr>
        <vertAlign val="superscript"/>
        <sz val="11"/>
        <color theme="1"/>
        <rFont val="Calibri"/>
        <family val="2"/>
        <scheme val="minor"/>
      </rPr>
      <t>2</t>
    </r>
  </si>
  <si>
    <r>
      <t>2</t>
    </r>
    <r>
      <rPr>
        <vertAlign val="subscript"/>
        <sz val="11"/>
        <color theme="1"/>
        <rFont val="Calibri"/>
        <family val="2"/>
        <scheme val="minor"/>
      </rPr>
      <t>2</t>
    </r>
  </si>
  <si>
    <t>ssssssssssssssssssssssssssss</t>
  </si>
  <si>
    <t>swsw</t>
  </si>
  <si>
    <t>Employee ID</t>
  </si>
  <si>
    <t>Q6. Find the sum of order amount where year is equal to 2007, Country is equal to "UK"?</t>
  </si>
  <si>
    <t>Employee Name</t>
  </si>
  <si>
    <t>DOJ</t>
  </si>
  <si>
    <t>Salary</t>
  </si>
  <si>
    <t>Mobile NO</t>
  </si>
  <si>
    <t>State</t>
  </si>
  <si>
    <t>City</t>
  </si>
  <si>
    <t>Haryana</t>
  </si>
  <si>
    <t>Gurgaon</t>
  </si>
  <si>
    <t>Rohtak</t>
  </si>
  <si>
    <t>Sonipath</t>
  </si>
  <si>
    <t>Maharashtra</t>
  </si>
  <si>
    <t>Mumbai</t>
  </si>
  <si>
    <t>Pune</t>
  </si>
  <si>
    <t>Ctrl + Shift + #</t>
  </si>
  <si>
    <t>Date Format</t>
  </si>
  <si>
    <t>Tutorial 2</t>
  </si>
  <si>
    <t>12.9.2009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</si>
</sst>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dd/mm/yyyy\ hh:mm:ss"/>
    <numFmt numFmtId="165" formatCode="[$-F800]dddd\,\ mmmm\ dd\,\ yyyy"/>
    <numFmt numFmtId="166" formatCode="_ * #,##0_ ;_ * \-#,##0_ ;_ * &quot;-&quot;??_ ;_ @_ "/>
    <numFmt numFmtId="167" formatCode="0.0_ ;[Red]\-0.0\ "/>
    <numFmt numFmtId="168" formatCode="#,##0.00;[Blue]\-#,##0.00"/>
  </numFmts>
  <fonts count="28" x14ac:knownFonts="1">
    <font>
      <sz val="11"/>
      <color theme="1"/>
      <name val="Calibri"/>
      <family val="2"/>
      <scheme val="minor"/>
    </font>
    <font>
      <b/>
      <sz val="11"/>
      <color theme="1"/>
      <name val="Calibri"/>
      <family val="2"/>
      <scheme val="minor"/>
    </font>
    <font>
      <b/>
      <sz val="12"/>
      <color theme="0"/>
      <name val="Tahoma"/>
      <family val="2"/>
    </font>
    <font>
      <b/>
      <sz val="10"/>
      <color theme="0"/>
      <name val="Tahoma"/>
      <family val="2"/>
    </font>
    <font>
      <b/>
      <sz val="12"/>
      <color theme="1"/>
      <name val="Calibri"/>
      <family val="2"/>
      <scheme val="minor"/>
    </font>
    <font>
      <sz val="10"/>
      <name val="Arial"/>
      <family val="2"/>
    </font>
    <font>
      <i/>
      <sz val="11"/>
      <color theme="1"/>
      <name val="Calibri"/>
      <family val="2"/>
      <scheme val="minor"/>
    </font>
    <font>
      <u/>
      <sz val="11"/>
      <color theme="10"/>
      <name val="Calibri"/>
      <family val="2"/>
      <scheme val="minor"/>
    </font>
    <font>
      <b/>
      <sz val="11"/>
      <color theme="0"/>
      <name val="Calibri"/>
      <family val="2"/>
      <scheme val="minor"/>
    </font>
    <font>
      <sz val="11"/>
      <color rgb="FF000000"/>
      <name val="Calibri"/>
      <family val="2"/>
      <scheme val="minor"/>
    </font>
    <font>
      <b/>
      <i/>
      <sz val="11"/>
      <color theme="1"/>
      <name val="Calibri"/>
      <family val="2"/>
      <scheme val="minor"/>
    </font>
    <font>
      <b/>
      <i/>
      <u/>
      <sz val="11"/>
      <color theme="1"/>
      <name val="Calibri"/>
      <family val="2"/>
      <scheme val="minor"/>
    </font>
    <font>
      <b/>
      <sz val="10"/>
      <name val="Arial"/>
      <family val="2"/>
    </font>
    <font>
      <i/>
      <sz val="8"/>
      <color theme="1"/>
      <name val="Calibri"/>
      <family val="2"/>
      <scheme val="minor"/>
    </font>
    <font>
      <sz val="8"/>
      <color theme="1"/>
      <name val="Arial"/>
      <family val="2"/>
    </font>
    <font>
      <b/>
      <sz val="9"/>
      <color rgb="FFFFFFFF"/>
      <name val="Arial"/>
      <family val="2"/>
    </font>
    <font>
      <sz val="10"/>
      <color theme="1"/>
      <name val="Calibri"/>
      <family val="2"/>
      <scheme val="minor"/>
    </font>
    <font>
      <sz val="8"/>
      <color theme="1"/>
      <name val="Calibri"/>
      <family val="2"/>
      <scheme val="minor"/>
    </font>
    <font>
      <b/>
      <sz val="10"/>
      <color theme="0"/>
      <name val="Calibri"/>
      <family val="2"/>
      <scheme val="minor"/>
    </font>
    <font>
      <sz val="11"/>
      <color theme="1"/>
      <name val="Calibri"/>
      <family val="2"/>
      <scheme val="minor"/>
    </font>
    <font>
      <sz val="12"/>
      <color theme="1"/>
      <name val="Calibri"/>
      <family val="2"/>
      <scheme val="minor"/>
    </font>
    <font>
      <sz val="10"/>
      <name val="Verdana"/>
      <family val="2"/>
    </font>
    <font>
      <b/>
      <i/>
      <u/>
      <sz val="28"/>
      <color theme="5"/>
      <name val="Calibri"/>
      <family val="2"/>
      <scheme val="minor"/>
    </font>
    <font>
      <b/>
      <i/>
      <u/>
      <sz val="12"/>
      <color theme="1"/>
      <name val="Calibri"/>
      <family val="2"/>
      <scheme val="minor"/>
    </font>
    <font>
      <strike/>
      <sz val="11"/>
      <color theme="1"/>
      <name val="Calibri"/>
      <family val="2"/>
      <scheme val="minor"/>
    </font>
    <font>
      <vertAlign val="superscript"/>
      <sz val="11"/>
      <color theme="1"/>
      <name val="Calibri"/>
      <family val="2"/>
      <scheme val="minor"/>
    </font>
    <font>
      <vertAlign val="subscript"/>
      <sz val="11"/>
      <color theme="1"/>
      <name val="Calibri"/>
      <family val="2"/>
      <scheme val="minor"/>
    </font>
    <font>
      <b/>
      <i/>
      <sz val="12"/>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6" tint="-0.499984740745262"/>
        <bgColor indexed="64"/>
      </patternFill>
    </fill>
    <fill>
      <patternFill patternType="solid">
        <fgColor rgb="FF676767"/>
        <bgColor indexed="64"/>
      </patternFill>
    </fill>
    <fill>
      <patternFill patternType="solid">
        <fgColor theme="2" tint="-0.749992370372631"/>
        <bgColor indexed="64"/>
      </patternFill>
    </fill>
    <fill>
      <patternFill patternType="solid">
        <fgColor rgb="FFFFC000"/>
        <bgColor indexed="64"/>
      </patternFill>
    </fill>
    <fill>
      <patternFill patternType="solid">
        <fgColor rgb="FFFFFF00"/>
        <bgColor indexed="64"/>
      </patternFill>
    </fill>
    <fill>
      <patternFill patternType="solid">
        <fgColor theme="5" tint="0.79998168889431442"/>
        <bgColor indexed="64"/>
      </patternFill>
    </fill>
    <fill>
      <patternFill patternType="solid">
        <fgColor indexed="13"/>
        <bgColor indexed="64"/>
      </patternFill>
    </fill>
    <fill>
      <patternFill patternType="solid">
        <fgColor theme="5" tint="-0.499984740745262"/>
        <bgColor indexed="64"/>
      </patternFill>
    </fill>
    <fill>
      <patternFill patternType="solid">
        <fgColor rgb="FF474747"/>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7" fillId="0" borderId="0" applyNumberFormat="0" applyFill="0" applyBorder="0" applyAlignment="0" applyProtection="0"/>
    <xf numFmtId="43" fontId="19" fillId="0" borderId="0" applyFont="0" applyFill="0" applyBorder="0" applyAlignment="0" applyProtection="0"/>
    <xf numFmtId="0" fontId="21" fillId="0" borderId="0"/>
  </cellStyleXfs>
  <cellXfs count="117">
    <xf numFmtId="0" fontId="0" fillId="0" borderId="0" xfId="0"/>
    <xf numFmtId="0" fontId="0" fillId="3" borderId="1" xfId="0" applyFill="1" applyBorder="1"/>
    <xf numFmtId="1" fontId="0" fillId="3" borderId="1" xfId="0" quotePrefix="1" applyNumberFormat="1" applyFill="1" applyBorder="1"/>
    <xf numFmtId="0" fontId="8" fillId="4" borderId="1" xfId="0" applyFont="1" applyFill="1" applyBorder="1"/>
    <xf numFmtId="1" fontId="8" fillId="4" borderId="1" xfId="0" quotePrefix="1" applyNumberFormat="1" applyFont="1" applyFill="1" applyBorder="1"/>
    <xf numFmtId="1" fontId="0" fillId="3" borderId="1" xfId="0" applyNumberFormat="1" applyFill="1" applyBorder="1"/>
    <xf numFmtId="0" fontId="15" fillId="5" borderId="1" xfId="0" applyFont="1" applyFill="1" applyBorder="1" applyAlignment="1">
      <alignment horizontal="center" vertical="center" wrapText="1"/>
    </xf>
    <xf numFmtId="0" fontId="17" fillId="0" borderId="1" xfId="0" applyFont="1" applyBorder="1"/>
    <xf numFmtId="0" fontId="18" fillId="6" borderId="1" xfId="0" applyFont="1" applyFill="1" applyBorder="1"/>
    <xf numFmtId="0" fontId="1" fillId="8" borderId="1" xfId="0" applyFont="1" applyFill="1" applyBorder="1"/>
    <xf numFmtId="0" fontId="0" fillId="0" borderId="1" xfId="0" applyBorder="1"/>
    <xf numFmtId="165" fontId="1" fillId="8" borderId="1" xfId="0" applyNumberFormat="1" applyFont="1" applyFill="1" applyBorder="1"/>
    <xf numFmtId="165" fontId="0" fillId="0" borderId="1" xfId="0" applyNumberFormat="1" applyBorder="1"/>
    <xf numFmtId="166" fontId="0" fillId="10" borderId="1" xfId="2" applyNumberFormat="1" applyFont="1" applyFill="1" applyBorder="1"/>
    <xf numFmtId="0" fontId="1" fillId="0" borderId="1" xfId="0" applyFont="1" applyBorder="1"/>
    <xf numFmtId="14" fontId="0" fillId="0" borderId="1" xfId="0" applyNumberFormat="1" applyBorder="1"/>
    <xf numFmtId="0" fontId="14" fillId="0" borderId="1" xfId="0" applyFont="1" applyBorder="1" applyAlignment="1">
      <alignment vertical="center" wrapText="1"/>
    </xf>
    <xf numFmtId="0" fontId="0" fillId="2" borderId="1" xfId="0" applyFill="1" applyBorder="1"/>
    <xf numFmtId="0" fontId="6" fillId="0" borderId="1" xfId="0" applyFont="1" applyBorder="1"/>
    <xf numFmtId="0" fontId="9" fillId="0" borderId="1" xfId="0" applyFont="1" applyBorder="1"/>
    <xf numFmtId="0" fontId="11" fillId="0" borderId="1" xfId="0" applyFont="1" applyBorder="1"/>
    <xf numFmtId="0" fontId="1" fillId="0" borderId="1" xfId="0" quotePrefix="1" applyFont="1" applyBorder="1"/>
    <xf numFmtId="0" fontId="0" fillId="0" borderId="1" xfId="0" quotePrefix="1" applyBorder="1"/>
    <xf numFmtId="0" fontId="6" fillId="0" borderId="1" xfId="0" quotePrefix="1" applyFont="1" applyBorder="1"/>
    <xf numFmtId="0" fontId="10" fillId="0" borderId="1" xfId="0" applyFont="1" applyBorder="1"/>
    <xf numFmtId="0" fontId="12" fillId="0" borderId="1" xfId="0" applyFont="1" applyBorder="1"/>
    <xf numFmtId="0" fontId="1" fillId="13" borderId="1" xfId="0" applyFont="1" applyFill="1" applyBorder="1"/>
    <xf numFmtId="0" fontId="0" fillId="13" borderId="1" xfId="0" applyFill="1" applyBorder="1"/>
    <xf numFmtId="0" fontId="1" fillId="13" borderId="1" xfId="0" applyFont="1" applyFill="1" applyBorder="1" applyAlignment="1">
      <alignment horizontal="center"/>
    </xf>
    <xf numFmtId="0" fontId="1" fillId="13" borderId="1" xfId="0" applyFont="1" applyFill="1" applyBorder="1" applyAlignment="1">
      <alignment horizontal="left"/>
    </xf>
    <xf numFmtId="0" fontId="0" fillId="13" borderId="1" xfId="0" applyFill="1" applyBorder="1" applyAlignment="1">
      <alignment horizontal="left"/>
    </xf>
    <xf numFmtId="0" fontId="1" fillId="13" borderId="1" xfId="0" applyFont="1" applyFill="1" applyBorder="1" applyAlignment="1">
      <alignment horizontal="right"/>
    </xf>
    <xf numFmtId="1" fontId="8" fillId="13" borderId="1" xfId="0" quotePrefix="1" applyNumberFormat="1" applyFont="1" applyFill="1" applyBorder="1"/>
    <xf numFmtId="0" fontId="8" fillId="13" borderId="1" xfId="0" applyFont="1" applyFill="1" applyBorder="1"/>
    <xf numFmtId="15" fontId="0" fillId="13" borderId="1" xfId="0" applyNumberFormat="1" applyFill="1" applyBorder="1"/>
    <xf numFmtId="3" fontId="0" fillId="13" borderId="1" xfId="0" applyNumberFormat="1" applyFill="1" applyBorder="1"/>
    <xf numFmtId="1" fontId="0" fillId="13" borderId="1" xfId="0" quotePrefix="1" applyNumberFormat="1" applyFill="1" applyBorder="1"/>
    <xf numFmtId="1" fontId="0" fillId="13" borderId="1" xfId="0" applyNumberFormat="1" applyFill="1" applyBorder="1"/>
    <xf numFmtId="0" fontId="1" fillId="13" borderId="1" xfId="0" quotePrefix="1" applyFont="1" applyFill="1" applyBorder="1"/>
    <xf numFmtId="3" fontId="13" fillId="13" borderId="1" xfId="0" quotePrefix="1" applyNumberFormat="1" applyFont="1" applyFill="1" applyBorder="1"/>
    <xf numFmtId="0" fontId="27" fillId="13" borderId="1" xfId="0" quotePrefix="1" applyFont="1" applyFill="1" applyBorder="1"/>
    <xf numFmtId="0" fontId="0" fillId="13" borderId="1" xfId="0" quotePrefix="1" applyFill="1" applyBorder="1"/>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xf>
    <xf numFmtId="0" fontId="0" fillId="3" borderId="1" xfId="0" applyFill="1" applyBorder="1" applyAlignment="1">
      <alignment horizontal="left"/>
    </xf>
    <xf numFmtId="0" fontId="1" fillId="3" borderId="1" xfId="0" applyFont="1" applyFill="1" applyBorder="1" applyAlignment="1">
      <alignment horizontal="right"/>
    </xf>
    <xf numFmtId="15" fontId="0" fillId="3" borderId="1" xfId="0" applyNumberFormat="1" applyFill="1" applyBorder="1"/>
    <xf numFmtId="3" fontId="0" fillId="3" borderId="1" xfId="0" applyNumberFormat="1" applyFill="1" applyBorder="1"/>
    <xf numFmtId="0" fontId="1" fillId="3" borderId="1" xfId="0" quotePrefix="1" applyFont="1" applyFill="1" applyBorder="1"/>
    <xf numFmtId="0" fontId="13" fillId="3" borderId="1" xfId="0" quotePrefix="1" applyFont="1" applyFill="1" applyBorder="1"/>
    <xf numFmtId="0" fontId="0" fillId="3" borderId="1" xfId="0" quotePrefix="1" applyFill="1" applyBorder="1"/>
    <xf numFmtId="0" fontId="1" fillId="3" borderId="1" xfId="0" quotePrefix="1" applyFont="1" applyFill="1" applyBorder="1" applyAlignment="1">
      <alignment horizontal="center"/>
    </xf>
    <xf numFmtId="15" fontId="1" fillId="0" borderId="1" xfId="0" applyNumberFormat="1" applyFont="1" applyBorder="1"/>
    <xf numFmtId="15" fontId="0" fillId="0" borderId="1" xfId="0" applyNumberFormat="1" applyBorder="1"/>
    <xf numFmtId="3" fontId="0" fillId="0" borderId="1" xfId="0" applyNumberFormat="1" applyBorder="1"/>
    <xf numFmtId="1" fontId="0" fillId="0" borderId="1" xfId="0" applyNumberFormat="1" applyBorder="1"/>
    <xf numFmtId="4" fontId="0" fillId="0" borderId="1" xfId="0" applyNumberFormat="1" applyBorder="1"/>
    <xf numFmtId="0" fontId="5" fillId="0" borderId="1" xfId="0" applyFont="1" applyBorder="1"/>
    <xf numFmtId="1" fontId="1" fillId="3" borderId="1" xfId="0" quotePrefix="1" applyNumberFormat="1" applyFont="1" applyFill="1" applyBorder="1"/>
    <xf numFmtId="15" fontId="0" fillId="8" borderId="1" xfId="0" applyNumberFormat="1" applyFill="1" applyBorder="1"/>
    <xf numFmtId="0" fontId="0" fillId="0" borderId="1" xfId="0" applyBorder="1" applyAlignment="1">
      <alignment horizontal="center"/>
    </xf>
    <xf numFmtId="164" fontId="0" fillId="3" borderId="1" xfId="0" applyNumberFormat="1" applyFill="1" applyBorder="1"/>
    <xf numFmtId="22" fontId="0" fillId="0" borderId="1" xfId="0" applyNumberFormat="1" applyBorder="1"/>
    <xf numFmtId="18" fontId="0" fillId="0" borderId="1" xfId="0" applyNumberFormat="1" applyBorder="1"/>
    <xf numFmtId="20" fontId="0" fillId="0" borderId="1" xfId="0" applyNumberFormat="1" applyBorder="1"/>
    <xf numFmtId="46" fontId="0" fillId="0" borderId="1" xfId="0" applyNumberFormat="1" applyBorder="1"/>
    <xf numFmtId="21" fontId="0" fillId="0" borderId="1" xfId="0" applyNumberFormat="1" applyBorder="1"/>
    <xf numFmtId="16" fontId="0" fillId="0" borderId="1" xfId="0" applyNumberFormat="1" applyBorder="1"/>
    <xf numFmtId="14" fontId="0" fillId="3" borderId="1" xfId="0" quotePrefix="1" applyNumberFormat="1" applyFill="1" applyBorder="1"/>
    <xf numFmtId="19" fontId="0" fillId="3" borderId="1" xfId="0" quotePrefix="1" applyNumberFormat="1" applyFill="1" applyBorder="1"/>
    <xf numFmtId="0" fontId="0" fillId="0" borderId="1" xfId="0" applyBorder="1" applyProtection="1">
      <protection hidden="1"/>
    </xf>
    <xf numFmtId="0" fontId="10" fillId="0" borderId="1" xfId="0" applyFont="1" applyBorder="1" applyProtection="1">
      <protection hidden="1"/>
    </xf>
    <xf numFmtId="14" fontId="0" fillId="0" borderId="1" xfId="0" applyNumberFormat="1" applyBorder="1" applyProtection="1">
      <protection hidden="1"/>
    </xf>
    <xf numFmtId="14" fontId="0" fillId="3" borderId="1" xfId="0" applyNumberFormat="1" applyFill="1" applyBorder="1"/>
    <xf numFmtId="15" fontId="0" fillId="0" borderId="1" xfId="0" applyNumberFormat="1" applyBorder="1" applyProtection="1">
      <protection hidden="1"/>
    </xf>
    <xf numFmtId="0" fontId="1" fillId="0" borderId="1" xfId="0" applyFont="1" applyBorder="1" applyProtection="1">
      <protection hidden="1"/>
    </xf>
    <xf numFmtId="0" fontId="7" fillId="0" borderId="1" xfId="1" applyBorder="1" applyProtection="1">
      <protection hidden="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wrapText="1"/>
    </xf>
    <xf numFmtId="16" fontId="0" fillId="0" borderId="1" xfId="0" applyNumberFormat="1" applyBorder="1" applyAlignment="1">
      <alignment wrapText="1"/>
    </xf>
    <xf numFmtId="15" fontId="0" fillId="3" borderId="1" xfId="0" applyNumberFormat="1" applyFill="1" applyBorder="1" applyAlignment="1">
      <alignment horizontal="center"/>
    </xf>
    <xf numFmtId="0" fontId="16" fillId="3" borderId="1" xfId="0" quotePrefix="1" applyFont="1" applyFill="1" applyBorder="1"/>
    <xf numFmtId="14" fontId="0" fillId="3" borderId="1" xfId="0" applyNumberFormat="1" applyFill="1" applyBorder="1" applyAlignment="1">
      <alignment horizontal="center"/>
    </xf>
    <xf numFmtId="15" fontId="0" fillId="3" borderId="1" xfId="0" quotePrefix="1" applyNumberFormat="1" applyFill="1" applyBorder="1" applyAlignment="1">
      <alignment horizontal="center"/>
    </xf>
    <xf numFmtId="0" fontId="4" fillId="0" borderId="1" xfId="0" applyFont="1" applyBorder="1"/>
    <xf numFmtId="0" fontId="0" fillId="8" borderId="1" xfId="0" applyFill="1" applyBorder="1"/>
    <xf numFmtId="0" fontId="8" fillId="11" borderId="1" xfId="0" applyFont="1" applyFill="1" applyBorder="1"/>
    <xf numFmtId="0" fontId="20" fillId="9" borderId="1" xfId="0" applyFont="1" applyFill="1" applyBorder="1"/>
    <xf numFmtId="0" fontId="0" fillId="0" borderId="1" xfId="0" applyBorder="1" applyAlignment="1">
      <alignment textRotation="180"/>
    </xf>
    <xf numFmtId="0" fontId="0" fillId="7" borderId="1" xfId="0" applyFill="1" applyBorder="1"/>
    <xf numFmtId="0" fontId="20" fillId="0" borderId="1" xfId="0" applyFont="1" applyBorder="1"/>
    <xf numFmtId="0" fontId="23" fillId="0" borderId="1" xfId="0" applyFont="1" applyBorder="1"/>
    <xf numFmtId="0" fontId="0" fillId="12" borderId="1" xfId="0" applyFill="1" applyBorder="1"/>
    <xf numFmtId="168" fontId="0" fillId="0" borderId="1" xfId="0" applyNumberFormat="1" applyBorder="1"/>
    <xf numFmtId="0" fontId="21" fillId="0" borderId="1" xfId="3" applyBorder="1"/>
    <xf numFmtId="0" fontId="24" fillId="0" borderId="1" xfId="0" applyFont="1" applyBorder="1" applyAlignment="1">
      <alignment vertical="top"/>
    </xf>
    <xf numFmtId="12" fontId="0" fillId="0" borderId="1" xfId="0" applyNumberFormat="1" applyBorder="1"/>
    <xf numFmtId="167" fontId="0" fillId="0" borderId="1" xfId="0" applyNumberFormat="1" applyBorder="1"/>
    <xf numFmtId="166" fontId="0" fillId="0" borderId="1" xfId="2" applyNumberFormat="1" applyFont="1" applyBorder="1"/>
    <xf numFmtId="0" fontId="22" fillId="2" borderId="1" xfId="0" applyFont="1" applyFill="1" applyBorder="1" applyAlignment="1">
      <alignment horizontal="center" vertical="center"/>
    </xf>
    <xf numFmtId="0" fontId="0" fillId="0" borderId="1" xfId="0" applyBorder="1" applyAlignment="1">
      <alignment wrapText="1"/>
    </xf>
    <xf numFmtId="0" fontId="3" fillId="11" borderId="1" xfId="0" applyFont="1" applyFill="1" applyBorder="1" applyAlignment="1">
      <alignment horizontal="left"/>
    </xf>
    <xf numFmtId="0" fontId="0" fillId="3" borderId="1" xfId="0" quotePrefix="1" applyFill="1" applyBorder="1" applyAlignment="1">
      <alignment horizontal="center"/>
    </xf>
    <xf numFmtId="0" fontId="3" fillId="11" borderId="1" xfId="0" applyFont="1" applyFill="1" applyBorder="1" applyAlignment="1" applyProtection="1">
      <alignment horizontal="left"/>
      <protection hidden="1"/>
    </xf>
    <xf numFmtId="0" fontId="14" fillId="0" borderId="1" xfId="0" applyFont="1" applyBorder="1" applyAlignment="1">
      <alignment vertical="center" wrapText="1"/>
    </xf>
    <xf numFmtId="0" fontId="17" fillId="0" borderId="1" xfId="0" applyFont="1" applyBorder="1" applyAlignment="1">
      <alignment horizontal="left"/>
    </xf>
    <xf numFmtId="0" fontId="18" fillId="6" borderId="1" xfId="0" applyFont="1" applyFill="1" applyBorder="1" applyAlignment="1">
      <alignment horizontal="left"/>
    </xf>
    <xf numFmtId="0" fontId="0" fillId="0" borderId="1" xfId="0" applyBorder="1" applyAlignment="1" applyProtection="1">
      <alignment wrapText="1"/>
      <protection hidden="1"/>
    </xf>
    <xf numFmtId="0" fontId="2" fillId="11" borderId="1" xfId="0" applyFont="1" applyFill="1"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wrapText="1"/>
    </xf>
    <xf numFmtId="0" fontId="8" fillId="11" borderId="1" xfId="0" applyFont="1" applyFill="1" applyBorder="1" applyAlignment="1">
      <alignment horizontal="center" vertical="center" wrapText="1"/>
    </xf>
    <xf numFmtId="0" fontId="8" fillId="11" borderId="1" xfId="0" applyFont="1" applyFill="1" applyBorder="1" applyAlignment="1">
      <alignment horizontal="center"/>
    </xf>
    <xf numFmtId="0" fontId="0" fillId="0" borderId="1" xfId="0" applyBorder="1" applyAlignment="1">
      <alignment horizontal="center"/>
    </xf>
    <xf numFmtId="0" fontId="0" fillId="0" borderId="1" xfId="0" applyBorder="1"/>
  </cellXfs>
  <cellStyles count="4">
    <cellStyle name="Comma" xfId="2" builtinId="3"/>
    <cellStyle name="Hyperlink" xfId="1" builtinId="8"/>
    <cellStyle name="Normal" xfId="0" builtinId="0"/>
    <cellStyle name="Normal_Sheet2" xfId="3" xr:uid="{00000000-0005-0000-0000-000003000000}"/>
  </cellStyles>
  <dxfs count="0"/>
  <tableStyles count="0" defaultTableStyle="TableStyleMedium9" defaultPivotStyle="PivotStyleLight16"/>
  <colors>
    <mruColors>
      <color rgb="FF474747"/>
      <color rgb="FFFF6600"/>
      <color rgb="FFFFC0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8" Type="http://schemas.openxmlformats.org/officeDocument/2006/relationships/hyperlink" Target="#Networkdays!A1"/><Relationship Id="rId3" Type="http://schemas.openxmlformats.org/officeDocument/2006/relationships/hyperlink" Target="#'Hour,Minute and Second'!A1"/><Relationship Id="rId7" Type="http://schemas.openxmlformats.org/officeDocument/2006/relationships/hyperlink" Target="#Weekday!A1"/><Relationship Id="rId2" Type="http://schemas.openxmlformats.org/officeDocument/2006/relationships/hyperlink" Target="#'Year,Month&amp;Day'!A1"/><Relationship Id="rId1" Type="http://schemas.openxmlformats.org/officeDocument/2006/relationships/hyperlink" Target="#'Array Functions'!A1"/><Relationship Id="rId6" Type="http://schemas.openxmlformats.org/officeDocument/2006/relationships/hyperlink" Target="#'Date &amp; Time'!A1"/><Relationship Id="rId11" Type="http://schemas.openxmlformats.org/officeDocument/2006/relationships/hyperlink" Target="#Validation!A1"/><Relationship Id="rId5" Type="http://schemas.openxmlformats.org/officeDocument/2006/relationships/hyperlink" Target="#Working!A1"/><Relationship Id="rId10" Type="http://schemas.openxmlformats.org/officeDocument/2006/relationships/hyperlink" Target="#'Today &amp; Now'!A1"/><Relationship Id="rId4" Type="http://schemas.openxmlformats.org/officeDocument/2006/relationships/hyperlink" Target="#'Database Functions'!A1"/><Relationship Id="rId9" Type="http://schemas.openxmlformats.org/officeDocument/2006/relationships/hyperlink" Target="#WeekNum!A1"/></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ome!A1"/><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1" Type="http://schemas.openxmlformats.org/officeDocument/2006/relationships/hyperlink" Target="#Home!A1"/></Relationships>
</file>

<file path=xl/drawings/_rels/drawing10.xml.rels><?xml version="1.0" encoding="UTF-8" standalone="yes"?>
<Relationships xmlns="http://schemas.openxmlformats.org/package/2006/relationships"><Relationship Id="rId1" Type="http://schemas.openxmlformats.org/officeDocument/2006/relationships/hyperlink" Target="#Home!A1"/></Relationships>
</file>

<file path=xl/drawings/_rels/drawing11.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hyperlink" Target="#Home!A1"/><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1" Type="http://schemas.openxmlformats.org/officeDocument/2006/relationships/hyperlink" Target="#Home!A1"/></Relationships>
</file>

<file path=xl/drawings/drawing1.xml><?xml version="1.0" encoding="utf-8"?>
<xdr:wsDr xmlns:xdr="http://schemas.openxmlformats.org/drawingml/2006/spreadsheetDrawing" xmlns:a="http://schemas.openxmlformats.org/drawingml/2006/main">
  <xdr:twoCellAnchor>
    <xdr:from>
      <xdr:col>1</xdr:col>
      <xdr:colOff>164085</xdr:colOff>
      <xdr:row>5</xdr:row>
      <xdr:rowOff>181928</xdr:rowOff>
    </xdr:from>
    <xdr:to>
      <xdr:col>5</xdr:col>
      <xdr:colOff>126799</xdr:colOff>
      <xdr:row>8</xdr:row>
      <xdr:rowOff>136821</xdr:rowOff>
    </xdr:to>
    <xdr:sp macro="" textlink="">
      <xdr:nvSpPr>
        <xdr:cNvPr id="5" name="Rounded Rectangle 4">
          <a:hlinkClick xmlns:r="http://schemas.openxmlformats.org/officeDocument/2006/relationships" r:id="rId1" tooltip="Click to view to learn about Array Functions"/>
          <a:extLst>
            <a:ext uri="{FF2B5EF4-FFF2-40B4-BE49-F238E27FC236}">
              <a16:creationId xmlns:a16="http://schemas.microsoft.com/office/drawing/2014/main" id="{00000000-0008-0000-0000-000005000000}"/>
            </a:ext>
          </a:extLst>
        </xdr:cNvPr>
        <xdr:cNvSpPr/>
      </xdr:nvSpPr>
      <xdr:spPr>
        <a:xfrm>
          <a:off x="776406" y="2086928"/>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Array Function</a:t>
          </a:r>
        </a:p>
      </xdr:txBody>
    </xdr:sp>
    <xdr:clientData/>
  </xdr:twoCellAnchor>
  <xdr:twoCellAnchor>
    <xdr:from>
      <xdr:col>1</xdr:col>
      <xdr:colOff>164085</xdr:colOff>
      <xdr:row>15</xdr:row>
      <xdr:rowOff>35667</xdr:rowOff>
    </xdr:from>
    <xdr:to>
      <xdr:col>5</xdr:col>
      <xdr:colOff>126799</xdr:colOff>
      <xdr:row>18</xdr:row>
      <xdr:rowOff>4167</xdr:rowOff>
    </xdr:to>
    <xdr:sp macro="" textlink="">
      <xdr:nvSpPr>
        <xdr:cNvPr id="12" name="Rounded Rectangle 11">
          <a:hlinkClick xmlns:r="http://schemas.openxmlformats.org/officeDocument/2006/relationships" r:id="rId2" tooltip="Click to view to learn about Sumifs Function"/>
          <a:extLst>
            <a:ext uri="{FF2B5EF4-FFF2-40B4-BE49-F238E27FC236}">
              <a16:creationId xmlns:a16="http://schemas.microsoft.com/office/drawing/2014/main" id="{00000000-0008-0000-0000-00000C000000}"/>
            </a:ext>
          </a:extLst>
        </xdr:cNvPr>
        <xdr:cNvSpPr/>
      </xdr:nvSpPr>
      <xdr:spPr>
        <a:xfrm>
          <a:off x="776406" y="3859274"/>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Year,</a:t>
          </a:r>
          <a:r>
            <a:rPr lang="en-IN" sz="1200" b="1" baseline="0">
              <a:solidFill>
                <a:schemeClr val="bg1"/>
              </a:solidFill>
            </a:rPr>
            <a:t>Month, Day</a:t>
          </a:r>
          <a:endParaRPr lang="en-IN" sz="1200" b="1">
            <a:solidFill>
              <a:schemeClr val="bg1"/>
            </a:solidFill>
          </a:endParaRPr>
        </a:p>
      </xdr:txBody>
    </xdr:sp>
    <xdr:clientData/>
  </xdr:twoCellAnchor>
  <xdr:twoCellAnchor>
    <xdr:from>
      <xdr:col>1</xdr:col>
      <xdr:colOff>164085</xdr:colOff>
      <xdr:row>19</xdr:row>
      <xdr:rowOff>159840</xdr:rowOff>
    </xdr:from>
    <xdr:to>
      <xdr:col>5</xdr:col>
      <xdr:colOff>126799</xdr:colOff>
      <xdr:row>22</xdr:row>
      <xdr:rowOff>128340</xdr:rowOff>
    </xdr:to>
    <xdr:sp macro="" textlink="">
      <xdr:nvSpPr>
        <xdr:cNvPr id="13" name="Rounded Rectangle 12">
          <a:hlinkClick xmlns:r="http://schemas.openxmlformats.org/officeDocument/2006/relationships" r:id="rId3" tooltip="Click to view to learn about Hour, Minute and Second Function"/>
          <a:extLst>
            <a:ext uri="{FF2B5EF4-FFF2-40B4-BE49-F238E27FC236}">
              <a16:creationId xmlns:a16="http://schemas.microsoft.com/office/drawing/2014/main" id="{00000000-0008-0000-0000-00000D000000}"/>
            </a:ext>
          </a:extLst>
        </xdr:cNvPr>
        <xdr:cNvSpPr/>
      </xdr:nvSpPr>
      <xdr:spPr>
        <a:xfrm>
          <a:off x="776406" y="4745447"/>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Hour,</a:t>
          </a:r>
          <a:r>
            <a:rPr lang="en-IN" sz="1200" b="1" baseline="0">
              <a:solidFill>
                <a:schemeClr val="bg1"/>
              </a:solidFill>
            </a:rPr>
            <a:t> Minute, Second</a:t>
          </a:r>
          <a:endParaRPr lang="en-IN" sz="1200" b="1">
            <a:solidFill>
              <a:schemeClr val="bg1"/>
            </a:solidFill>
          </a:endParaRPr>
        </a:p>
      </xdr:txBody>
    </xdr:sp>
    <xdr:clientData/>
  </xdr:twoCellAnchor>
  <xdr:twoCellAnchor>
    <xdr:from>
      <xdr:col>1</xdr:col>
      <xdr:colOff>164085</xdr:colOff>
      <xdr:row>10</xdr:row>
      <xdr:rowOff>101994</xdr:rowOff>
    </xdr:from>
    <xdr:to>
      <xdr:col>5</xdr:col>
      <xdr:colOff>126799</xdr:colOff>
      <xdr:row>13</xdr:row>
      <xdr:rowOff>70494</xdr:rowOff>
    </xdr:to>
    <xdr:sp macro="" textlink="">
      <xdr:nvSpPr>
        <xdr:cNvPr id="14" name="Rounded Rectangle 13">
          <a:hlinkClick xmlns:r="http://schemas.openxmlformats.org/officeDocument/2006/relationships" r:id="rId4" tooltip="Click to view to learn about Database Function"/>
          <a:extLst>
            <a:ext uri="{FF2B5EF4-FFF2-40B4-BE49-F238E27FC236}">
              <a16:creationId xmlns:a16="http://schemas.microsoft.com/office/drawing/2014/main" id="{00000000-0008-0000-0000-00000E000000}"/>
            </a:ext>
          </a:extLst>
        </xdr:cNvPr>
        <xdr:cNvSpPr/>
      </xdr:nvSpPr>
      <xdr:spPr>
        <a:xfrm>
          <a:off x="776406" y="2973101"/>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Database Functions</a:t>
          </a:r>
        </a:p>
      </xdr:txBody>
    </xdr:sp>
    <xdr:clientData/>
  </xdr:twoCellAnchor>
  <xdr:twoCellAnchor>
    <xdr:from>
      <xdr:col>11</xdr:col>
      <xdr:colOff>78442</xdr:colOff>
      <xdr:row>19</xdr:row>
      <xdr:rowOff>175995</xdr:rowOff>
    </xdr:from>
    <xdr:to>
      <xdr:col>15</xdr:col>
      <xdr:colOff>43257</xdr:colOff>
      <xdr:row>22</xdr:row>
      <xdr:rowOff>144495</xdr:rowOff>
    </xdr:to>
    <xdr:sp macro="" textlink="">
      <xdr:nvSpPr>
        <xdr:cNvPr id="15" name="Rounded Rectangle 14">
          <a:hlinkClick xmlns:r="http://schemas.openxmlformats.org/officeDocument/2006/relationships" r:id="rId5" tooltip="Click working tab to view different examples"/>
          <a:extLst>
            <a:ext uri="{FF2B5EF4-FFF2-40B4-BE49-F238E27FC236}">
              <a16:creationId xmlns:a16="http://schemas.microsoft.com/office/drawing/2014/main" id="{00000000-0008-0000-0000-00000F000000}"/>
            </a:ext>
          </a:extLst>
        </xdr:cNvPr>
        <xdr:cNvSpPr/>
      </xdr:nvSpPr>
      <xdr:spPr>
        <a:xfrm>
          <a:off x="6734736" y="4019613"/>
          <a:ext cx="2385286"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Working</a:t>
          </a:r>
        </a:p>
      </xdr:txBody>
    </xdr:sp>
    <xdr:clientData/>
  </xdr:twoCellAnchor>
  <xdr:twoCellAnchor>
    <xdr:from>
      <xdr:col>6</xdr:col>
      <xdr:colOff>132531</xdr:colOff>
      <xdr:row>5</xdr:row>
      <xdr:rowOff>181928</xdr:rowOff>
    </xdr:from>
    <xdr:to>
      <xdr:col>10</xdr:col>
      <xdr:colOff>95246</xdr:colOff>
      <xdr:row>8</xdr:row>
      <xdr:rowOff>136821</xdr:rowOff>
    </xdr:to>
    <xdr:sp macro="" textlink="">
      <xdr:nvSpPr>
        <xdr:cNvPr id="16" name="Rounded Rectangle 15">
          <a:hlinkClick xmlns:r="http://schemas.openxmlformats.org/officeDocument/2006/relationships" r:id="rId6" tooltip="Click to view about Date &amp; Time Function"/>
          <a:extLst>
            <a:ext uri="{FF2B5EF4-FFF2-40B4-BE49-F238E27FC236}">
              <a16:creationId xmlns:a16="http://schemas.microsoft.com/office/drawing/2014/main" id="{00000000-0008-0000-0000-000010000000}"/>
            </a:ext>
          </a:extLst>
        </xdr:cNvPr>
        <xdr:cNvSpPr/>
      </xdr:nvSpPr>
      <xdr:spPr>
        <a:xfrm>
          <a:off x="3806460" y="2086928"/>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Date &amp; Time</a:t>
          </a:r>
        </a:p>
      </xdr:txBody>
    </xdr:sp>
    <xdr:clientData/>
  </xdr:twoCellAnchor>
  <xdr:twoCellAnchor>
    <xdr:from>
      <xdr:col>6</xdr:col>
      <xdr:colOff>118924</xdr:colOff>
      <xdr:row>10</xdr:row>
      <xdr:rowOff>107472</xdr:rowOff>
    </xdr:from>
    <xdr:to>
      <xdr:col>10</xdr:col>
      <xdr:colOff>81639</xdr:colOff>
      <xdr:row>13</xdr:row>
      <xdr:rowOff>75972</xdr:rowOff>
    </xdr:to>
    <xdr:sp macro="" textlink="">
      <xdr:nvSpPr>
        <xdr:cNvPr id="10" name="Rounded Rectangle 9">
          <a:hlinkClick xmlns:r="http://schemas.openxmlformats.org/officeDocument/2006/relationships" r:id="rId7" tooltip="Click to view about WeekDay Function"/>
          <a:extLst>
            <a:ext uri="{FF2B5EF4-FFF2-40B4-BE49-F238E27FC236}">
              <a16:creationId xmlns:a16="http://schemas.microsoft.com/office/drawing/2014/main" id="{00000000-0008-0000-0000-00000A000000}"/>
            </a:ext>
          </a:extLst>
        </xdr:cNvPr>
        <xdr:cNvSpPr/>
      </xdr:nvSpPr>
      <xdr:spPr>
        <a:xfrm>
          <a:off x="3792853" y="2978579"/>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Weekday</a:t>
          </a:r>
        </a:p>
      </xdr:txBody>
    </xdr:sp>
    <xdr:clientData/>
  </xdr:twoCellAnchor>
  <xdr:twoCellAnchor>
    <xdr:from>
      <xdr:col>6</xdr:col>
      <xdr:colOff>118924</xdr:colOff>
      <xdr:row>19</xdr:row>
      <xdr:rowOff>176274</xdr:rowOff>
    </xdr:from>
    <xdr:to>
      <xdr:col>10</xdr:col>
      <xdr:colOff>81638</xdr:colOff>
      <xdr:row>22</xdr:row>
      <xdr:rowOff>144774</xdr:rowOff>
    </xdr:to>
    <xdr:sp macro="" textlink="">
      <xdr:nvSpPr>
        <xdr:cNvPr id="11" name="Rounded Rectangle 10">
          <a:hlinkClick xmlns:r="http://schemas.openxmlformats.org/officeDocument/2006/relationships" r:id="rId8" tooltip="Click to learn about Networkday Function"/>
          <a:extLst>
            <a:ext uri="{FF2B5EF4-FFF2-40B4-BE49-F238E27FC236}">
              <a16:creationId xmlns:a16="http://schemas.microsoft.com/office/drawing/2014/main" id="{00000000-0008-0000-0000-00000B000000}"/>
            </a:ext>
          </a:extLst>
        </xdr:cNvPr>
        <xdr:cNvSpPr/>
      </xdr:nvSpPr>
      <xdr:spPr>
        <a:xfrm>
          <a:off x="3792853" y="4761881"/>
          <a:ext cx="2411999"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Networkdays</a:t>
          </a:r>
        </a:p>
      </xdr:txBody>
    </xdr:sp>
    <xdr:clientData/>
  </xdr:twoCellAnchor>
  <xdr:twoCellAnchor>
    <xdr:from>
      <xdr:col>6</xdr:col>
      <xdr:colOff>118924</xdr:colOff>
      <xdr:row>15</xdr:row>
      <xdr:rowOff>46623</xdr:rowOff>
    </xdr:from>
    <xdr:to>
      <xdr:col>10</xdr:col>
      <xdr:colOff>81639</xdr:colOff>
      <xdr:row>18</xdr:row>
      <xdr:rowOff>15123</xdr:rowOff>
    </xdr:to>
    <xdr:sp macro="" textlink="">
      <xdr:nvSpPr>
        <xdr:cNvPr id="17" name="Rounded Rectangle 16">
          <a:hlinkClick xmlns:r="http://schemas.openxmlformats.org/officeDocument/2006/relationships" r:id="rId9" tooltip="Click to learn about Weeknum Function"/>
          <a:extLst>
            <a:ext uri="{FF2B5EF4-FFF2-40B4-BE49-F238E27FC236}">
              <a16:creationId xmlns:a16="http://schemas.microsoft.com/office/drawing/2014/main" id="{00000000-0008-0000-0000-000011000000}"/>
            </a:ext>
          </a:extLst>
        </xdr:cNvPr>
        <xdr:cNvSpPr/>
      </xdr:nvSpPr>
      <xdr:spPr>
        <a:xfrm>
          <a:off x="3792853" y="3870230"/>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baseline="0">
              <a:solidFill>
                <a:schemeClr val="bg1"/>
              </a:solidFill>
            </a:rPr>
            <a:t>Weeknum</a:t>
          </a:r>
        </a:p>
      </xdr:txBody>
    </xdr:sp>
    <xdr:clientData/>
  </xdr:twoCellAnchor>
  <xdr:twoCellAnchor>
    <xdr:from>
      <xdr:col>11</xdr:col>
      <xdr:colOff>78442</xdr:colOff>
      <xdr:row>5</xdr:row>
      <xdr:rowOff>178996</xdr:rowOff>
    </xdr:from>
    <xdr:to>
      <xdr:col>15</xdr:col>
      <xdr:colOff>41157</xdr:colOff>
      <xdr:row>8</xdr:row>
      <xdr:rowOff>133889</xdr:rowOff>
    </xdr:to>
    <xdr:sp macro="" textlink="">
      <xdr:nvSpPr>
        <xdr:cNvPr id="18" name="Rounded Rectangle 17">
          <a:hlinkClick xmlns:r="http://schemas.openxmlformats.org/officeDocument/2006/relationships" r:id="rId10" tooltip="Click to learn about Today and Now Function"/>
          <a:extLst>
            <a:ext uri="{FF2B5EF4-FFF2-40B4-BE49-F238E27FC236}">
              <a16:creationId xmlns:a16="http://schemas.microsoft.com/office/drawing/2014/main" id="{00000000-0008-0000-0000-000012000000}"/>
            </a:ext>
          </a:extLst>
        </xdr:cNvPr>
        <xdr:cNvSpPr/>
      </xdr:nvSpPr>
      <xdr:spPr>
        <a:xfrm>
          <a:off x="6734736" y="1333202"/>
          <a:ext cx="2383186" cy="548805"/>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Today  &amp; Now</a:t>
          </a:r>
        </a:p>
      </xdr:txBody>
    </xdr:sp>
    <xdr:clientData/>
  </xdr:twoCellAnchor>
  <xdr:twoCellAnchor>
    <xdr:from>
      <xdr:col>11</xdr:col>
      <xdr:colOff>78442</xdr:colOff>
      <xdr:row>10</xdr:row>
      <xdr:rowOff>78441</xdr:rowOff>
    </xdr:from>
    <xdr:to>
      <xdr:col>15</xdr:col>
      <xdr:colOff>41171</xdr:colOff>
      <xdr:row>13</xdr:row>
      <xdr:rowOff>52384</xdr:rowOff>
    </xdr:to>
    <xdr:sp macro="" textlink="">
      <xdr:nvSpPr>
        <xdr:cNvPr id="19" name="Rounded Rectangle 17">
          <a:hlinkClick xmlns:r="http://schemas.openxmlformats.org/officeDocument/2006/relationships" r:id="rId11" tooltip="Click to learn about validation"/>
          <a:extLst>
            <a:ext uri="{FF2B5EF4-FFF2-40B4-BE49-F238E27FC236}">
              <a16:creationId xmlns:a16="http://schemas.microsoft.com/office/drawing/2014/main" id="{87DA5609-E695-43AB-9309-CD2E26818D6F}"/>
            </a:ext>
          </a:extLst>
        </xdr:cNvPr>
        <xdr:cNvSpPr/>
      </xdr:nvSpPr>
      <xdr:spPr>
        <a:xfrm>
          <a:off x="6734736" y="2207559"/>
          <a:ext cx="2383200" cy="545443"/>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Validation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403412</xdr:colOff>
      <xdr:row>2</xdr:row>
      <xdr:rowOff>17929</xdr:rowOff>
    </xdr:from>
    <xdr:to>
      <xdr:col>8</xdr:col>
      <xdr:colOff>119343</xdr:colOff>
      <xdr:row>5</xdr:row>
      <xdr:rowOff>186017</xdr:rowOff>
    </xdr:to>
    <xdr:sp macro="" textlink="">
      <xdr:nvSpPr>
        <xdr:cNvPr id="16" name="Left Arrow 15">
          <a:hlinkClick xmlns:r="http://schemas.openxmlformats.org/officeDocument/2006/relationships" r:id="rId1" tooltip="Click to return on Home Tab"/>
          <a:extLst>
            <a:ext uri="{FF2B5EF4-FFF2-40B4-BE49-F238E27FC236}">
              <a16:creationId xmlns:a16="http://schemas.microsoft.com/office/drawing/2014/main" id="{00000000-0008-0000-0100-000010000000}"/>
            </a:ext>
          </a:extLst>
        </xdr:cNvPr>
        <xdr:cNvSpPr/>
      </xdr:nvSpPr>
      <xdr:spPr>
        <a:xfrm>
          <a:off x="9280712" y="398929"/>
          <a:ext cx="1420906" cy="739588"/>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twoCellAnchor editAs="oneCell">
    <xdr:from>
      <xdr:col>0</xdr:col>
      <xdr:colOff>0</xdr:colOff>
      <xdr:row>9</xdr:row>
      <xdr:rowOff>57150</xdr:rowOff>
    </xdr:from>
    <xdr:to>
      <xdr:col>2</xdr:col>
      <xdr:colOff>333375</xdr:colOff>
      <xdr:row>15</xdr:row>
      <xdr:rowOff>171450</xdr:rowOff>
    </xdr:to>
    <xdr:pic>
      <xdr:nvPicPr>
        <xdr:cNvPr id="4" name="Picture 3" descr="Excel Array Formula Example Part1">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71650"/>
          <a:ext cx="3076575"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2</xdr:col>
      <xdr:colOff>333375</xdr:colOff>
      <xdr:row>33</xdr:row>
      <xdr:rowOff>114300</xdr:rowOff>
    </xdr:to>
    <xdr:pic>
      <xdr:nvPicPr>
        <xdr:cNvPr id="5" name="Picture 4" descr="Excel Array Formula Example Part2">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143500"/>
          <a:ext cx="3076575"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2</xdr:col>
      <xdr:colOff>333375</xdr:colOff>
      <xdr:row>49</xdr:row>
      <xdr:rowOff>104775</xdr:rowOff>
    </xdr:to>
    <xdr:pic>
      <xdr:nvPicPr>
        <xdr:cNvPr id="7" name="Picture 6" descr="Excel Array Formula Example Part2">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572500"/>
          <a:ext cx="3076575"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1</xdr:col>
      <xdr:colOff>771525</xdr:colOff>
      <xdr:row>95</xdr:row>
      <xdr:rowOff>114300</xdr:rowOff>
    </xdr:to>
    <xdr:pic>
      <xdr:nvPicPr>
        <xdr:cNvPr id="8" name="Picture 7" descr="Excel Array Formula Example">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6954500"/>
          <a:ext cx="2143125"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xdr:row>
      <xdr:rowOff>180975</xdr:rowOff>
    </xdr:from>
    <xdr:to>
      <xdr:col>4</xdr:col>
      <xdr:colOff>1180737</xdr:colOff>
      <xdr:row>95</xdr:row>
      <xdr:rowOff>104618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6"/>
        <a:stretch>
          <a:fillRect/>
        </a:stretch>
      </xdr:blipFill>
      <xdr:spPr>
        <a:xfrm>
          <a:off x="4114800" y="16944975"/>
          <a:ext cx="2904762" cy="1257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479612</xdr:colOff>
      <xdr:row>2</xdr:row>
      <xdr:rowOff>8404</xdr:rowOff>
    </xdr:from>
    <xdr:to>
      <xdr:col>15</xdr:col>
      <xdr:colOff>71718</xdr:colOff>
      <xdr:row>6</xdr:row>
      <xdr:rowOff>57150</xdr:rowOff>
    </xdr:to>
    <xdr:sp macro="" textlink="">
      <xdr:nvSpPr>
        <xdr:cNvPr id="6" name="Left Arrow 5">
          <a:hlinkClick xmlns:r="http://schemas.openxmlformats.org/officeDocument/2006/relationships" r:id="rId1" tooltip="Click to return on Home Tab"/>
          <a:extLst>
            <a:ext uri="{FF2B5EF4-FFF2-40B4-BE49-F238E27FC236}">
              <a16:creationId xmlns:a16="http://schemas.microsoft.com/office/drawing/2014/main" id="{00000000-0008-0000-0200-000006000000}"/>
            </a:ext>
          </a:extLst>
        </xdr:cNvPr>
        <xdr:cNvSpPr/>
      </xdr:nvSpPr>
      <xdr:spPr>
        <a:xfrm>
          <a:off x="9556937" y="389404"/>
          <a:ext cx="1420906" cy="810746"/>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525532</xdr:colOff>
      <xdr:row>1</xdr:row>
      <xdr:rowOff>69988</xdr:rowOff>
    </xdr:from>
    <xdr:to>
      <xdr:col>10</xdr:col>
      <xdr:colOff>1944100</xdr:colOff>
      <xdr:row>5</xdr:row>
      <xdr:rowOff>108088</xdr:rowOff>
    </xdr:to>
    <xdr:sp macro="" textlink="">
      <xdr:nvSpPr>
        <xdr:cNvPr id="3" name="Left Arrow 2">
          <a:hlinkClick xmlns:r="http://schemas.openxmlformats.org/officeDocument/2006/relationships" r:id="rId1" tooltip="Click to return on Home Tab"/>
          <a:extLst>
            <a:ext uri="{FF2B5EF4-FFF2-40B4-BE49-F238E27FC236}">
              <a16:creationId xmlns:a16="http://schemas.microsoft.com/office/drawing/2014/main" id="{00000000-0008-0000-0300-000003000000}"/>
            </a:ext>
          </a:extLst>
        </xdr:cNvPr>
        <xdr:cNvSpPr/>
      </xdr:nvSpPr>
      <xdr:spPr>
        <a:xfrm>
          <a:off x="8584510" y="260488"/>
          <a:ext cx="1418568" cy="800100"/>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404191</xdr:colOff>
      <xdr:row>1</xdr:row>
      <xdr:rowOff>129209</xdr:rowOff>
    </xdr:from>
    <xdr:to>
      <xdr:col>12</xdr:col>
      <xdr:colOff>600246</xdr:colOff>
      <xdr:row>6</xdr:row>
      <xdr:rowOff>53009</xdr:rowOff>
    </xdr:to>
    <xdr:sp macro="" textlink="">
      <xdr:nvSpPr>
        <xdr:cNvPr id="3" name="Left Arrow 2">
          <a:hlinkClick xmlns:r="http://schemas.openxmlformats.org/officeDocument/2006/relationships" r:id="rId1" tooltip="Click to return on Home Tab"/>
          <a:extLst>
            <a:ext uri="{FF2B5EF4-FFF2-40B4-BE49-F238E27FC236}">
              <a16:creationId xmlns:a16="http://schemas.microsoft.com/office/drawing/2014/main" id="{00000000-0008-0000-0400-000003000000}"/>
            </a:ext>
          </a:extLst>
        </xdr:cNvPr>
        <xdr:cNvSpPr/>
      </xdr:nvSpPr>
      <xdr:spPr>
        <a:xfrm>
          <a:off x="8032474" y="319709"/>
          <a:ext cx="1421881" cy="876300"/>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271462</xdr:colOff>
      <xdr:row>1</xdr:row>
      <xdr:rowOff>180974</xdr:rowOff>
    </xdr:from>
    <xdr:to>
      <xdr:col>13</xdr:col>
      <xdr:colOff>114300</xdr:colOff>
      <xdr:row>6</xdr:row>
      <xdr:rowOff>9526</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500-000002000000}"/>
            </a:ext>
          </a:extLst>
        </xdr:cNvPr>
        <xdr:cNvSpPr/>
      </xdr:nvSpPr>
      <xdr:spPr>
        <a:xfrm>
          <a:off x="9110662" y="371474"/>
          <a:ext cx="1366838" cy="781052"/>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485775</xdr:colOff>
      <xdr:row>1</xdr:row>
      <xdr:rowOff>133350</xdr:rowOff>
    </xdr:from>
    <xdr:to>
      <xdr:col>13</xdr:col>
      <xdr:colOff>68917</xdr:colOff>
      <xdr:row>6</xdr:row>
      <xdr:rowOff>0</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600-000002000000}"/>
            </a:ext>
          </a:extLst>
        </xdr:cNvPr>
        <xdr:cNvSpPr/>
      </xdr:nvSpPr>
      <xdr:spPr>
        <a:xfrm>
          <a:off x="9267825" y="323850"/>
          <a:ext cx="1411942" cy="819150"/>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533400</xdr:colOff>
      <xdr:row>0</xdr:row>
      <xdr:rowOff>47625</xdr:rowOff>
    </xdr:from>
    <xdr:to>
      <xdr:col>14</xdr:col>
      <xdr:colOff>116542</xdr:colOff>
      <xdr:row>4</xdr:row>
      <xdr:rowOff>104775</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700-000002000000}"/>
            </a:ext>
          </a:extLst>
        </xdr:cNvPr>
        <xdr:cNvSpPr/>
      </xdr:nvSpPr>
      <xdr:spPr>
        <a:xfrm>
          <a:off x="9801225" y="47625"/>
          <a:ext cx="1411942" cy="819150"/>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447675</xdr:colOff>
      <xdr:row>2</xdr:row>
      <xdr:rowOff>9525</xdr:rowOff>
    </xdr:from>
    <xdr:to>
      <xdr:col>14</xdr:col>
      <xdr:colOff>30817</xdr:colOff>
      <xdr:row>6</xdr:row>
      <xdr:rowOff>0</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800-000002000000}"/>
            </a:ext>
          </a:extLst>
        </xdr:cNvPr>
        <xdr:cNvSpPr/>
      </xdr:nvSpPr>
      <xdr:spPr>
        <a:xfrm>
          <a:off x="10267950" y="390525"/>
          <a:ext cx="1411942" cy="752475"/>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263338</xdr:colOff>
      <xdr:row>0</xdr:row>
      <xdr:rowOff>190500</xdr:rowOff>
    </xdr:from>
    <xdr:to>
      <xdr:col>14</xdr:col>
      <xdr:colOff>162484</xdr:colOff>
      <xdr:row>6</xdr:row>
      <xdr:rowOff>56029</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900-000002000000}"/>
            </a:ext>
          </a:extLst>
        </xdr:cNvPr>
        <xdr:cNvSpPr/>
      </xdr:nvSpPr>
      <xdr:spPr>
        <a:xfrm>
          <a:off x="10628779" y="190500"/>
          <a:ext cx="1714499" cy="1019735"/>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682438</xdr:colOff>
      <xdr:row>2</xdr:row>
      <xdr:rowOff>28575</xdr:rowOff>
    </xdr:from>
    <xdr:to>
      <xdr:col>11</xdr:col>
      <xdr:colOff>67234</xdr:colOff>
      <xdr:row>7</xdr:row>
      <xdr:rowOff>76760</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93D4595D-77E5-43ED-8F86-CB2C753D3C18}"/>
            </a:ext>
          </a:extLst>
        </xdr:cNvPr>
        <xdr:cNvSpPr/>
      </xdr:nvSpPr>
      <xdr:spPr>
        <a:xfrm>
          <a:off x="8931088" y="419100"/>
          <a:ext cx="1727946" cy="1000685"/>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oneCellAnchor>
    <xdr:from>
      <xdr:col>0</xdr:col>
      <xdr:colOff>33618</xdr:colOff>
      <xdr:row>5</xdr:row>
      <xdr:rowOff>22412</xdr:rowOff>
    </xdr:from>
    <xdr:ext cx="5747357" cy="1238095"/>
    <xdr:pic>
      <xdr:nvPicPr>
        <xdr:cNvPr id="3" name="Picture 2" descr="excel-data-validation-example.png">
          <a:extLst>
            <a:ext uri="{FF2B5EF4-FFF2-40B4-BE49-F238E27FC236}">
              <a16:creationId xmlns:a16="http://schemas.microsoft.com/office/drawing/2014/main" id="{DC1B469C-3E1A-4CDA-8568-730D5754EE06}"/>
            </a:ext>
          </a:extLst>
        </xdr:cNvPr>
        <xdr:cNvPicPr>
          <a:picLocks noChangeAspect="1"/>
        </xdr:cNvPicPr>
      </xdr:nvPicPr>
      <xdr:blipFill>
        <a:blip xmlns:r="http://schemas.openxmlformats.org/officeDocument/2006/relationships" r:embed="rId2"/>
        <a:stretch>
          <a:fillRect/>
        </a:stretch>
      </xdr:blipFill>
      <xdr:spPr>
        <a:xfrm>
          <a:off x="33618" y="974912"/>
          <a:ext cx="5747357" cy="1238095"/>
        </a:xfrm>
        <a:prstGeom prst="rect">
          <a:avLst/>
        </a:prstGeom>
      </xdr:spPr>
    </xdr:pic>
    <xdr:clientData/>
  </xdr:oneCellAnchor>
  <xdr:oneCellAnchor>
    <xdr:from>
      <xdr:col>0</xdr:col>
      <xdr:colOff>0</xdr:colOff>
      <xdr:row>23</xdr:row>
      <xdr:rowOff>0</xdr:rowOff>
    </xdr:from>
    <xdr:ext cx="3786612" cy="3000000"/>
    <xdr:pic>
      <xdr:nvPicPr>
        <xdr:cNvPr id="4" name="Picture 3" descr="validation-criteria.png">
          <a:extLst>
            <a:ext uri="{FF2B5EF4-FFF2-40B4-BE49-F238E27FC236}">
              <a16:creationId xmlns:a16="http://schemas.microsoft.com/office/drawing/2014/main" id="{2882A4F5-7D7B-44C4-9136-7C82149A4EC6}"/>
            </a:ext>
          </a:extLst>
        </xdr:cNvPr>
        <xdr:cNvPicPr>
          <a:picLocks noChangeAspect="1"/>
        </xdr:cNvPicPr>
      </xdr:nvPicPr>
      <xdr:blipFill>
        <a:blip xmlns:r="http://schemas.openxmlformats.org/officeDocument/2006/relationships" r:embed="rId3"/>
        <a:stretch>
          <a:fillRect/>
        </a:stretch>
      </xdr:blipFill>
      <xdr:spPr>
        <a:xfrm>
          <a:off x="0" y="4381500"/>
          <a:ext cx="3786612" cy="3000000"/>
        </a:xfrm>
        <a:prstGeom prst="rect">
          <a:avLst/>
        </a:prstGeom>
      </xdr:spPr>
    </xdr:pic>
    <xdr:clientData/>
  </xdr:oneCellAnchor>
  <xdr:oneCellAnchor>
    <xdr:from>
      <xdr:col>0</xdr:col>
      <xdr:colOff>0</xdr:colOff>
      <xdr:row>47</xdr:row>
      <xdr:rowOff>0</xdr:rowOff>
    </xdr:from>
    <xdr:ext cx="3786612" cy="3000000"/>
    <xdr:pic>
      <xdr:nvPicPr>
        <xdr:cNvPr id="5" name="Picture 4" descr="enter-input-message.png">
          <a:extLst>
            <a:ext uri="{FF2B5EF4-FFF2-40B4-BE49-F238E27FC236}">
              <a16:creationId xmlns:a16="http://schemas.microsoft.com/office/drawing/2014/main" id="{10EBD1C1-3189-4F5F-8756-06EEDC8A93BD}"/>
            </a:ext>
          </a:extLst>
        </xdr:cNvPr>
        <xdr:cNvPicPr>
          <a:picLocks noChangeAspect="1"/>
        </xdr:cNvPicPr>
      </xdr:nvPicPr>
      <xdr:blipFill>
        <a:blip xmlns:r="http://schemas.openxmlformats.org/officeDocument/2006/relationships" r:embed="rId4"/>
        <a:stretch>
          <a:fillRect/>
        </a:stretch>
      </xdr:blipFill>
      <xdr:spPr>
        <a:xfrm>
          <a:off x="0" y="8953500"/>
          <a:ext cx="3786612" cy="3000000"/>
        </a:xfrm>
        <a:prstGeom prst="rect">
          <a:avLst/>
        </a:prstGeom>
      </xdr:spPr>
    </xdr:pic>
    <xdr:clientData/>
  </xdr:oneCellAnchor>
  <xdr:oneCellAnchor>
    <xdr:from>
      <xdr:col>0</xdr:col>
      <xdr:colOff>0</xdr:colOff>
      <xdr:row>69</xdr:row>
      <xdr:rowOff>0</xdr:rowOff>
    </xdr:from>
    <xdr:ext cx="3786612" cy="3000000"/>
    <xdr:pic>
      <xdr:nvPicPr>
        <xdr:cNvPr id="6" name="Picture 5" descr="enter-error-message.png">
          <a:extLst>
            <a:ext uri="{FF2B5EF4-FFF2-40B4-BE49-F238E27FC236}">
              <a16:creationId xmlns:a16="http://schemas.microsoft.com/office/drawing/2014/main" id="{4FFE11B2-48B8-47F6-BD46-45B2342EE909}"/>
            </a:ext>
          </a:extLst>
        </xdr:cNvPr>
        <xdr:cNvPicPr>
          <a:picLocks noChangeAspect="1"/>
        </xdr:cNvPicPr>
      </xdr:nvPicPr>
      <xdr:blipFill>
        <a:blip xmlns:r="http://schemas.openxmlformats.org/officeDocument/2006/relationships" r:embed="rId5"/>
        <a:stretch>
          <a:fillRect/>
        </a:stretch>
      </xdr:blipFill>
      <xdr:spPr>
        <a:xfrm>
          <a:off x="0" y="13144500"/>
          <a:ext cx="3786612" cy="3000000"/>
        </a:xfrm>
        <a:prstGeom prst="rect">
          <a:avLst/>
        </a:prstGeom>
      </xdr:spPr>
    </xdr:pic>
    <xdr:clientData/>
  </xdr:oneCellAnchor>
  <xdr:oneCellAnchor>
    <xdr:from>
      <xdr:col>0</xdr:col>
      <xdr:colOff>44824</xdr:colOff>
      <xdr:row>89</xdr:row>
      <xdr:rowOff>89647</xdr:rowOff>
    </xdr:from>
    <xdr:ext cx="2900898" cy="1304762"/>
    <xdr:pic>
      <xdr:nvPicPr>
        <xdr:cNvPr id="7" name="Picture 6" descr="error-alert.png">
          <a:extLst>
            <a:ext uri="{FF2B5EF4-FFF2-40B4-BE49-F238E27FC236}">
              <a16:creationId xmlns:a16="http://schemas.microsoft.com/office/drawing/2014/main" id="{8FC135BD-7CB1-42F1-8C26-E129B80CA974}"/>
            </a:ext>
          </a:extLst>
        </xdr:cNvPr>
        <xdr:cNvPicPr>
          <a:picLocks noChangeAspect="1"/>
        </xdr:cNvPicPr>
      </xdr:nvPicPr>
      <xdr:blipFill>
        <a:blip xmlns:r="http://schemas.openxmlformats.org/officeDocument/2006/relationships" r:embed="rId6"/>
        <a:stretch>
          <a:fillRect/>
        </a:stretch>
      </xdr:blipFill>
      <xdr:spPr>
        <a:xfrm>
          <a:off x="44824" y="17044147"/>
          <a:ext cx="2900898" cy="1304762"/>
        </a:xfrm>
        <a:prstGeom prst="rect">
          <a:avLst/>
        </a:prstGeom>
      </xdr:spPr>
    </xdr:pic>
    <xdr:clientData/>
  </xdr:oneCellAnchor>
  <xdr:oneCellAnchor>
    <xdr:from>
      <xdr:col>0</xdr:col>
      <xdr:colOff>22412</xdr:colOff>
      <xdr:row>101</xdr:row>
      <xdr:rowOff>67236</xdr:rowOff>
    </xdr:from>
    <xdr:ext cx="5747357" cy="1771429"/>
    <xdr:pic>
      <xdr:nvPicPr>
        <xdr:cNvPr id="8" name="Picture 7" descr="items.png">
          <a:extLst>
            <a:ext uri="{FF2B5EF4-FFF2-40B4-BE49-F238E27FC236}">
              <a16:creationId xmlns:a16="http://schemas.microsoft.com/office/drawing/2014/main" id="{DE07D9A9-3754-4CA1-9F33-F1A9E72735D5}"/>
            </a:ext>
          </a:extLst>
        </xdr:cNvPr>
        <xdr:cNvPicPr>
          <a:picLocks noChangeAspect="1"/>
        </xdr:cNvPicPr>
      </xdr:nvPicPr>
      <xdr:blipFill>
        <a:blip xmlns:r="http://schemas.openxmlformats.org/officeDocument/2006/relationships" r:embed="rId7"/>
        <a:stretch>
          <a:fillRect/>
        </a:stretch>
      </xdr:blipFill>
      <xdr:spPr>
        <a:xfrm>
          <a:off x="22412" y="19307736"/>
          <a:ext cx="5747357" cy="1771429"/>
        </a:xfrm>
        <a:prstGeom prst="rect">
          <a:avLst/>
        </a:prstGeom>
      </xdr:spPr>
    </xdr:pic>
    <xdr:clientData/>
  </xdr:oneCellAnchor>
  <xdr:oneCellAnchor>
    <xdr:from>
      <xdr:col>0</xdr:col>
      <xdr:colOff>0</xdr:colOff>
      <xdr:row>117</xdr:row>
      <xdr:rowOff>33617</xdr:rowOff>
    </xdr:from>
    <xdr:ext cx="3786612" cy="3000000"/>
    <xdr:pic>
      <xdr:nvPicPr>
        <xdr:cNvPr id="9" name="Picture 8" descr="validation-criteria.png">
          <a:extLst>
            <a:ext uri="{FF2B5EF4-FFF2-40B4-BE49-F238E27FC236}">
              <a16:creationId xmlns:a16="http://schemas.microsoft.com/office/drawing/2014/main" id="{A293C748-2328-414D-AF3C-64486C400399}"/>
            </a:ext>
          </a:extLst>
        </xdr:cNvPr>
        <xdr:cNvPicPr>
          <a:picLocks noChangeAspect="1"/>
        </xdr:cNvPicPr>
      </xdr:nvPicPr>
      <xdr:blipFill>
        <a:blip xmlns:r="http://schemas.openxmlformats.org/officeDocument/2006/relationships" r:embed="rId3"/>
        <a:stretch>
          <a:fillRect/>
        </a:stretch>
      </xdr:blipFill>
      <xdr:spPr>
        <a:xfrm>
          <a:off x="0" y="22322117"/>
          <a:ext cx="3786612" cy="3000000"/>
        </a:xfrm>
        <a:prstGeom prst="rect">
          <a:avLst/>
        </a:prstGeom>
      </xdr:spPr>
    </xdr:pic>
    <xdr:clientData/>
  </xdr:oneCellAnchor>
  <xdr:oneCellAnchor>
    <xdr:from>
      <xdr:col>0</xdr:col>
      <xdr:colOff>0</xdr:colOff>
      <xdr:row>135</xdr:row>
      <xdr:rowOff>112059</xdr:rowOff>
    </xdr:from>
    <xdr:ext cx="3786612" cy="3000000"/>
    <xdr:pic>
      <xdr:nvPicPr>
        <xdr:cNvPr id="10" name="Picture 9" descr="type-items-directly.png">
          <a:extLst>
            <a:ext uri="{FF2B5EF4-FFF2-40B4-BE49-F238E27FC236}">
              <a16:creationId xmlns:a16="http://schemas.microsoft.com/office/drawing/2014/main" id="{A3298274-4217-4F7E-ADE3-1F9457E20122}"/>
            </a:ext>
          </a:extLst>
        </xdr:cNvPr>
        <xdr:cNvPicPr>
          <a:picLocks noChangeAspect="1"/>
        </xdr:cNvPicPr>
      </xdr:nvPicPr>
      <xdr:blipFill>
        <a:blip xmlns:r="http://schemas.openxmlformats.org/officeDocument/2006/relationships" r:embed="rId8"/>
        <a:stretch>
          <a:fillRect/>
        </a:stretch>
      </xdr:blipFill>
      <xdr:spPr>
        <a:xfrm>
          <a:off x="0" y="25829559"/>
          <a:ext cx="3786612" cy="3000000"/>
        </a:xfrm>
        <a:prstGeom prst="rect">
          <a:avLst/>
        </a:prstGeom>
      </xdr:spPr>
    </xdr:pic>
    <xdr:clientData/>
  </xdr:oneCellAnchor>
  <xdr:oneCellAnchor>
    <xdr:from>
      <xdr:col>0</xdr:col>
      <xdr:colOff>44823</xdr:colOff>
      <xdr:row>155</xdr:row>
      <xdr:rowOff>78441</xdr:rowOff>
    </xdr:from>
    <xdr:ext cx="2605660" cy="4666667"/>
    <xdr:pic>
      <xdr:nvPicPr>
        <xdr:cNvPr id="11" name="Picture 10" descr="prevent-duplicate-entries-example.png">
          <a:extLst>
            <a:ext uri="{FF2B5EF4-FFF2-40B4-BE49-F238E27FC236}">
              <a16:creationId xmlns:a16="http://schemas.microsoft.com/office/drawing/2014/main" id="{5DF34E86-3059-456F-9381-4E47CBF729FA}"/>
            </a:ext>
          </a:extLst>
        </xdr:cNvPr>
        <xdr:cNvPicPr>
          <a:picLocks noChangeAspect="1"/>
        </xdr:cNvPicPr>
      </xdr:nvPicPr>
      <xdr:blipFill>
        <a:blip xmlns:r="http://schemas.openxmlformats.org/officeDocument/2006/relationships" r:embed="rId9"/>
        <a:stretch>
          <a:fillRect/>
        </a:stretch>
      </xdr:blipFill>
      <xdr:spPr>
        <a:xfrm>
          <a:off x="44823" y="29605941"/>
          <a:ext cx="2605660" cy="4666667"/>
        </a:xfrm>
        <a:prstGeom prst="rect">
          <a:avLst/>
        </a:prstGeom>
      </xdr:spPr>
    </xdr:pic>
    <xdr:clientData/>
  </xdr:oneCellAnchor>
  <xdr:oneCellAnchor>
    <xdr:from>
      <xdr:col>0</xdr:col>
      <xdr:colOff>22411</xdr:colOff>
      <xdr:row>184</xdr:row>
      <xdr:rowOff>145677</xdr:rowOff>
    </xdr:from>
    <xdr:ext cx="3786612" cy="3000000"/>
    <xdr:pic>
      <xdr:nvPicPr>
        <xdr:cNvPr id="12" name="Picture 11" descr="data-validation-formula.png">
          <a:extLst>
            <a:ext uri="{FF2B5EF4-FFF2-40B4-BE49-F238E27FC236}">
              <a16:creationId xmlns:a16="http://schemas.microsoft.com/office/drawing/2014/main" id="{505F4283-19FB-4114-A121-C98F783A46BE}"/>
            </a:ext>
          </a:extLst>
        </xdr:cNvPr>
        <xdr:cNvPicPr>
          <a:picLocks noChangeAspect="1"/>
        </xdr:cNvPicPr>
      </xdr:nvPicPr>
      <xdr:blipFill>
        <a:blip xmlns:r="http://schemas.openxmlformats.org/officeDocument/2006/relationships" r:embed="rId10"/>
        <a:stretch>
          <a:fillRect/>
        </a:stretch>
      </xdr:blipFill>
      <xdr:spPr>
        <a:xfrm>
          <a:off x="22411" y="35197677"/>
          <a:ext cx="3786612" cy="3000000"/>
        </a:xfrm>
        <a:prstGeom prst="rect">
          <a:avLst/>
        </a:prstGeom>
      </xdr:spPr>
    </xdr:pic>
    <xdr:clientData/>
  </xdr:oneCellAnchor>
  <xdr:oneCellAnchor>
    <xdr:from>
      <xdr:col>0</xdr:col>
      <xdr:colOff>0</xdr:colOff>
      <xdr:row>211</xdr:row>
      <xdr:rowOff>0</xdr:rowOff>
    </xdr:from>
    <xdr:ext cx="5747357" cy="3142857"/>
    <xdr:pic>
      <xdr:nvPicPr>
        <xdr:cNvPr id="13" name="Picture 12" descr="prevent-duplicate-entries-result.png">
          <a:extLst>
            <a:ext uri="{FF2B5EF4-FFF2-40B4-BE49-F238E27FC236}">
              <a16:creationId xmlns:a16="http://schemas.microsoft.com/office/drawing/2014/main" id="{CA0712E3-F323-4B12-AAB3-6CD472EFB6F9}"/>
            </a:ext>
          </a:extLst>
        </xdr:cNvPr>
        <xdr:cNvPicPr>
          <a:picLocks noChangeAspect="1"/>
        </xdr:cNvPicPr>
      </xdr:nvPicPr>
      <xdr:blipFill>
        <a:blip xmlns:r="http://schemas.openxmlformats.org/officeDocument/2006/relationships" r:embed="rId11"/>
        <a:stretch>
          <a:fillRect/>
        </a:stretch>
      </xdr:blipFill>
      <xdr:spPr>
        <a:xfrm>
          <a:off x="0" y="40195500"/>
          <a:ext cx="5747357" cy="3142857"/>
        </a:xfrm>
        <a:prstGeom prst="rect">
          <a:avLst/>
        </a:prstGeom>
      </xdr:spPr>
    </xdr:pic>
    <xdr:clientData/>
  </xdr:oneCellAnchor>
  <xdr:oneCellAnchor>
    <xdr:from>
      <xdr:col>0</xdr:col>
      <xdr:colOff>0</xdr:colOff>
      <xdr:row>233</xdr:row>
      <xdr:rowOff>89647</xdr:rowOff>
    </xdr:from>
    <xdr:ext cx="3786612" cy="3000000"/>
    <xdr:pic>
      <xdr:nvPicPr>
        <xdr:cNvPr id="14" name="Picture 13" descr="data-validation-formula (1).png">
          <a:extLst>
            <a:ext uri="{FF2B5EF4-FFF2-40B4-BE49-F238E27FC236}">
              <a16:creationId xmlns:a16="http://schemas.microsoft.com/office/drawing/2014/main" id="{3771AAD8-0D35-4C22-8A4E-BBD54085C690}"/>
            </a:ext>
          </a:extLst>
        </xdr:cNvPr>
        <xdr:cNvPicPr>
          <a:picLocks noChangeAspect="1"/>
        </xdr:cNvPicPr>
      </xdr:nvPicPr>
      <xdr:blipFill>
        <a:blip xmlns:r="http://schemas.openxmlformats.org/officeDocument/2006/relationships" r:embed="rId12"/>
        <a:stretch>
          <a:fillRect/>
        </a:stretch>
      </xdr:blipFill>
      <xdr:spPr>
        <a:xfrm>
          <a:off x="0" y="44476147"/>
          <a:ext cx="3786612" cy="3000000"/>
        </a:xfrm>
        <a:prstGeom prst="rect">
          <a:avLst/>
        </a:prstGeom>
      </xdr:spPr>
    </xdr:pic>
    <xdr:clientData/>
  </xdr:oneCellAnchor>
  <xdr:oneCellAnchor>
    <xdr:from>
      <xdr:col>0</xdr:col>
      <xdr:colOff>22412</xdr:colOff>
      <xdr:row>257</xdr:row>
      <xdr:rowOff>89646</xdr:rowOff>
    </xdr:from>
    <xdr:ext cx="5747357" cy="2190476"/>
    <xdr:pic>
      <xdr:nvPicPr>
        <xdr:cNvPr id="15" name="Picture 14" descr="incorrect-product-code.png">
          <a:extLst>
            <a:ext uri="{FF2B5EF4-FFF2-40B4-BE49-F238E27FC236}">
              <a16:creationId xmlns:a16="http://schemas.microsoft.com/office/drawing/2014/main" id="{8C73DE51-ACE0-4DAD-B390-E49E798081C1}"/>
            </a:ext>
          </a:extLst>
        </xdr:cNvPr>
        <xdr:cNvPicPr>
          <a:picLocks noChangeAspect="1"/>
        </xdr:cNvPicPr>
      </xdr:nvPicPr>
      <xdr:blipFill>
        <a:blip xmlns:r="http://schemas.openxmlformats.org/officeDocument/2006/relationships" r:embed="rId13"/>
        <a:stretch>
          <a:fillRect/>
        </a:stretch>
      </xdr:blipFill>
      <xdr:spPr>
        <a:xfrm>
          <a:off x="22412" y="49048146"/>
          <a:ext cx="5747357" cy="2190476"/>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xdr:from>
      <xdr:col>17</xdr:col>
      <xdr:colOff>515902</xdr:colOff>
      <xdr:row>1</xdr:row>
      <xdr:rowOff>89646</xdr:rowOff>
    </xdr:from>
    <xdr:to>
      <xdr:col>20</xdr:col>
      <xdr:colOff>100509</xdr:colOff>
      <xdr:row>14</xdr:row>
      <xdr:rowOff>89337</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A00-000002000000}"/>
            </a:ext>
          </a:extLst>
        </xdr:cNvPr>
        <xdr:cNvSpPr/>
      </xdr:nvSpPr>
      <xdr:spPr>
        <a:xfrm>
          <a:off x="10879102" y="294598"/>
          <a:ext cx="1413407" cy="593525"/>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Rohit%20Data\Classes%20Data\Excel%20Classes\EXP%20Pay%20Ve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New%20Volume\Rohit%20Data\Classes%20Data\New%20Assignments%202019\Excel\Tutorials\Assignment-3%20Work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utstanding"/>
      <sheetName val="Final"/>
      <sheetName val="EXP Pay Ven"/>
    </sheetNames>
    <definedNames>
      <definedName name="List1"/>
    </definedNames>
    <sheetDataSet>
      <sheetData sheetId="0"/>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sheetName val="Reference in Excel"/>
      <sheetName val="Name Manager"/>
      <sheetName val="Sheet Protection"/>
      <sheetName val="Shareworkbook"/>
      <sheetName val="Workbook Protection"/>
      <sheetName val="Validation"/>
      <sheetName val="Round Function"/>
      <sheetName val="Working"/>
      <sheetName val="DAta"/>
      <sheetName val="Remove Duplicates"/>
      <sheetName val="Type of Calculation"/>
      <sheetName val="Text to Column"/>
    </sheetNames>
    <sheetDataSet>
      <sheetData sheetId="0"/>
      <sheetData sheetId="1"/>
      <sheetData sheetId="2">
        <row r="57">
          <cell r="A57">
            <v>13</v>
          </cell>
        </row>
        <row r="58">
          <cell r="A58">
            <v>13</v>
          </cell>
        </row>
        <row r="59">
          <cell r="A59">
            <v>13</v>
          </cell>
        </row>
        <row r="60">
          <cell r="A60">
            <v>12</v>
          </cell>
        </row>
        <row r="61">
          <cell r="A61">
            <v>17</v>
          </cell>
        </row>
        <row r="62">
          <cell r="A62">
            <v>15</v>
          </cell>
        </row>
        <row r="63">
          <cell r="A63">
            <v>83</v>
          </cell>
        </row>
      </sheetData>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3"/>
  <sheetViews>
    <sheetView showGridLines="0" topLeftCell="A6" zoomScaleNormal="100" workbookViewId="0"/>
  </sheetViews>
  <sheetFormatPr defaultColWidth="0" defaultRowHeight="14.5" zeroHeight="1" x14ac:dyDescent="0.35"/>
  <cols>
    <col min="1" max="15" width="9.1796875" style="17" customWidth="1"/>
    <col min="16" max="16" width="18.453125" style="17" customWidth="1"/>
    <col min="17" max="17" width="2.453125" style="10" hidden="1" customWidth="1"/>
    <col min="18" max="16384" width="9.1796875" style="10" hidden="1"/>
  </cols>
  <sheetData>
    <row r="1" spans="12:16" ht="15" customHeight="1" x14ac:dyDescent="0.35">
      <c r="L1" s="101" t="s">
        <v>426</v>
      </c>
      <c r="M1" s="101"/>
      <c r="N1" s="101"/>
      <c r="O1" s="101"/>
      <c r="P1" s="101"/>
    </row>
    <row r="2" spans="12:16" ht="22.5" customHeight="1" x14ac:dyDescent="0.35">
      <c r="L2" s="101"/>
      <c r="M2" s="101"/>
      <c r="N2" s="101"/>
      <c r="O2" s="101"/>
      <c r="P2" s="101"/>
    </row>
    <row r="3" spans="12:16" x14ac:dyDescent="0.35">
      <c r="L3" s="101"/>
      <c r="M3" s="101"/>
      <c r="N3" s="101"/>
      <c r="O3" s="101"/>
      <c r="P3" s="101"/>
    </row>
    <row r="4" spans="12:16" ht="15" customHeight="1" x14ac:dyDescent="0.35">
      <c r="L4" s="101"/>
      <c r="M4" s="101"/>
      <c r="N4" s="101"/>
      <c r="O4" s="101"/>
      <c r="P4" s="101"/>
    </row>
    <row r="5" spans="12:16" ht="22.5" customHeight="1" x14ac:dyDescent="0.35"/>
    <row r="6" spans="12:16" ht="16.5" customHeight="1" x14ac:dyDescent="0.35"/>
    <row r="7" spans="12:16" ht="15" customHeight="1" x14ac:dyDescent="0.35"/>
    <row r="8" spans="12:16" x14ac:dyDescent="0.35"/>
    <row r="9" spans="12:16" x14ac:dyDescent="0.35"/>
    <row r="10" spans="12:16" x14ac:dyDescent="0.35"/>
    <row r="11" spans="12:16" ht="15" customHeight="1" x14ac:dyDescent="0.35"/>
    <row r="12" spans="12:16" x14ac:dyDescent="0.35"/>
    <row r="13" spans="12:16" x14ac:dyDescent="0.35"/>
    <row r="14" spans="12:16" x14ac:dyDescent="0.35"/>
    <row r="15" spans="12:16" x14ac:dyDescent="0.35"/>
    <row r="16" spans="12: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sheetData>
  <customSheetViews>
    <customSheetView guid="{A27D5E1E-B06B-4AE2-9D20-CB87A5C74206}" showGridLines="0" hiddenRows="1" hiddenColumns="1">
      <selection activeCell="P10" sqref="P10"/>
      <pageMargins left="0.7" right="0.7" top="0.75" bottom="0.75" header="0.3" footer="0.3"/>
      <pageSetup orientation="portrait" r:id="rId1"/>
    </customSheetView>
  </customSheetViews>
  <mergeCells count="1">
    <mergeCell ref="L1:P4"/>
  </mergeCell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04"/>
  <sheetViews>
    <sheetView showGridLines="0" zoomScaleNormal="100" workbookViewId="0">
      <selection sqref="A1:XFD1048576"/>
    </sheetView>
  </sheetViews>
  <sheetFormatPr defaultRowHeight="14.5" x14ac:dyDescent="0.35"/>
  <cols>
    <col min="1" max="3" width="20.54296875" style="10" customWidth="1"/>
    <col min="4" max="4" width="25.81640625" style="10" customWidth="1"/>
    <col min="5" max="5" width="25" style="10" customWidth="1"/>
    <col min="6" max="6" width="20.54296875" style="10" customWidth="1"/>
    <col min="7" max="7" width="16.453125" style="10" customWidth="1"/>
    <col min="8" max="16384" width="8.7265625" style="10"/>
  </cols>
  <sheetData>
    <row r="1" spans="1:8" x14ac:dyDescent="0.35">
      <c r="A1" s="103" t="s">
        <v>19</v>
      </c>
      <c r="B1" s="103"/>
      <c r="C1" s="103"/>
      <c r="D1" s="103"/>
      <c r="E1" s="103"/>
      <c r="F1" s="103"/>
      <c r="G1" s="103"/>
      <c r="H1" s="103"/>
    </row>
    <row r="3" spans="1:8" x14ac:dyDescent="0.35">
      <c r="A3" s="10" t="s">
        <v>20</v>
      </c>
    </row>
    <row r="5" spans="1:8" x14ac:dyDescent="0.35">
      <c r="A5" s="10" t="s">
        <v>21</v>
      </c>
    </row>
    <row r="6" spans="1:8" x14ac:dyDescent="0.35">
      <c r="A6" s="14"/>
    </row>
    <row r="7" spans="1:8" x14ac:dyDescent="0.35">
      <c r="A7" s="18" t="s">
        <v>22</v>
      </c>
    </row>
    <row r="8" spans="1:8" x14ac:dyDescent="0.35">
      <c r="A8" s="18"/>
    </row>
    <row r="9" spans="1:8" x14ac:dyDescent="0.35">
      <c r="A9" s="19" t="s">
        <v>23</v>
      </c>
    </row>
    <row r="18" spans="1:9" x14ac:dyDescent="0.35">
      <c r="A18" s="20" t="s">
        <v>24</v>
      </c>
    </row>
    <row r="20" spans="1:9" x14ac:dyDescent="0.35">
      <c r="A20" s="10" t="s">
        <v>25</v>
      </c>
    </row>
    <row r="22" spans="1:9" x14ac:dyDescent="0.35">
      <c r="A22" s="21" t="s">
        <v>27</v>
      </c>
    </row>
    <row r="23" spans="1:9" x14ac:dyDescent="0.35">
      <c r="A23" s="22"/>
    </row>
    <row r="24" spans="1:9" x14ac:dyDescent="0.35">
      <c r="A24" s="102" t="s">
        <v>26</v>
      </c>
      <c r="B24" s="102"/>
      <c r="C24" s="102"/>
      <c r="D24" s="102"/>
      <c r="E24" s="102"/>
      <c r="F24" s="102"/>
      <c r="G24" s="102"/>
      <c r="H24" s="102"/>
      <c r="I24" s="102"/>
    </row>
    <row r="25" spans="1:9" x14ac:dyDescent="0.35">
      <c r="A25" s="102"/>
      <c r="B25" s="102"/>
      <c r="C25" s="102"/>
      <c r="D25" s="102"/>
      <c r="E25" s="102"/>
      <c r="F25" s="102"/>
      <c r="G25" s="102"/>
      <c r="H25" s="102"/>
      <c r="I25" s="102"/>
    </row>
    <row r="27" spans="1:9" x14ac:dyDescent="0.35">
      <c r="A27" s="10" t="s">
        <v>28</v>
      </c>
    </row>
    <row r="36" spans="1:7" x14ac:dyDescent="0.35">
      <c r="A36" s="14" t="s">
        <v>29</v>
      </c>
    </row>
    <row r="38" spans="1:7" x14ac:dyDescent="0.35">
      <c r="A38" s="10" t="s">
        <v>31</v>
      </c>
    </row>
    <row r="40" spans="1:7" x14ac:dyDescent="0.35">
      <c r="A40" s="102" t="s">
        <v>32</v>
      </c>
      <c r="B40" s="102"/>
      <c r="C40" s="102"/>
      <c r="D40" s="102"/>
      <c r="E40" s="102"/>
      <c r="F40" s="102"/>
      <c r="G40" s="102"/>
    </row>
    <row r="41" spans="1:7" x14ac:dyDescent="0.35">
      <c r="A41" s="102"/>
      <c r="B41" s="102"/>
      <c r="C41" s="102"/>
      <c r="D41" s="102"/>
      <c r="E41" s="102"/>
      <c r="F41" s="102"/>
      <c r="G41" s="102"/>
    </row>
    <row r="43" spans="1:7" x14ac:dyDescent="0.35">
      <c r="A43" s="10" t="s">
        <v>30</v>
      </c>
    </row>
    <row r="53" spans="1:1" x14ac:dyDescent="0.35">
      <c r="A53" s="14" t="s">
        <v>33</v>
      </c>
    </row>
    <row r="55" spans="1:1" x14ac:dyDescent="0.35">
      <c r="A55" s="10" t="s">
        <v>34</v>
      </c>
    </row>
    <row r="57" spans="1:1" x14ac:dyDescent="0.35">
      <c r="A57" s="10" t="s">
        <v>35</v>
      </c>
    </row>
    <row r="58" spans="1:1" x14ac:dyDescent="0.35">
      <c r="A58" s="10" t="s">
        <v>36</v>
      </c>
    </row>
    <row r="59" spans="1:1" x14ac:dyDescent="0.35">
      <c r="A59" s="10" t="s">
        <v>37</v>
      </c>
    </row>
    <row r="60" spans="1:1" x14ac:dyDescent="0.35">
      <c r="A60" s="10" t="s">
        <v>38</v>
      </c>
    </row>
    <row r="62" spans="1:1" x14ac:dyDescent="0.35">
      <c r="A62" s="14" t="s">
        <v>39</v>
      </c>
    </row>
    <row r="64" spans="1:1" x14ac:dyDescent="0.35">
      <c r="A64" s="10" t="s">
        <v>40</v>
      </c>
    </row>
    <row r="66" spans="1:7" x14ac:dyDescent="0.35">
      <c r="A66" s="10" t="s">
        <v>41</v>
      </c>
    </row>
    <row r="68" spans="1:7" x14ac:dyDescent="0.35">
      <c r="A68" s="10" t="s">
        <v>42</v>
      </c>
    </row>
    <row r="69" spans="1:7" x14ac:dyDescent="0.35">
      <c r="A69" s="10" t="s">
        <v>43</v>
      </c>
    </row>
    <row r="70" spans="1:7" x14ac:dyDescent="0.35">
      <c r="A70" s="10" t="s">
        <v>44</v>
      </c>
    </row>
    <row r="72" spans="1:7" x14ac:dyDescent="0.35">
      <c r="A72" s="14" t="s">
        <v>45</v>
      </c>
    </row>
    <row r="74" spans="1:7" x14ac:dyDescent="0.35">
      <c r="A74" s="10" t="s">
        <v>46</v>
      </c>
    </row>
    <row r="76" spans="1:7" x14ac:dyDescent="0.35">
      <c r="A76" s="10" t="s">
        <v>47</v>
      </c>
    </row>
    <row r="78" spans="1:7" x14ac:dyDescent="0.35">
      <c r="A78" s="14" t="s">
        <v>48</v>
      </c>
    </row>
    <row r="80" spans="1:7" x14ac:dyDescent="0.35">
      <c r="A80" s="102" t="s">
        <v>49</v>
      </c>
      <c r="B80" s="102"/>
      <c r="C80" s="102"/>
      <c r="D80" s="102"/>
      <c r="E80" s="102"/>
      <c r="F80" s="102"/>
      <c r="G80" s="102"/>
    </row>
    <row r="81" spans="1:7" x14ac:dyDescent="0.35">
      <c r="A81" s="102"/>
      <c r="B81" s="102"/>
      <c r="C81" s="102"/>
      <c r="D81" s="102"/>
      <c r="E81" s="102"/>
      <c r="F81" s="102"/>
      <c r="G81" s="102"/>
    </row>
    <row r="83" spans="1:7" x14ac:dyDescent="0.35">
      <c r="A83" s="10" t="s">
        <v>50</v>
      </c>
    </row>
    <row r="85" spans="1:7" x14ac:dyDescent="0.35">
      <c r="A85" s="23" t="s">
        <v>52</v>
      </c>
    </row>
    <row r="86" spans="1:7" x14ac:dyDescent="0.35">
      <c r="A86" s="22"/>
    </row>
    <row r="87" spans="1:7" x14ac:dyDescent="0.35">
      <c r="A87" s="10" t="s">
        <v>51</v>
      </c>
    </row>
    <row r="89" spans="1:7" x14ac:dyDescent="0.35">
      <c r="A89" s="24" t="s">
        <v>53</v>
      </c>
      <c r="D89" s="24" t="s">
        <v>54</v>
      </c>
    </row>
    <row r="98" spans="1:6" x14ac:dyDescent="0.35">
      <c r="A98" s="102" t="s">
        <v>55</v>
      </c>
      <c r="B98" s="102"/>
      <c r="C98" s="102"/>
      <c r="D98" s="102"/>
      <c r="E98" s="102"/>
      <c r="F98" s="102"/>
    </row>
    <row r="99" spans="1:6" x14ac:dyDescent="0.35">
      <c r="A99" s="102"/>
      <c r="B99" s="102"/>
      <c r="C99" s="102"/>
      <c r="D99" s="102"/>
      <c r="E99" s="102"/>
      <c r="F99" s="102"/>
    </row>
    <row r="102" spans="1:6" x14ac:dyDescent="0.35">
      <c r="A102" s="14" t="s">
        <v>1</v>
      </c>
    </row>
    <row r="104" spans="1:6" x14ac:dyDescent="0.35">
      <c r="A104" s="10">
        <f ca="1">RANDBETWEEN(1,100)</f>
        <v>82</v>
      </c>
    </row>
  </sheetData>
  <customSheetViews>
    <customSheetView guid="{A27D5E1E-B06B-4AE2-9D20-CB87A5C74206}" scale="160" showGridLines="0" topLeftCell="A59">
      <selection activeCell="G68" sqref="G68"/>
      <pageMargins left="0.7" right="0.7" top="0.75" bottom="0.75" header="0.3" footer="0.3"/>
      <pageSetup orientation="portrait" r:id="rId1"/>
    </customSheetView>
  </customSheetViews>
  <mergeCells count="5">
    <mergeCell ref="A98:F99"/>
    <mergeCell ref="A1:H1"/>
    <mergeCell ref="A24:I25"/>
    <mergeCell ref="A40:G41"/>
    <mergeCell ref="A80:G81"/>
  </mergeCell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226"/>
  <sheetViews>
    <sheetView showGridLines="0" tabSelected="1" topLeftCell="A153" zoomScale="75" zoomScaleNormal="145" workbookViewId="0">
      <selection activeCell="E176" sqref="E176"/>
    </sheetView>
  </sheetViews>
  <sheetFormatPr defaultRowHeight="14.5" x14ac:dyDescent="0.35"/>
  <cols>
    <col min="1" max="1" width="13.7265625" style="10" customWidth="1"/>
    <col min="2" max="5" width="12.1796875" style="10" customWidth="1"/>
    <col min="6" max="6" width="8.7265625" style="10"/>
    <col min="7" max="7" width="8" style="10" customWidth="1"/>
    <col min="8" max="8" width="11.7265625" style="10" bestFit="1" customWidth="1"/>
    <col min="9" max="9" width="12.7265625" style="10" customWidth="1"/>
    <col min="10" max="11" width="13.81640625" style="10" bestFit="1" customWidth="1"/>
    <col min="12" max="12" width="12.453125" style="10" customWidth="1"/>
    <col min="13" max="13" width="13.453125" style="10" customWidth="1"/>
    <col min="14" max="16384" width="8.7265625" style="10"/>
  </cols>
  <sheetData>
    <row r="1" spans="1:15" x14ac:dyDescent="0.35">
      <c r="A1" s="103" t="s">
        <v>56</v>
      </c>
      <c r="B1" s="103"/>
      <c r="C1" s="103"/>
      <c r="D1" s="103"/>
      <c r="E1" s="103"/>
      <c r="F1" s="103"/>
      <c r="G1" s="103"/>
      <c r="H1" s="103"/>
      <c r="I1" s="103"/>
      <c r="J1" s="103"/>
      <c r="K1" s="103"/>
      <c r="L1" s="103"/>
      <c r="M1" s="103"/>
      <c r="N1" s="103"/>
      <c r="O1" s="103"/>
    </row>
    <row r="3" spans="1:15" x14ac:dyDescent="0.35">
      <c r="A3" s="25" t="s">
        <v>57</v>
      </c>
    </row>
    <row r="4" spans="1:15" x14ac:dyDescent="0.35">
      <c r="A4" s="25"/>
    </row>
    <row r="5" spans="1:15" x14ac:dyDescent="0.35">
      <c r="A5" s="10" t="s">
        <v>58</v>
      </c>
    </row>
    <row r="7" spans="1:15" x14ac:dyDescent="0.35">
      <c r="A7" s="14" t="s">
        <v>4</v>
      </c>
      <c r="I7" s="10" t="s">
        <v>304</v>
      </c>
      <c r="J7" s="10" t="s">
        <v>305</v>
      </c>
    </row>
    <row r="8" spans="1:15" x14ac:dyDescent="0.35">
      <c r="A8" s="14"/>
      <c r="I8" s="10" t="s">
        <v>306</v>
      </c>
      <c r="J8" s="10" t="s">
        <v>307</v>
      </c>
    </row>
    <row r="9" spans="1:15" x14ac:dyDescent="0.35">
      <c r="A9" s="18" t="s">
        <v>59</v>
      </c>
      <c r="I9" s="10" t="s">
        <v>308</v>
      </c>
      <c r="J9" s="10" t="s">
        <v>309</v>
      </c>
    </row>
    <row r="10" spans="1:15" x14ac:dyDescent="0.35">
      <c r="A10" s="18"/>
    </row>
    <row r="11" spans="1:15" x14ac:dyDescent="0.35">
      <c r="A11" s="14" t="s">
        <v>5</v>
      </c>
    </row>
    <row r="13" spans="1:15" x14ac:dyDescent="0.35">
      <c r="A13" s="14" t="s">
        <v>60</v>
      </c>
    </row>
    <row r="14" spans="1:15" x14ac:dyDescent="0.35">
      <c r="A14" s="10" t="s">
        <v>61</v>
      </c>
    </row>
    <row r="15" spans="1:15" x14ac:dyDescent="0.35">
      <c r="A15" s="14" t="s">
        <v>62</v>
      </c>
    </row>
    <row r="16" spans="1:15" x14ac:dyDescent="0.35">
      <c r="A16" s="10" t="s">
        <v>63</v>
      </c>
    </row>
    <row r="17" spans="1:14" x14ac:dyDescent="0.35">
      <c r="A17" s="14" t="s">
        <v>64</v>
      </c>
    </row>
    <row r="18" spans="1:14" x14ac:dyDescent="0.35">
      <c r="A18" s="10" t="s">
        <v>65</v>
      </c>
    </row>
    <row r="20" spans="1:14" x14ac:dyDescent="0.35">
      <c r="A20" s="10" t="s">
        <v>66</v>
      </c>
    </row>
    <row r="21" spans="1:14" x14ac:dyDescent="0.35">
      <c r="A21" s="14"/>
    </row>
    <row r="23" spans="1:14" x14ac:dyDescent="0.35">
      <c r="A23" s="26" t="s">
        <v>3</v>
      </c>
      <c r="B23" s="27"/>
      <c r="C23" s="27"/>
      <c r="D23" s="27"/>
      <c r="E23" s="27"/>
      <c r="F23" s="27"/>
      <c r="G23" s="26" t="s">
        <v>67</v>
      </c>
      <c r="H23" s="27"/>
      <c r="I23" s="27"/>
      <c r="J23" s="27"/>
      <c r="K23" s="27"/>
      <c r="L23" s="27"/>
      <c r="M23" s="27"/>
      <c r="N23" s="27"/>
    </row>
    <row r="24" spans="1:14" x14ac:dyDescent="0.35">
      <c r="A24" s="28"/>
      <c r="B24" s="28"/>
      <c r="C24" s="27"/>
      <c r="D24" s="27"/>
      <c r="E24" s="27"/>
      <c r="F24" s="27"/>
      <c r="G24" s="29"/>
      <c r="H24" s="29"/>
      <c r="I24" s="30"/>
      <c r="J24" s="30"/>
      <c r="K24" s="29"/>
      <c r="L24" s="31"/>
      <c r="M24" s="27"/>
      <c r="N24" s="27"/>
    </row>
    <row r="25" spans="1:14" x14ac:dyDescent="0.35">
      <c r="A25" s="26" t="s">
        <v>6</v>
      </c>
      <c r="B25" s="26" t="s">
        <v>9</v>
      </c>
      <c r="C25" s="26" t="s">
        <v>10</v>
      </c>
      <c r="D25" s="26" t="s">
        <v>11</v>
      </c>
      <c r="E25" s="26" t="s">
        <v>12</v>
      </c>
      <c r="F25" s="26"/>
      <c r="G25" s="26"/>
      <c r="H25" s="32"/>
      <c r="I25" s="26" t="s">
        <v>9</v>
      </c>
      <c r="J25" s="33"/>
      <c r="K25" s="32"/>
      <c r="L25" s="32"/>
      <c r="M25" s="32"/>
      <c r="N25" s="27"/>
    </row>
    <row r="26" spans="1:14" x14ac:dyDescent="0.35">
      <c r="A26" s="27" t="s">
        <v>8</v>
      </c>
      <c r="B26" s="27" t="s">
        <v>13</v>
      </c>
      <c r="C26" s="34">
        <v>37812</v>
      </c>
      <c r="D26" s="27">
        <v>10249</v>
      </c>
      <c r="E26" s="35">
        <v>1863.4</v>
      </c>
      <c r="F26" s="27"/>
      <c r="G26" s="27"/>
      <c r="H26" s="36"/>
      <c r="I26" s="27" t="s">
        <v>13</v>
      </c>
      <c r="J26" s="27"/>
      <c r="K26" s="27"/>
      <c r="L26" s="37"/>
      <c r="M26" s="37"/>
      <c r="N26" s="27"/>
    </row>
    <row r="27" spans="1:14" x14ac:dyDescent="0.35">
      <c r="A27" s="27" t="s">
        <v>8</v>
      </c>
      <c r="B27" s="27" t="s">
        <v>14</v>
      </c>
      <c r="C27" s="34">
        <f t="shared" ref="C27:C32" si="0">C26-20</f>
        <v>37792</v>
      </c>
      <c r="D27" s="27">
        <v>10252</v>
      </c>
      <c r="E27" s="35">
        <v>3597.9</v>
      </c>
      <c r="F27" s="27"/>
      <c r="G27" s="27"/>
      <c r="H27" s="27"/>
      <c r="I27" s="27"/>
      <c r="J27" s="27"/>
      <c r="K27" s="27"/>
      <c r="L27" s="27"/>
      <c r="M27" s="27"/>
      <c r="N27" s="27"/>
    </row>
    <row r="28" spans="1:14" x14ac:dyDescent="0.35">
      <c r="A28" s="27" t="s">
        <v>8</v>
      </c>
      <c r="B28" s="27" t="s">
        <v>14</v>
      </c>
      <c r="C28" s="34">
        <f t="shared" si="0"/>
        <v>37772</v>
      </c>
      <c r="D28" s="27">
        <v>10250</v>
      </c>
      <c r="E28" s="35">
        <v>1552.6</v>
      </c>
      <c r="F28" s="27"/>
      <c r="G28" s="38"/>
      <c r="H28" s="36"/>
      <c r="I28" s="27">
        <f>DSUM(A25:E32,E25,I25:I26)</f>
        <v>1863.4</v>
      </c>
      <c r="J28" s="27"/>
      <c r="K28" s="27"/>
      <c r="L28" s="37"/>
      <c r="M28" s="27"/>
      <c r="N28" s="27"/>
    </row>
    <row r="29" spans="1:14" x14ac:dyDescent="0.35">
      <c r="A29" s="27" t="s">
        <v>8</v>
      </c>
      <c r="B29" s="27" t="s">
        <v>15</v>
      </c>
      <c r="C29" s="34">
        <f t="shared" si="0"/>
        <v>37752</v>
      </c>
      <c r="D29" s="27">
        <v>10251</v>
      </c>
      <c r="E29" s="35">
        <v>654.05999999999995</v>
      </c>
      <c r="F29" s="27"/>
      <c r="G29" s="36"/>
      <c r="H29" s="36"/>
      <c r="I29" s="27"/>
      <c r="J29" s="27"/>
      <c r="K29" s="27"/>
      <c r="L29" s="37"/>
      <c r="M29" s="27"/>
      <c r="N29" s="27"/>
    </row>
    <row r="30" spans="1:14" ht="15.5" x14ac:dyDescent="0.35">
      <c r="A30" s="27" t="s">
        <v>7</v>
      </c>
      <c r="B30" s="27" t="s">
        <v>16</v>
      </c>
      <c r="C30" s="34">
        <f t="shared" si="0"/>
        <v>37732</v>
      </c>
      <c r="D30" s="27">
        <v>10255</v>
      </c>
      <c r="E30" s="35">
        <v>2490.5</v>
      </c>
      <c r="F30" s="27"/>
      <c r="G30" s="39"/>
      <c r="H30" s="27"/>
      <c r="I30" s="27"/>
      <c r="J30" s="40"/>
      <c r="K30" s="27"/>
      <c r="L30" s="27"/>
      <c r="M30" s="27"/>
      <c r="N30" s="27"/>
    </row>
    <row r="31" spans="1:14" x14ac:dyDescent="0.35">
      <c r="A31" s="27" t="s">
        <v>8</v>
      </c>
      <c r="B31" s="27" t="s">
        <v>14</v>
      </c>
      <c r="C31" s="34">
        <f t="shared" si="0"/>
        <v>37712</v>
      </c>
      <c r="D31" s="27">
        <v>10253</v>
      </c>
      <c r="E31" s="35">
        <v>1444.8</v>
      </c>
      <c r="F31" s="27"/>
      <c r="G31" s="26"/>
      <c r="H31" s="36"/>
      <c r="I31" s="27"/>
      <c r="J31" s="26"/>
      <c r="K31" s="27"/>
      <c r="L31" s="37"/>
      <c r="M31" s="27"/>
      <c r="N31" s="27"/>
    </row>
    <row r="32" spans="1:14" x14ac:dyDescent="0.35">
      <c r="A32" s="27" t="s">
        <v>7</v>
      </c>
      <c r="B32" s="27" t="s">
        <v>17</v>
      </c>
      <c r="C32" s="34">
        <f t="shared" si="0"/>
        <v>37692</v>
      </c>
      <c r="D32" s="27">
        <v>10248</v>
      </c>
      <c r="E32" s="35">
        <v>440</v>
      </c>
      <c r="F32" s="27"/>
      <c r="G32" s="38"/>
      <c r="H32" s="27"/>
      <c r="I32" s="27"/>
      <c r="J32" s="27"/>
      <c r="K32" s="27"/>
      <c r="L32" s="27"/>
      <c r="M32" s="27"/>
      <c r="N32" s="27"/>
    </row>
    <row r="33" spans="1:14" x14ac:dyDescent="0.35">
      <c r="A33" s="27"/>
      <c r="B33" s="27"/>
      <c r="C33" s="27"/>
      <c r="D33" s="27"/>
      <c r="E33" s="27"/>
      <c r="F33" s="27"/>
      <c r="G33" s="27"/>
      <c r="H33" s="36"/>
      <c r="I33" s="27"/>
      <c r="J33" s="27"/>
      <c r="K33" s="27"/>
      <c r="L33" s="37"/>
      <c r="M33" s="27"/>
      <c r="N33" s="27"/>
    </row>
    <row r="34" spans="1:14" x14ac:dyDescent="0.35">
      <c r="A34" s="26"/>
      <c r="B34" s="26"/>
      <c r="C34" s="26"/>
      <c r="D34" s="26"/>
      <c r="E34" s="26"/>
      <c r="F34" s="27"/>
      <c r="G34" s="41"/>
      <c r="H34" s="27"/>
      <c r="I34" s="27"/>
      <c r="J34" s="41"/>
      <c r="K34" s="27"/>
      <c r="L34" s="27"/>
      <c r="M34" s="27"/>
      <c r="N34" s="27"/>
    </row>
    <row r="35" spans="1:14" x14ac:dyDescent="0.35">
      <c r="A35" s="27"/>
      <c r="B35" s="27"/>
      <c r="C35" s="37"/>
      <c r="D35" s="37"/>
      <c r="E35" s="35"/>
      <c r="F35" s="27"/>
      <c r="G35" s="27"/>
      <c r="H35" s="27"/>
      <c r="I35" s="27"/>
      <c r="J35" s="27"/>
      <c r="K35" s="27"/>
      <c r="L35" s="27"/>
      <c r="M35" s="27"/>
      <c r="N35" s="27"/>
    </row>
    <row r="36" spans="1:14" x14ac:dyDescent="0.35">
      <c r="A36" s="27"/>
      <c r="B36" s="27"/>
      <c r="C36" s="27"/>
      <c r="D36" s="27"/>
      <c r="E36" s="27"/>
      <c r="F36" s="27"/>
      <c r="G36" s="27"/>
      <c r="H36" s="27"/>
      <c r="I36" s="27"/>
      <c r="J36" s="27"/>
      <c r="K36" s="27"/>
      <c r="L36" s="27"/>
      <c r="M36" s="27"/>
      <c r="N36" s="27"/>
    </row>
    <row r="37" spans="1:14" x14ac:dyDescent="0.35">
      <c r="A37" s="27"/>
      <c r="B37" s="27"/>
      <c r="C37" s="27"/>
      <c r="D37" s="27"/>
      <c r="E37" s="27"/>
      <c r="F37" s="27"/>
      <c r="G37" s="27"/>
      <c r="H37" s="27"/>
      <c r="I37" s="27"/>
      <c r="J37" s="27"/>
      <c r="K37" s="27"/>
      <c r="L37" s="27"/>
      <c r="M37" s="27"/>
      <c r="N37" s="27"/>
    </row>
    <row r="38" spans="1:14" x14ac:dyDescent="0.35">
      <c r="A38" s="25" t="s">
        <v>71</v>
      </c>
    </row>
    <row r="39" spans="1:14" x14ac:dyDescent="0.35">
      <c r="A39" s="25"/>
    </row>
    <row r="40" spans="1:14" x14ac:dyDescent="0.35">
      <c r="A40" s="10" t="s">
        <v>72</v>
      </c>
    </row>
    <row r="42" spans="1:14" x14ac:dyDescent="0.35">
      <c r="A42" s="14" t="s">
        <v>4</v>
      </c>
    </row>
    <row r="43" spans="1:14" x14ac:dyDescent="0.35">
      <c r="A43" s="14"/>
    </row>
    <row r="44" spans="1:14" x14ac:dyDescent="0.35">
      <c r="A44" s="18" t="s">
        <v>73</v>
      </c>
    </row>
    <row r="45" spans="1:14" x14ac:dyDescent="0.35">
      <c r="A45" s="18"/>
    </row>
    <row r="46" spans="1:14" x14ac:dyDescent="0.35">
      <c r="A46" s="14" t="s">
        <v>5</v>
      </c>
    </row>
    <row r="48" spans="1:14" x14ac:dyDescent="0.35">
      <c r="A48" s="14" t="s">
        <v>60</v>
      </c>
    </row>
    <row r="49" spans="1:16" x14ac:dyDescent="0.35">
      <c r="A49" s="10" t="s">
        <v>61</v>
      </c>
    </row>
    <row r="50" spans="1:16" x14ac:dyDescent="0.35">
      <c r="A50" s="14" t="s">
        <v>62</v>
      </c>
    </row>
    <row r="51" spans="1:16" x14ac:dyDescent="0.35">
      <c r="A51" s="102" t="s">
        <v>74</v>
      </c>
      <c r="B51" s="102"/>
      <c r="C51" s="102"/>
      <c r="D51" s="102"/>
      <c r="E51" s="102"/>
      <c r="F51" s="102"/>
      <c r="G51" s="102"/>
      <c r="H51" s="102"/>
      <c r="I51" s="102"/>
      <c r="J51" s="102"/>
      <c r="K51" s="102"/>
      <c r="L51" s="102"/>
      <c r="M51" s="102"/>
      <c r="N51" s="102"/>
      <c r="O51" s="102"/>
      <c r="P51" s="102"/>
    </row>
    <row r="52" spans="1:16" x14ac:dyDescent="0.35">
      <c r="A52" s="102"/>
      <c r="B52" s="102"/>
      <c r="C52" s="102"/>
      <c r="D52" s="102"/>
      <c r="E52" s="102"/>
      <c r="F52" s="102"/>
      <c r="G52" s="102"/>
      <c r="H52" s="102"/>
      <c r="I52" s="102"/>
      <c r="J52" s="102"/>
      <c r="K52" s="102"/>
      <c r="L52" s="102"/>
      <c r="M52" s="102"/>
      <c r="N52" s="102"/>
      <c r="O52" s="102"/>
      <c r="P52" s="102"/>
    </row>
    <row r="53" spans="1:16" x14ac:dyDescent="0.35">
      <c r="A53" s="14" t="s">
        <v>64</v>
      </c>
    </row>
    <row r="54" spans="1:16" x14ac:dyDescent="0.35">
      <c r="A54" s="10" t="s">
        <v>65</v>
      </c>
    </row>
    <row r="56" spans="1:16" x14ac:dyDescent="0.35">
      <c r="A56" s="10" t="s">
        <v>75</v>
      </c>
    </row>
    <row r="59" spans="1:16" x14ac:dyDescent="0.35">
      <c r="A59" s="42" t="s">
        <v>3</v>
      </c>
      <c r="B59" s="1"/>
      <c r="C59" s="1"/>
      <c r="D59" s="1"/>
      <c r="E59" s="1"/>
      <c r="F59" s="1"/>
      <c r="G59" s="42" t="s">
        <v>67</v>
      </c>
      <c r="H59" s="1"/>
      <c r="I59" s="1"/>
      <c r="J59" s="1"/>
      <c r="K59" s="1"/>
      <c r="L59" s="1"/>
      <c r="M59" s="1"/>
    </row>
    <row r="60" spans="1:16" x14ac:dyDescent="0.35">
      <c r="A60" s="43"/>
      <c r="B60" s="43"/>
      <c r="C60" s="1"/>
      <c r="D60" s="1"/>
      <c r="E60" s="1"/>
      <c r="F60" s="1"/>
      <c r="G60" s="44"/>
      <c r="H60" s="44"/>
      <c r="I60" s="45"/>
      <c r="J60" s="45"/>
      <c r="K60" s="44"/>
      <c r="L60" s="46"/>
      <c r="M60" s="1"/>
    </row>
    <row r="61" spans="1:16" x14ac:dyDescent="0.35">
      <c r="A61" s="42" t="s">
        <v>6</v>
      </c>
      <c r="B61" s="42" t="s">
        <v>9</v>
      </c>
      <c r="C61" s="42" t="s">
        <v>10</v>
      </c>
      <c r="D61" s="42" t="s">
        <v>11</v>
      </c>
      <c r="E61" s="42" t="s">
        <v>12</v>
      </c>
      <c r="F61" s="42"/>
      <c r="G61" s="3" t="s">
        <v>6</v>
      </c>
      <c r="H61" s="4" t="s">
        <v>9</v>
      </c>
      <c r="I61" s="1"/>
      <c r="J61" s="3" t="s">
        <v>6</v>
      </c>
      <c r="K61" s="4" t="s">
        <v>9</v>
      </c>
      <c r="L61" s="4" t="s">
        <v>10</v>
      </c>
      <c r="M61" s="1"/>
    </row>
    <row r="62" spans="1:16" x14ac:dyDescent="0.35">
      <c r="A62" s="1" t="s">
        <v>7</v>
      </c>
      <c r="B62" s="1" t="s">
        <v>13</v>
      </c>
      <c r="C62" s="47">
        <v>37812</v>
      </c>
      <c r="D62" s="1">
        <v>10249</v>
      </c>
      <c r="E62" s="48">
        <v>1863.4</v>
      </c>
      <c r="F62" s="1"/>
      <c r="G62" s="1" t="s">
        <v>8</v>
      </c>
      <c r="H62" s="2" t="s">
        <v>14</v>
      </c>
      <c r="I62" s="1"/>
      <c r="J62" s="1" t="s">
        <v>8</v>
      </c>
      <c r="K62" s="2" t="s">
        <v>14</v>
      </c>
      <c r="L62" s="5" t="s">
        <v>68</v>
      </c>
      <c r="M62" s="1"/>
    </row>
    <row r="63" spans="1:16" x14ac:dyDescent="0.35">
      <c r="A63" s="1" t="s">
        <v>8</v>
      </c>
      <c r="B63" s="1" t="s">
        <v>14</v>
      </c>
      <c r="C63" s="47">
        <f t="shared" ref="C63:C68" si="1">C62-20</f>
        <v>37792</v>
      </c>
      <c r="D63" s="1">
        <v>10252</v>
      </c>
      <c r="E63" s="48">
        <v>3597.9</v>
      </c>
      <c r="F63" s="1"/>
      <c r="G63" s="1"/>
      <c r="H63" s="1"/>
      <c r="I63" s="1"/>
      <c r="J63" s="1"/>
      <c r="K63" s="1"/>
      <c r="L63" s="1"/>
      <c r="M63" s="1"/>
    </row>
    <row r="64" spans="1:16" x14ac:dyDescent="0.35">
      <c r="A64" s="1" t="s">
        <v>8</v>
      </c>
      <c r="B64" s="1" t="s">
        <v>14</v>
      </c>
      <c r="C64" s="47">
        <f t="shared" si="1"/>
        <v>37772</v>
      </c>
      <c r="D64" s="1">
        <v>10250</v>
      </c>
      <c r="E64" s="48">
        <v>1552.6</v>
      </c>
      <c r="F64" s="1"/>
      <c r="G64" s="49" t="s">
        <v>69</v>
      </c>
      <c r="H64" s="2"/>
      <c r="I64" s="1"/>
      <c r="J64" s="1"/>
      <c r="K64" s="1"/>
      <c r="L64" s="5"/>
      <c r="M64" s="1"/>
    </row>
    <row r="65" spans="1:13" x14ac:dyDescent="0.35">
      <c r="A65" s="1" t="s">
        <v>8</v>
      </c>
      <c r="B65" s="1" t="s">
        <v>15</v>
      </c>
      <c r="C65" s="47">
        <f t="shared" si="1"/>
        <v>37752</v>
      </c>
      <c r="D65" s="1">
        <v>10251</v>
      </c>
      <c r="E65" s="48">
        <v>654.05999999999995</v>
      </c>
      <c r="F65" s="1"/>
      <c r="G65" s="2"/>
      <c r="H65" s="2"/>
      <c r="I65" s="1"/>
      <c r="J65" s="1"/>
      <c r="K65" s="1"/>
      <c r="L65" s="5"/>
      <c r="M65" s="1"/>
    </row>
    <row r="66" spans="1:13" x14ac:dyDescent="0.35">
      <c r="A66" s="1" t="s">
        <v>7</v>
      </c>
      <c r="B66" s="1" t="s">
        <v>16</v>
      </c>
      <c r="C66" s="47">
        <f t="shared" si="1"/>
        <v>37732</v>
      </c>
      <c r="D66" s="1">
        <v>10255</v>
      </c>
      <c r="E66" s="48">
        <v>2490.5</v>
      </c>
      <c r="F66" s="1"/>
      <c r="G66" s="50" t="s">
        <v>81</v>
      </c>
      <c r="H66" s="1"/>
      <c r="I66" s="1"/>
      <c r="J66" s="50" t="s">
        <v>82</v>
      </c>
      <c r="K66" s="1"/>
      <c r="L66" s="1"/>
      <c r="M66" s="1"/>
    </row>
    <row r="67" spans="1:13" x14ac:dyDescent="0.35">
      <c r="A67" s="1" t="s">
        <v>8</v>
      </c>
      <c r="B67" s="1" t="s">
        <v>14</v>
      </c>
      <c r="C67" s="47">
        <f t="shared" si="1"/>
        <v>37712</v>
      </c>
      <c r="D67" s="1">
        <v>10256</v>
      </c>
      <c r="E67" s="48">
        <v>1444.8</v>
      </c>
      <c r="F67" s="1"/>
      <c r="G67" s="42"/>
      <c r="H67" s="2"/>
      <c r="I67" s="1"/>
      <c r="J67" s="1"/>
      <c r="K67" s="1"/>
      <c r="L67" s="5"/>
      <c r="M67" s="1"/>
    </row>
    <row r="68" spans="1:13" x14ac:dyDescent="0.35">
      <c r="A68" s="1" t="s">
        <v>7</v>
      </c>
      <c r="B68" s="1" t="s">
        <v>17</v>
      </c>
      <c r="C68" s="47">
        <f t="shared" si="1"/>
        <v>37692</v>
      </c>
      <c r="D68" s="1">
        <v>10248</v>
      </c>
      <c r="E68" s="48">
        <v>440</v>
      </c>
      <c r="F68" s="1"/>
      <c r="G68" s="49" t="s">
        <v>70</v>
      </c>
      <c r="H68" s="1"/>
      <c r="I68" s="1">
        <f>DCOUNT(A61:E68,E61,G61:G62)</f>
        <v>4</v>
      </c>
      <c r="J68" s="1"/>
      <c r="K68" s="1"/>
      <c r="L68" s="1"/>
      <c r="M68" s="1"/>
    </row>
    <row r="69" spans="1:13" x14ac:dyDescent="0.35">
      <c r="A69" s="1"/>
      <c r="B69" s="1"/>
      <c r="C69" s="1"/>
      <c r="D69" s="1"/>
      <c r="E69" s="1"/>
      <c r="F69" s="1"/>
      <c r="G69" s="1"/>
      <c r="H69" s="2"/>
      <c r="I69" s="1"/>
      <c r="J69" s="1"/>
      <c r="K69" s="1"/>
      <c r="L69" s="5"/>
      <c r="M69" s="1"/>
    </row>
    <row r="70" spans="1:13" x14ac:dyDescent="0.35">
      <c r="A70" s="1"/>
      <c r="B70" s="1">
        <f>DCOUNT(A61:E68,D61,G61:H62)</f>
        <v>3</v>
      </c>
      <c r="C70" s="1"/>
      <c r="D70" s="1">
        <f>DCOUNTA(A61:E68,D61,G61:H62)</f>
        <v>3</v>
      </c>
      <c r="E70" s="1"/>
      <c r="F70" s="1">
        <f>DCOUNTA(A61:E68,A61,G61:H62)</f>
        <v>3</v>
      </c>
      <c r="G70" s="51"/>
      <c r="H70" s="1">
        <f>DCOUNT(A61:E68,B61,G61:H62)</f>
        <v>0</v>
      </c>
      <c r="I70" s="1"/>
      <c r="J70" s="51"/>
      <c r="K70" s="1"/>
      <c r="L70" s="1"/>
      <c r="M70" s="1"/>
    </row>
    <row r="71" spans="1:13" x14ac:dyDescent="0.35">
      <c r="A71" s="104"/>
      <c r="B71" s="104"/>
      <c r="C71" s="1"/>
      <c r="D71" s="1"/>
      <c r="E71" s="52"/>
      <c r="F71" s="1"/>
      <c r="G71" s="1"/>
      <c r="H71" s="1"/>
      <c r="I71" s="1"/>
      <c r="J71" s="1"/>
      <c r="K71" s="1"/>
      <c r="L71" s="1"/>
      <c r="M71" s="1"/>
    </row>
    <row r="74" spans="1:13" x14ac:dyDescent="0.35">
      <c r="A74" s="25" t="s">
        <v>76</v>
      </c>
    </row>
    <row r="75" spans="1:13" x14ac:dyDescent="0.35">
      <c r="A75" s="25"/>
    </row>
    <row r="76" spans="1:13" x14ac:dyDescent="0.35">
      <c r="A76" s="10" t="s">
        <v>78</v>
      </c>
    </row>
    <row r="78" spans="1:13" x14ac:dyDescent="0.35">
      <c r="A78" s="14" t="s">
        <v>4</v>
      </c>
    </row>
    <row r="79" spans="1:13" x14ac:dyDescent="0.35">
      <c r="A79" s="14"/>
    </row>
    <row r="80" spans="1:13" x14ac:dyDescent="0.35">
      <c r="A80" s="18" t="s">
        <v>79</v>
      </c>
    </row>
    <row r="81" spans="1:16" x14ac:dyDescent="0.35">
      <c r="A81" s="18"/>
    </row>
    <row r="82" spans="1:16" x14ac:dyDescent="0.35">
      <c r="A82" s="14" t="s">
        <v>5</v>
      </c>
    </row>
    <row r="84" spans="1:16" x14ac:dyDescent="0.35">
      <c r="A84" s="14" t="s">
        <v>60</v>
      </c>
    </row>
    <row r="85" spans="1:16" x14ac:dyDescent="0.35">
      <c r="A85" s="10" t="s">
        <v>61</v>
      </c>
    </row>
    <row r="86" spans="1:16" x14ac:dyDescent="0.35">
      <c r="A86" s="14" t="s">
        <v>62</v>
      </c>
    </row>
    <row r="87" spans="1:16" x14ac:dyDescent="0.35">
      <c r="A87" s="102" t="s">
        <v>80</v>
      </c>
      <c r="B87" s="102"/>
      <c r="C87" s="102"/>
      <c r="D87" s="102"/>
      <c r="E87" s="102"/>
      <c r="F87" s="102"/>
      <c r="G87" s="102"/>
      <c r="H87" s="102"/>
      <c r="I87" s="102"/>
      <c r="J87" s="102"/>
      <c r="K87" s="102"/>
      <c r="L87" s="102"/>
      <c r="M87" s="102"/>
      <c r="N87" s="102"/>
      <c r="O87" s="102"/>
      <c r="P87" s="102"/>
    </row>
    <row r="88" spans="1:16" x14ac:dyDescent="0.35">
      <c r="A88" s="14" t="s">
        <v>64</v>
      </c>
    </row>
    <row r="89" spans="1:16" x14ac:dyDescent="0.35">
      <c r="A89" s="10" t="s">
        <v>65</v>
      </c>
    </row>
    <row r="91" spans="1:16" x14ac:dyDescent="0.35">
      <c r="A91" s="10" t="s">
        <v>77</v>
      </c>
    </row>
    <row r="94" spans="1:16" x14ac:dyDescent="0.35">
      <c r="A94" s="42" t="s">
        <v>3</v>
      </c>
      <c r="B94" s="1"/>
      <c r="C94" s="1"/>
      <c r="D94" s="1"/>
      <c r="E94" s="1"/>
      <c r="F94" s="1"/>
      <c r="G94" s="42" t="s">
        <v>67</v>
      </c>
      <c r="H94" s="1"/>
      <c r="I94" s="1"/>
      <c r="J94" s="1"/>
      <c r="K94" s="1"/>
      <c r="L94" s="1"/>
      <c r="M94" s="1"/>
    </row>
    <row r="95" spans="1:16" x14ac:dyDescent="0.35">
      <c r="A95" s="43"/>
      <c r="B95" s="43"/>
      <c r="C95" s="1"/>
      <c r="D95" s="1"/>
      <c r="E95" s="1"/>
      <c r="F95" s="1"/>
      <c r="G95" s="44"/>
      <c r="H95" s="44"/>
      <c r="I95" s="45"/>
      <c r="J95" s="45"/>
      <c r="K95" s="44"/>
      <c r="L95" s="46"/>
      <c r="M95" s="1"/>
    </row>
    <row r="96" spans="1:16" x14ac:dyDescent="0.35">
      <c r="A96" s="42" t="s">
        <v>6</v>
      </c>
      <c r="B96" s="42" t="s">
        <v>9</v>
      </c>
      <c r="C96" s="42" t="s">
        <v>10</v>
      </c>
      <c r="D96" s="42" t="s">
        <v>11</v>
      </c>
      <c r="E96" s="42" t="s">
        <v>12</v>
      </c>
      <c r="F96" s="42"/>
      <c r="G96" s="3" t="s">
        <v>6</v>
      </c>
      <c r="H96" s="4" t="s">
        <v>9</v>
      </c>
      <c r="I96" s="1"/>
      <c r="J96" s="3" t="s">
        <v>6</v>
      </c>
      <c r="K96" s="4" t="s">
        <v>9</v>
      </c>
      <c r="L96" s="4" t="s">
        <v>10</v>
      </c>
      <c r="M96" s="1"/>
    </row>
    <row r="97" spans="1:13" x14ac:dyDescent="0.35">
      <c r="A97" s="1" t="s">
        <v>7</v>
      </c>
      <c r="B97" s="1" t="s">
        <v>13</v>
      </c>
      <c r="C97" s="47">
        <v>37812</v>
      </c>
      <c r="D97" s="1">
        <v>10249</v>
      </c>
      <c r="E97" s="48">
        <v>1863.4</v>
      </c>
      <c r="F97" s="1"/>
      <c r="G97" s="1" t="s">
        <v>8</v>
      </c>
      <c r="H97" s="2" t="s">
        <v>14</v>
      </c>
      <c r="I97" s="1"/>
      <c r="J97" s="1" t="s">
        <v>8</v>
      </c>
      <c r="K97" s="2" t="s">
        <v>14</v>
      </c>
      <c r="L97" s="5" t="s">
        <v>68</v>
      </c>
      <c r="M97" s="1"/>
    </row>
    <row r="98" spans="1:13" x14ac:dyDescent="0.35">
      <c r="A98" s="1" t="s">
        <v>8</v>
      </c>
      <c r="B98" s="1" t="s">
        <v>14</v>
      </c>
      <c r="C98" s="47">
        <f t="shared" ref="C98:C103" si="2">C97-20</f>
        <v>37792</v>
      </c>
      <c r="D98" s="1">
        <v>10252</v>
      </c>
      <c r="E98" s="48">
        <v>3597.9</v>
      </c>
      <c r="F98" s="1"/>
      <c r="G98" s="1"/>
      <c r="H98" s="1"/>
      <c r="I98" s="1"/>
      <c r="J98" s="1"/>
      <c r="K98" s="1"/>
      <c r="L98" s="1"/>
      <c r="M98" s="1"/>
    </row>
    <row r="99" spans="1:13" x14ac:dyDescent="0.35">
      <c r="A99" s="1" t="s">
        <v>8</v>
      </c>
      <c r="B99" s="1" t="s">
        <v>14</v>
      </c>
      <c r="C99" s="47">
        <f t="shared" si="2"/>
        <v>37772</v>
      </c>
      <c r="D99" s="1">
        <v>10250</v>
      </c>
      <c r="E99" s="48">
        <v>1552.6</v>
      </c>
      <c r="F99" s="1"/>
      <c r="G99" s="49" t="s">
        <v>69</v>
      </c>
      <c r="H99" s="2"/>
      <c r="I99" s="1"/>
      <c r="J99" s="1"/>
      <c r="K99" s="1"/>
      <c r="L99" s="5"/>
      <c r="M99" s="1"/>
    </row>
    <row r="100" spans="1:13" x14ac:dyDescent="0.35">
      <c r="A100" s="1" t="s">
        <v>8</v>
      </c>
      <c r="B100" s="1" t="s">
        <v>15</v>
      </c>
      <c r="C100" s="47">
        <f t="shared" si="2"/>
        <v>37752</v>
      </c>
      <c r="D100" s="1">
        <v>10251</v>
      </c>
      <c r="E100" s="48">
        <v>654.05999999999995</v>
      </c>
      <c r="F100" s="1"/>
      <c r="G100" s="2"/>
      <c r="H100" s="2"/>
      <c r="I100" s="1"/>
      <c r="J100" s="1"/>
      <c r="K100" s="1"/>
      <c r="L100" s="5"/>
      <c r="M100" s="1"/>
    </row>
    <row r="101" spans="1:13" x14ac:dyDescent="0.35">
      <c r="A101" s="1" t="s">
        <v>7</v>
      </c>
      <c r="B101" s="1" t="s">
        <v>16</v>
      </c>
      <c r="C101" s="47">
        <f t="shared" si="2"/>
        <v>37732</v>
      </c>
      <c r="D101" s="1">
        <v>10255</v>
      </c>
      <c r="E101" s="48">
        <v>2490.5</v>
      </c>
      <c r="F101" s="1"/>
      <c r="G101" s="50" t="s">
        <v>83</v>
      </c>
      <c r="H101" s="1"/>
      <c r="I101" s="1"/>
      <c r="J101" s="50" t="s">
        <v>84</v>
      </c>
      <c r="K101" s="1"/>
      <c r="L101" s="1"/>
      <c r="M101" s="1"/>
    </row>
    <row r="102" spans="1:13" x14ac:dyDescent="0.35">
      <c r="A102" s="1" t="s">
        <v>8</v>
      </c>
      <c r="B102" s="1" t="s">
        <v>14</v>
      </c>
      <c r="C102" s="47">
        <f t="shared" si="2"/>
        <v>37712</v>
      </c>
      <c r="D102" s="1">
        <v>10253</v>
      </c>
      <c r="E102" s="48">
        <v>1444.8</v>
      </c>
      <c r="F102" s="1"/>
      <c r="G102" s="42"/>
      <c r="H102" s="2"/>
      <c r="I102" s="1"/>
      <c r="J102" s="1"/>
      <c r="K102" s="1"/>
      <c r="L102" s="5"/>
      <c r="M102" s="1"/>
    </row>
    <row r="103" spans="1:13" x14ac:dyDescent="0.35">
      <c r="A103" s="1" t="s">
        <v>7</v>
      </c>
      <c r="B103" s="1" t="s">
        <v>17</v>
      </c>
      <c r="C103" s="47">
        <f t="shared" si="2"/>
        <v>37692</v>
      </c>
      <c r="D103" s="1">
        <v>10248</v>
      </c>
      <c r="E103" s="48">
        <v>440</v>
      </c>
      <c r="F103" s="1"/>
      <c r="G103" s="49" t="s">
        <v>70</v>
      </c>
      <c r="H103" s="1"/>
      <c r="I103" s="1"/>
      <c r="J103" s="1"/>
      <c r="K103" s="1"/>
      <c r="L103" s="1"/>
      <c r="M103" s="1"/>
    </row>
    <row r="104" spans="1:13" x14ac:dyDescent="0.35">
      <c r="A104" s="1"/>
      <c r="B104" s="1"/>
      <c r="C104" s="1"/>
      <c r="D104" s="1"/>
      <c r="E104" s="1"/>
      <c r="F104" s="1"/>
      <c r="G104" s="1"/>
      <c r="H104" s="2"/>
      <c r="I104" s="1"/>
      <c r="J104" s="1"/>
      <c r="K104" s="1"/>
      <c r="L104" s="5"/>
      <c r="M104" s="1"/>
    </row>
    <row r="105" spans="1:13" x14ac:dyDescent="0.35">
      <c r="A105" s="1"/>
      <c r="B105" s="1"/>
      <c r="C105" s="1"/>
      <c r="D105" s="1"/>
      <c r="E105" s="1"/>
      <c r="F105" s="1"/>
      <c r="G105" s="51">
        <f>DCOUNTA($A$96:$E$103,E96,$G$96:$H$97)</f>
        <v>3</v>
      </c>
      <c r="H105" s="1"/>
      <c r="I105" s="1">
        <f>DCOUNTA(A96:E103,A96,G96:G97)</f>
        <v>4</v>
      </c>
      <c r="J105" s="51">
        <f>DCOUNTA($A$96:$E$103,E96,$J$96:$L$97)</f>
        <v>2</v>
      </c>
      <c r="K105" s="1"/>
      <c r="L105" s="1"/>
      <c r="M105" s="1"/>
    </row>
    <row r="106" spans="1:13" x14ac:dyDescent="0.35">
      <c r="A106" s="104"/>
      <c r="B106" s="104"/>
      <c r="C106" s="1"/>
      <c r="D106" s="1"/>
      <c r="E106" s="52"/>
      <c r="F106" s="1"/>
      <c r="G106" s="1"/>
      <c r="H106" s="1"/>
      <c r="I106" s="1"/>
      <c r="J106" s="1"/>
      <c r="K106" s="1"/>
      <c r="L106" s="1"/>
      <c r="M106" s="1"/>
    </row>
    <row r="109" spans="1:13" x14ac:dyDescent="0.35">
      <c r="A109" s="25" t="s">
        <v>85</v>
      </c>
    </row>
    <row r="110" spans="1:13" x14ac:dyDescent="0.35">
      <c r="A110" s="25"/>
    </row>
    <row r="111" spans="1:13" x14ac:dyDescent="0.35">
      <c r="A111" s="10" t="s">
        <v>87</v>
      </c>
    </row>
    <row r="113" spans="1:16" x14ac:dyDescent="0.35">
      <c r="A113" s="14" t="s">
        <v>4</v>
      </c>
    </row>
    <row r="114" spans="1:16" x14ac:dyDescent="0.35">
      <c r="A114" s="14"/>
    </row>
    <row r="115" spans="1:16" x14ac:dyDescent="0.35">
      <c r="A115" s="18" t="s">
        <v>88</v>
      </c>
    </row>
    <row r="116" spans="1:16" x14ac:dyDescent="0.35">
      <c r="A116" s="18"/>
    </row>
    <row r="117" spans="1:16" x14ac:dyDescent="0.35">
      <c r="A117" s="14" t="s">
        <v>5</v>
      </c>
    </row>
    <row r="119" spans="1:16" x14ac:dyDescent="0.35">
      <c r="A119" s="14" t="s">
        <v>89</v>
      </c>
    </row>
    <row r="120" spans="1:16" x14ac:dyDescent="0.35">
      <c r="A120" s="10" t="s">
        <v>61</v>
      </c>
    </row>
    <row r="121" spans="1:16" x14ac:dyDescent="0.35">
      <c r="A121" s="14" t="s">
        <v>62</v>
      </c>
    </row>
    <row r="122" spans="1:16" x14ac:dyDescent="0.35">
      <c r="A122" s="102" t="s">
        <v>90</v>
      </c>
      <c r="B122" s="102"/>
      <c r="C122" s="102"/>
      <c r="D122" s="102"/>
      <c r="E122" s="102"/>
      <c r="F122" s="102"/>
      <c r="G122" s="102"/>
      <c r="H122" s="102"/>
      <c r="I122" s="102"/>
      <c r="J122" s="102"/>
      <c r="K122" s="102"/>
      <c r="L122" s="102"/>
      <c r="M122" s="102"/>
      <c r="N122" s="102"/>
      <c r="O122" s="102"/>
      <c r="P122" s="102"/>
    </row>
    <row r="123" spans="1:16" x14ac:dyDescent="0.35">
      <c r="A123" s="14" t="s">
        <v>64</v>
      </c>
    </row>
    <row r="124" spans="1:16" x14ac:dyDescent="0.35">
      <c r="A124" s="10" t="s">
        <v>65</v>
      </c>
    </row>
    <row r="126" spans="1:16" x14ac:dyDescent="0.35">
      <c r="A126" s="10" t="s">
        <v>86</v>
      </c>
    </row>
    <row r="128" spans="1:16" x14ac:dyDescent="0.35">
      <c r="A128" s="42" t="s">
        <v>3</v>
      </c>
      <c r="B128" s="1"/>
      <c r="C128" s="1"/>
      <c r="D128" s="1"/>
      <c r="E128" s="1"/>
      <c r="F128" s="1"/>
      <c r="G128" s="42" t="s">
        <v>67</v>
      </c>
      <c r="H128" s="1"/>
      <c r="I128" s="1"/>
      <c r="J128" s="1"/>
      <c r="K128" s="1"/>
      <c r="L128" s="1"/>
      <c r="M128" s="1"/>
    </row>
    <row r="129" spans="1:13" x14ac:dyDescent="0.35">
      <c r="A129" s="43"/>
      <c r="B129" s="43"/>
      <c r="C129" s="1"/>
      <c r="D129" s="1"/>
      <c r="E129" s="1"/>
      <c r="F129" s="1"/>
      <c r="G129" s="44"/>
      <c r="H129" s="44"/>
      <c r="I129" s="45"/>
      <c r="J129" s="45"/>
      <c r="K129" s="44"/>
      <c r="L129" s="46"/>
      <c r="M129" s="1"/>
    </row>
    <row r="130" spans="1:13" x14ac:dyDescent="0.35">
      <c r="A130" s="42" t="s">
        <v>6</v>
      </c>
      <c r="B130" s="42" t="s">
        <v>9</v>
      </c>
      <c r="C130" s="42" t="s">
        <v>10</v>
      </c>
      <c r="D130" s="42" t="s">
        <v>11</v>
      </c>
      <c r="E130" s="42" t="s">
        <v>12</v>
      </c>
      <c r="F130" s="42"/>
      <c r="G130" s="3" t="s">
        <v>6</v>
      </c>
      <c r="H130" s="4" t="s">
        <v>9</v>
      </c>
      <c r="I130" s="1"/>
      <c r="J130" s="3" t="s">
        <v>6</v>
      </c>
      <c r="K130" s="4" t="s">
        <v>9</v>
      </c>
      <c r="L130" s="4" t="s">
        <v>10</v>
      </c>
      <c r="M130" s="1"/>
    </row>
    <row r="131" spans="1:13" x14ac:dyDescent="0.35">
      <c r="A131" s="1" t="s">
        <v>7</v>
      </c>
      <c r="B131" s="1" t="s">
        <v>13</v>
      </c>
      <c r="C131" s="47">
        <v>37812</v>
      </c>
      <c r="D131" s="1">
        <v>10249</v>
      </c>
      <c r="E131" s="48">
        <v>1863.4</v>
      </c>
      <c r="F131" s="1"/>
      <c r="G131" s="1" t="s">
        <v>8</v>
      </c>
      <c r="H131" s="2" t="s">
        <v>14</v>
      </c>
      <c r="I131" s="1"/>
      <c r="J131" s="1" t="s">
        <v>8</v>
      </c>
      <c r="K131" s="2" t="s">
        <v>14</v>
      </c>
      <c r="L131" s="5" t="s">
        <v>68</v>
      </c>
      <c r="M131" s="1"/>
    </row>
    <row r="132" spans="1:13" x14ac:dyDescent="0.35">
      <c r="A132" s="1" t="s">
        <v>8</v>
      </c>
      <c r="B132" s="1" t="s">
        <v>14</v>
      </c>
      <c r="C132" s="47">
        <f t="shared" ref="C132:C137" si="3">C131-20</f>
        <v>37792</v>
      </c>
      <c r="D132" s="1">
        <v>10252</v>
      </c>
      <c r="E132" s="48">
        <v>3597.9</v>
      </c>
      <c r="F132" s="1"/>
      <c r="G132" s="1"/>
      <c r="H132" s="1"/>
      <c r="I132" s="1"/>
      <c r="J132" s="1"/>
      <c r="K132" s="1"/>
      <c r="L132" s="1"/>
      <c r="M132" s="1"/>
    </row>
    <row r="133" spans="1:13" x14ac:dyDescent="0.35">
      <c r="A133" s="1" t="s">
        <v>8</v>
      </c>
      <c r="B133" s="1" t="s">
        <v>14</v>
      </c>
      <c r="C133" s="47">
        <f t="shared" si="3"/>
        <v>37772</v>
      </c>
      <c r="D133" s="1">
        <v>10250</v>
      </c>
      <c r="E133" s="48">
        <v>1552.6</v>
      </c>
      <c r="F133" s="1"/>
      <c r="G133" s="49" t="s">
        <v>69</v>
      </c>
      <c r="H133" s="2"/>
      <c r="I133" s="1"/>
      <c r="J133" s="1"/>
      <c r="K133" s="1"/>
      <c r="L133" s="5"/>
      <c r="M133" s="1"/>
    </row>
    <row r="134" spans="1:13" x14ac:dyDescent="0.35">
      <c r="A134" s="1" t="s">
        <v>8</v>
      </c>
      <c r="B134" s="1" t="s">
        <v>15</v>
      </c>
      <c r="C134" s="47">
        <f t="shared" si="3"/>
        <v>37752</v>
      </c>
      <c r="D134" s="1">
        <v>10251</v>
      </c>
      <c r="E134" s="48">
        <v>654.05999999999995</v>
      </c>
      <c r="F134" s="1"/>
      <c r="G134" s="2"/>
      <c r="H134" s="2"/>
      <c r="I134" s="1"/>
      <c r="J134" s="1"/>
      <c r="K134" s="1"/>
      <c r="L134" s="5"/>
      <c r="M134" s="1"/>
    </row>
    <row r="135" spans="1:13" x14ac:dyDescent="0.35">
      <c r="A135" s="1" t="s">
        <v>7</v>
      </c>
      <c r="B135" s="1" t="s">
        <v>16</v>
      </c>
      <c r="C135" s="47">
        <f t="shared" si="3"/>
        <v>37732</v>
      </c>
      <c r="D135" s="1">
        <v>10255</v>
      </c>
      <c r="E135" s="48">
        <v>2490.5</v>
      </c>
      <c r="F135" s="1"/>
      <c r="G135" s="50" t="s">
        <v>91</v>
      </c>
      <c r="H135" s="1"/>
      <c r="I135" s="1"/>
      <c r="J135" s="50" t="s">
        <v>92</v>
      </c>
      <c r="K135" s="1"/>
      <c r="L135" s="1"/>
      <c r="M135" s="1"/>
    </row>
    <row r="136" spans="1:13" x14ac:dyDescent="0.35">
      <c r="A136" s="1" t="s">
        <v>8</v>
      </c>
      <c r="B136" s="1" t="s">
        <v>14</v>
      </c>
      <c r="C136" s="47">
        <f t="shared" si="3"/>
        <v>37712</v>
      </c>
      <c r="D136" s="1">
        <v>10253</v>
      </c>
      <c r="E136" s="48">
        <v>1444.8</v>
      </c>
      <c r="F136" s="1"/>
      <c r="G136" s="42"/>
      <c r="H136" s="2"/>
      <c r="I136" s="1"/>
      <c r="J136" s="1"/>
      <c r="K136" s="1"/>
      <c r="L136" s="5"/>
      <c r="M136" s="1"/>
    </row>
    <row r="137" spans="1:13" x14ac:dyDescent="0.35">
      <c r="A137" s="1" t="s">
        <v>7</v>
      </c>
      <c r="B137" s="1" t="s">
        <v>17</v>
      </c>
      <c r="C137" s="47">
        <f t="shared" si="3"/>
        <v>37692</v>
      </c>
      <c r="D137" s="1">
        <v>10248</v>
      </c>
      <c r="E137" s="48">
        <v>440</v>
      </c>
      <c r="F137" s="1"/>
      <c r="G137" s="49" t="s">
        <v>70</v>
      </c>
      <c r="H137" s="1"/>
      <c r="I137" s="1">
        <f>DMAX(A130:E137,E130,G130:G131)</f>
        <v>3597.9</v>
      </c>
      <c r="J137" s="1"/>
      <c r="K137" s="1"/>
      <c r="L137" s="1"/>
      <c r="M137" s="1"/>
    </row>
    <row r="138" spans="1:13" x14ac:dyDescent="0.35">
      <c r="A138" s="1"/>
      <c r="B138" s="1"/>
      <c r="C138" s="1"/>
      <c r="D138" s="1"/>
      <c r="E138" s="1"/>
      <c r="F138" s="1"/>
      <c r="G138" s="1"/>
      <c r="H138" s="2"/>
      <c r="I138" s="1"/>
      <c r="J138" s="1"/>
      <c r="K138" s="1"/>
      <c r="L138" s="5"/>
      <c r="M138" s="1"/>
    </row>
    <row r="139" spans="1:13" x14ac:dyDescent="0.35">
      <c r="A139" s="1"/>
      <c r="B139" s="1"/>
      <c r="C139" s="1"/>
      <c r="D139" s="1"/>
      <c r="E139" s="1"/>
      <c r="F139" s="1"/>
      <c r="G139" s="51">
        <f>DMAX($A$130:$E$137,E130,$G$130:$H$131)</f>
        <v>3597.9</v>
      </c>
      <c r="H139" s="1"/>
      <c r="I139" s="1"/>
      <c r="J139" s="51">
        <f>DMAX($A$130:$E$137,E130,$J$130:$L$131)</f>
        <v>3597.9</v>
      </c>
      <c r="K139" s="1"/>
      <c r="L139" s="1"/>
      <c r="M139" s="1"/>
    </row>
    <row r="140" spans="1:13" x14ac:dyDescent="0.35">
      <c r="A140" s="104"/>
      <c r="B140" s="104"/>
      <c r="C140" s="1"/>
      <c r="D140" s="1"/>
      <c r="E140" s="52"/>
      <c r="F140" s="1"/>
      <c r="G140" s="1"/>
      <c r="H140" s="1"/>
      <c r="I140" s="1"/>
      <c r="J140" s="1"/>
      <c r="K140" s="1"/>
      <c r="L140" s="1"/>
      <c r="M140" s="1"/>
    </row>
    <row r="143" spans="1:13" x14ac:dyDescent="0.35">
      <c r="A143" s="25" t="s">
        <v>93</v>
      </c>
    </row>
    <row r="144" spans="1:13" x14ac:dyDescent="0.35">
      <c r="A144" s="25"/>
    </row>
    <row r="145" spans="1:16" x14ac:dyDescent="0.35">
      <c r="A145" s="10" t="s">
        <v>96</v>
      </c>
    </row>
    <row r="147" spans="1:16" x14ac:dyDescent="0.35">
      <c r="A147" s="14" t="s">
        <v>4</v>
      </c>
    </row>
    <row r="148" spans="1:16" x14ac:dyDescent="0.35">
      <c r="A148" s="14"/>
    </row>
    <row r="149" spans="1:16" x14ac:dyDescent="0.35">
      <c r="A149" s="18" t="s">
        <v>94</v>
      </c>
    </row>
    <row r="150" spans="1:16" x14ac:dyDescent="0.35">
      <c r="A150" s="18"/>
    </row>
    <row r="151" spans="1:16" x14ac:dyDescent="0.35">
      <c r="A151" s="14" t="s">
        <v>5</v>
      </c>
    </row>
    <row r="153" spans="1:16" x14ac:dyDescent="0.35">
      <c r="A153" s="14" t="s">
        <v>89</v>
      </c>
    </row>
    <row r="154" spans="1:16" x14ac:dyDescent="0.35">
      <c r="A154" s="10" t="s">
        <v>61</v>
      </c>
    </row>
    <row r="155" spans="1:16" x14ac:dyDescent="0.35">
      <c r="A155" s="14" t="s">
        <v>62</v>
      </c>
    </row>
    <row r="156" spans="1:16" x14ac:dyDescent="0.35">
      <c r="A156" s="102" t="s">
        <v>97</v>
      </c>
      <c r="B156" s="102"/>
      <c r="C156" s="102"/>
      <c r="D156" s="102"/>
      <c r="E156" s="102"/>
      <c r="F156" s="102"/>
      <c r="G156" s="102"/>
      <c r="H156" s="102"/>
      <c r="I156" s="102"/>
      <c r="J156" s="102"/>
      <c r="K156" s="102"/>
      <c r="L156" s="102"/>
      <c r="M156" s="102"/>
      <c r="N156" s="102"/>
      <c r="O156" s="102"/>
      <c r="P156" s="102"/>
    </row>
    <row r="157" spans="1:16" x14ac:dyDescent="0.35">
      <c r="A157" s="14" t="s">
        <v>64</v>
      </c>
    </row>
    <row r="158" spans="1:16" x14ac:dyDescent="0.35">
      <c r="A158" s="10" t="s">
        <v>65</v>
      </c>
    </row>
    <row r="160" spans="1:16" x14ac:dyDescent="0.35">
      <c r="A160" s="10" t="s">
        <v>95</v>
      </c>
    </row>
    <row r="162" spans="1:13" x14ac:dyDescent="0.35">
      <c r="A162" s="42" t="s">
        <v>3</v>
      </c>
      <c r="B162" s="1"/>
      <c r="C162" s="1"/>
      <c r="D162" s="1"/>
      <c r="E162" s="1"/>
      <c r="F162" s="1"/>
      <c r="G162" s="42" t="s">
        <v>67</v>
      </c>
      <c r="H162" s="1"/>
      <c r="I162" s="1"/>
      <c r="J162" s="1"/>
      <c r="K162" s="1"/>
      <c r="L162" s="1"/>
      <c r="M162" s="1"/>
    </row>
    <row r="163" spans="1:13" x14ac:dyDescent="0.35">
      <c r="A163" s="43"/>
      <c r="B163" s="43"/>
      <c r="C163" s="1"/>
      <c r="D163" s="1"/>
      <c r="E163" s="1"/>
      <c r="F163" s="1"/>
      <c r="G163" s="44"/>
      <c r="H163" s="44"/>
      <c r="I163" s="45"/>
      <c r="J163" s="45"/>
      <c r="K163" s="44"/>
      <c r="L163" s="46"/>
      <c r="M163" s="1"/>
    </row>
    <row r="164" spans="1:13" x14ac:dyDescent="0.35">
      <c r="A164" s="42" t="s">
        <v>6</v>
      </c>
      <c r="B164" s="42" t="s">
        <v>9</v>
      </c>
      <c r="C164" s="42" t="s">
        <v>10</v>
      </c>
      <c r="D164" s="42" t="s">
        <v>11</v>
      </c>
      <c r="E164" s="42" t="s">
        <v>12</v>
      </c>
      <c r="F164" s="42"/>
      <c r="G164" s="3" t="s">
        <v>6</v>
      </c>
      <c r="H164" s="4" t="s">
        <v>9</v>
      </c>
      <c r="I164" s="1"/>
      <c r="J164" s="3" t="s">
        <v>6</v>
      </c>
      <c r="K164" s="4" t="s">
        <v>9</v>
      </c>
      <c r="L164" s="4" t="s">
        <v>10</v>
      </c>
      <c r="M164" s="1"/>
    </row>
    <row r="165" spans="1:13" x14ac:dyDescent="0.35">
      <c r="A165" s="1" t="s">
        <v>7</v>
      </c>
      <c r="B165" s="1" t="s">
        <v>13</v>
      </c>
      <c r="C165" s="47">
        <v>37812</v>
      </c>
      <c r="D165" s="1">
        <v>10249</v>
      </c>
      <c r="E165" s="48">
        <v>1863.4</v>
      </c>
      <c r="F165" s="1"/>
      <c r="G165" s="1" t="s">
        <v>8</v>
      </c>
      <c r="H165" s="2" t="s">
        <v>14</v>
      </c>
      <c r="I165" s="1"/>
      <c r="J165" s="1" t="s">
        <v>8</v>
      </c>
      <c r="K165" s="2" t="s">
        <v>14</v>
      </c>
      <c r="L165" s="5" t="s">
        <v>68</v>
      </c>
      <c r="M165" s="1"/>
    </row>
    <row r="166" spans="1:13" x14ac:dyDescent="0.35">
      <c r="A166" s="1" t="s">
        <v>8</v>
      </c>
      <c r="B166" s="1" t="s">
        <v>14</v>
      </c>
      <c r="C166" s="47">
        <f t="shared" ref="C166:C171" si="4">C165-20</f>
        <v>37792</v>
      </c>
      <c r="D166" s="1">
        <v>10252</v>
      </c>
      <c r="E166" s="48">
        <v>3597.9</v>
      </c>
      <c r="F166" s="1"/>
      <c r="G166" s="1"/>
      <c r="H166" s="1"/>
      <c r="I166" s="1"/>
      <c r="J166" s="1"/>
      <c r="K166" s="1"/>
      <c r="L166" s="1"/>
      <c r="M166" s="1"/>
    </row>
    <row r="167" spans="1:13" x14ac:dyDescent="0.35">
      <c r="A167" s="1" t="s">
        <v>8</v>
      </c>
      <c r="B167" s="1" t="s">
        <v>14</v>
      </c>
      <c r="C167" s="47">
        <f t="shared" si="4"/>
        <v>37772</v>
      </c>
      <c r="D167" s="1">
        <v>10250</v>
      </c>
      <c r="E167" s="48">
        <v>1552.6</v>
      </c>
      <c r="F167" s="1"/>
      <c r="G167" s="49" t="s">
        <v>69</v>
      </c>
      <c r="H167" s="2"/>
      <c r="I167" s="1"/>
      <c r="J167" s="1"/>
      <c r="K167" s="1"/>
      <c r="L167" s="5"/>
      <c r="M167" s="1"/>
    </row>
    <row r="168" spans="1:13" x14ac:dyDescent="0.35">
      <c r="A168" s="1" t="s">
        <v>8</v>
      </c>
      <c r="B168" s="1" t="s">
        <v>15</v>
      </c>
      <c r="C168" s="47">
        <f t="shared" si="4"/>
        <v>37752</v>
      </c>
      <c r="D168" s="1">
        <v>10251</v>
      </c>
      <c r="E168" s="48">
        <v>654.05999999999995</v>
      </c>
      <c r="F168" s="1"/>
      <c r="G168" s="2"/>
      <c r="H168" s="2"/>
      <c r="I168" s="1"/>
      <c r="J168" s="1"/>
      <c r="K168" s="1"/>
      <c r="L168" s="5"/>
      <c r="M168" s="1"/>
    </row>
    <row r="169" spans="1:13" x14ac:dyDescent="0.35">
      <c r="A169" s="1" t="s">
        <v>7</v>
      </c>
      <c r="B169" s="1" t="s">
        <v>16</v>
      </c>
      <c r="C169" s="47">
        <f t="shared" si="4"/>
        <v>37732</v>
      </c>
      <c r="D169" s="1">
        <v>10255</v>
      </c>
      <c r="E169" s="48">
        <v>2490.5</v>
      </c>
      <c r="F169" s="1"/>
      <c r="G169" s="50" t="s">
        <v>99</v>
      </c>
      <c r="H169" s="1"/>
      <c r="I169" s="1"/>
      <c r="J169" s="50" t="s">
        <v>98</v>
      </c>
      <c r="K169" s="1"/>
      <c r="L169" s="1"/>
      <c r="M169" s="1"/>
    </row>
    <row r="170" spans="1:13" x14ac:dyDescent="0.35">
      <c r="A170" s="1" t="s">
        <v>8</v>
      </c>
      <c r="B170" s="1" t="s">
        <v>14</v>
      </c>
      <c r="C170" s="47">
        <f t="shared" si="4"/>
        <v>37712</v>
      </c>
      <c r="D170" s="1">
        <v>10253</v>
      </c>
      <c r="E170" s="48">
        <v>1444.8</v>
      </c>
      <c r="F170" s="1"/>
      <c r="G170" s="42"/>
      <c r="H170" s="2"/>
      <c r="I170" s="1"/>
      <c r="J170" s="1"/>
      <c r="K170" s="1"/>
      <c r="L170" s="5"/>
      <c r="M170" s="1"/>
    </row>
    <row r="171" spans="1:13" x14ac:dyDescent="0.35">
      <c r="A171" s="1" t="s">
        <v>7</v>
      </c>
      <c r="B171" s="1" t="s">
        <v>17</v>
      </c>
      <c r="C171" s="47">
        <f t="shared" si="4"/>
        <v>37692</v>
      </c>
      <c r="D171" s="1">
        <v>10248</v>
      </c>
      <c r="E171" s="48">
        <v>440</v>
      </c>
      <c r="F171" s="1"/>
      <c r="G171" s="49" t="s">
        <v>70</v>
      </c>
      <c r="H171" s="1"/>
      <c r="I171" s="1"/>
      <c r="J171" s="1"/>
      <c r="K171" s="1"/>
      <c r="L171" s="1"/>
      <c r="M171" s="1"/>
    </row>
    <row r="172" spans="1:13" x14ac:dyDescent="0.35">
      <c r="A172" s="1"/>
      <c r="B172" s="1"/>
      <c r="C172" s="1"/>
      <c r="D172" s="1"/>
      <c r="E172" s="1"/>
      <c r="F172" s="1"/>
      <c r="G172" s="1"/>
      <c r="H172" s="2"/>
      <c r="I172" s="1"/>
      <c r="J172" s="1"/>
      <c r="K172" s="1"/>
      <c r="L172" s="5"/>
      <c r="M172" s="1"/>
    </row>
    <row r="173" spans="1:13" x14ac:dyDescent="0.35">
      <c r="A173" s="1"/>
      <c r="B173" s="1"/>
      <c r="C173" s="1"/>
      <c r="D173" s="1"/>
      <c r="E173" s="1"/>
      <c r="F173" s="1"/>
      <c r="G173" s="51">
        <f>DMIN($A$164:$E$171,E164,$G$164:$H$165)</f>
        <v>1444.8</v>
      </c>
      <c r="H173" s="1"/>
      <c r="I173" s="1">
        <f>DMIN(A164:E171,E164,G164:G165)</f>
        <v>654.05999999999995</v>
      </c>
      <c r="J173" s="51">
        <f>DMIN($A$164:$E$171,E164,$J$164:$L$165)</f>
        <v>1552.6</v>
      </c>
      <c r="K173" s="1"/>
      <c r="L173" s="1"/>
      <c r="M173" s="1"/>
    </row>
    <row r="174" spans="1:13" x14ac:dyDescent="0.35">
      <c r="A174" s="104"/>
      <c r="B174" s="104"/>
      <c r="C174" s="1"/>
      <c r="D174" s="1"/>
      <c r="E174" s="52"/>
      <c r="F174" s="1"/>
      <c r="G174" s="1"/>
      <c r="H174" s="1"/>
      <c r="I174" s="1"/>
      <c r="J174" s="1"/>
      <c r="K174" s="1"/>
      <c r="L174" s="1"/>
      <c r="M174" s="1"/>
    </row>
    <row r="177" spans="1:16" x14ac:dyDescent="0.35">
      <c r="A177" s="25" t="s">
        <v>100</v>
      </c>
    </row>
    <row r="178" spans="1:16" x14ac:dyDescent="0.35">
      <c r="A178" s="25"/>
    </row>
    <row r="179" spans="1:16" x14ac:dyDescent="0.35">
      <c r="A179" s="10" t="s">
        <v>103</v>
      </c>
    </row>
    <row r="181" spans="1:16" x14ac:dyDescent="0.35">
      <c r="A181" s="14" t="s">
        <v>4</v>
      </c>
    </row>
    <row r="182" spans="1:16" x14ac:dyDescent="0.35">
      <c r="A182" s="14"/>
    </row>
    <row r="183" spans="1:16" x14ac:dyDescent="0.35">
      <c r="A183" s="18" t="s">
        <v>101</v>
      </c>
    </row>
    <row r="184" spans="1:16" x14ac:dyDescent="0.35">
      <c r="A184" s="18"/>
    </row>
    <row r="185" spans="1:16" x14ac:dyDescent="0.35">
      <c r="A185" s="14" t="s">
        <v>5</v>
      </c>
    </row>
    <row r="187" spans="1:16" x14ac:dyDescent="0.35">
      <c r="A187" s="14" t="s">
        <v>89</v>
      </c>
    </row>
    <row r="188" spans="1:16" x14ac:dyDescent="0.35">
      <c r="A188" s="10" t="s">
        <v>61</v>
      </c>
    </row>
    <row r="189" spans="1:16" x14ac:dyDescent="0.35">
      <c r="A189" s="14" t="s">
        <v>62</v>
      </c>
    </row>
    <row r="190" spans="1:16" x14ac:dyDescent="0.35">
      <c r="A190" s="102" t="s">
        <v>104</v>
      </c>
      <c r="B190" s="102"/>
      <c r="C190" s="102"/>
      <c r="D190" s="102"/>
      <c r="E190" s="102"/>
      <c r="F190" s="102"/>
      <c r="G190" s="102"/>
      <c r="H190" s="102"/>
      <c r="I190" s="102"/>
      <c r="J190" s="102"/>
      <c r="K190" s="102"/>
      <c r="L190" s="102"/>
      <c r="M190" s="102"/>
      <c r="N190" s="102"/>
      <c r="O190" s="102"/>
      <c r="P190" s="102"/>
    </row>
    <row r="191" spans="1:16" x14ac:dyDescent="0.35">
      <c r="A191" s="14" t="s">
        <v>64</v>
      </c>
    </row>
    <row r="192" spans="1:16" x14ac:dyDescent="0.35">
      <c r="A192" s="10" t="s">
        <v>65</v>
      </c>
    </row>
    <row r="194" spans="1:13" x14ac:dyDescent="0.35">
      <c r="A194" s="10" t="s">
        <v>102</v>
      </c>
    </row>
    <row r="196" spans="1:13" x14ac:dyDescent="0.35">
      <c r="A196" s="42" t="s">
        <v>3</v>
      </c>
      <c r="B196" s="1"/>
      <c r="C196" s="1"/>
      <c r="D196" s="1"/>
      <c r="E196" s="1"/>
      <c r="F196" s="1"/>
      <c r="G196" s="42" t="s">
        <v>67</v>
      </c>
      <c r="H196" s="1"/>
      <c r="I196" s="1"/>
      <c r="J196" s="1"/>
      <c r="K196" s="1"/>
      <c r="L196" s="1"/>
      <c r="M196" s="1"/>
    </row>
    <row r="197" spans="1:13" x14ac:dyDescent="0.35">
      <c r="A197" s="43"/>
      <c r="B197" s="43"/>
      <c r="C197" s="1"/>
      <c r="D197" s="1"/>
      <c r="E197" s="1"/>
      <c r="F197" s="1"/>
      <c r="G197" s="44"/>
      <c r="H197" s="44"/>
      <c r="I197" s="45"/>
      <c r="J197" s="45"/>
      <c r="K197" s="44"/>
      <c r="L197" s="46"/>
      <c r="M197" s="1"/>
    </row>
    <row r="198" spans="1:13" x14ac:dyDescent="0.35">
      <c r="A198" s="42" t="s">
        <v>6</v>
      </c>
      <c r="B198" s="42" t="s">
        <v>9</v>
      </c>
      <c r="C198" s="42" t="s">
        <v>10</v>
      </c>
      <c r="D198" s="42" t="s">
        <v>11</v>
      </c>
      <c r="E198" s="42" t="s">
        <v>12</v>
      </c>
      <c r="F198" s="42"/>
      <c r="G198" s="3" t="s">
        <v>6</v>
      </c>
      <c r="H198" s="4" t="s">
        <v>9</v>
      </c>
      <c r="I198" s="1"/>
      <c r="J198" s="3" t="s">
        <v>6</v>
      </c>
      <c r="K198" s="4" t="s">
        <v>9</v>
      </c>
      <c r="L198" s="4" t="s">
        <v>10</v>
      </c>
      <c r="M198" s="1"/>
    </row>
    <row r="199" spans="1:13" x14ac:dyDescent="0.35">
      <c r="A199" s="1" t="s">
        <v>7</v>
      </c>
      <c r="B199" s="1" t="s">
        <v>13</v>
      </c>
      <c r="C199" s="47">
        <v>37812</v>
      </c>
      <c r="D199" s="1">
        <v>10249</v>
      </c>
      <c r="E199" s="48">
        <v>1863.4</v>
      </c>
      <c r="F199" s="1"/>
      <c r="G199" s="1" t="s">
        <v>8</v>
      </c>
      <c r="H199" s="2" t="s">
        <v>14</v>
      </c>
      <c r="I199" s="1"/>
      <c r="J199" s="1" t="s">
        <v>8</v>
      </c>
      <c r="K199" s="2" t="s">
        <v>14</v>
      </c>
      <c r="L199" s="5" t="s">
        <v>68</v>
      </c>
      <c r="M199" s="1"/>
    </row>
    <row r="200" spans="1:13" x14ac:dyDescent="0.35">
      <c r="A200" s="1" t="s">
        <v>8</v>
      </c>
      <c r="B200" s="1" t="s">
        <v>14</v>
      </c>
      <c r="C200" s="47">
        <f t="shared" ref="C200:C205" si="5">C199-20</f>
        <v>37792</v>
      </c>
      <c r="D200" s="1">
        <v>10252</v>
      </c>
      <c r="E200" s="48">
        <v>3597.9</v>
      </c>
      <c r="F200" s="1"/>
      <c r="G200" s="1"/>
      <c r="H200" s="1"/>
      <c r="I200" s="1"/>
      <c r="J200" s="1"/>
      <c r="K200" s="1"/>
      <c r="L200" s="1"/>
      <c r="M200" s="1"/>
    </row>
    <row r="201" spans="1:13" x14ac:dyDescent="0.35">
      <c r="A201" s="1" t="s">
        <v>8</v>
      </c>
      <c r="B201" s="1" t="s">
        <v>14</v>
      </c>
      <c r="C201" s="47">
        <f t="shared" si="5"/>
        <v>37772</v>
      </c>
      <c r="D201" s="1">
        <v>10250</v>
      </c>
      <c r="E201" s="48">
        <v>1552.6</v>
      </c>
      <c r="F201" s="1"/>
      <c r="G201" s="49" t="s">
        <v>69</v>
      </c>
      <c r="H201" s="2"/>
      <c r="I201" s="1"/>
      <c r="J201" s="1"/>
      <c r="K201" s="1"/>
      <c r="L201" s="5"/>
      <c r="M201" s="1"/>
    </row>
    <row r="202" spans="1:13" x14ac:dyDescent="0.35">
      <c r="A202" s="1" t="s">
        <v>8</v>
      </c>
      <c r="B202" s="1" t="s">
        <v>15</v>
      </c>
      <c r="C202" s="47">
        <f t="shared" si="5"/>
        <v>37752</v>
      </c>
      <c r="D202" s="1">
        <v>10251</v>
      </c>
      <c r="E202" s="48">
        <v>654.05999999999995</v>
      </c>
      <c r="F202" s="1"/>
      <c r="G202" s="2"/>
      <c r="H202" s="2"/>
      <c r="I202" s="1"/>
      <c r="J202" s="1"/>
      <c r="K202" s="1"/>
      <c r="L202" s="5"/>
      <c r="M202" s="1"/>
    </row>
    <row r="203" spans="1:13" x14ac:dyDescent="0.35">
      <c r="A203" s="1" t="s">
        <v>7</v>
      </c>
      <c r="B203" s="1" t="s">
        <v>16</v>
      </c>
      <c r="C203" s="47">
        <f t="shared" si="5"/>
        <v>37732</v>
      </c>
      <c r="D203" s="1">
        <v>10255</v>
      </c>
      <c r="E203" s="48">
        <v>2490.5</v>
      </c>
      <c r="F203" s="1"/>
      <c r="G203" s="50" t="s">
        <v>106</v>
      </c>
      <c r="H203" s="1"/>
      <c r="I203" s="1"/>
      <c r="J203" s="50" t="s">
        <v>105</v>
      </c>
      <c r="K203" s="1"/>
      <c r="L203" s="1"/>
      <c r="M203" s="1"/>
    </row>
    <row r="204" spans="1:13" x14ac:dyDescent="0.35">
      <c r="A204" s="1" t="s">
        <v>8</v>
      </c>
      <c r="B204" s="1" t="s">
        <v>14</v>
      </c>
      <c r="C204" s="47">
        <f t="shared" si="5"/>
        <v>37712</v>
      </c>
      <c r="D204" s="1">
        <v>10253</v>
      </c>
      <c r="E204" s="48">
        <v>1444.8</v>
      </c>
      <c r="F204" s="1"/>
      <c r="G204" s="42"/>
      <c r="H204" s="2"/>
      <c r="I204" s="1"/>
      <c r="J204" s="1"/>
      <c r="K204" s="1"/>
      <c r="L204" s="5"/>
      <c r="M204" s="1"/>
    </row>
    <row r="205" spans="1:13" x14ac:dyDescent="0.35">
      <c r="A205" s="1" t="s">
        <v>7</v>
      </c>
      <c r="B205" s="1" t="s">
        <v>17</v>
      </c>
      <c r="C205" s="47">
        <f t="shared" si="5"/>
        <v>37692</v>
      </c>
      <c r="D205" s="1">
        <v>10248</v>
      </c>
      <c r="E205" s="48">
        <v>440</v>
      </c>
      <c r="F205" s="1"/>
      <c r="G205" s="49" t="s">
        <v>70</v>
      </c>
      <c r="H205" s="1"/>
      <c r="I205" s="1"/>
      <c r="J205" s="1"/>
      <c r="K205" s="1"/>
      <c r="L205" s="1"/>
      <c r="M205" s="1"/>
    </row>
    <row r="206" spans="1:13" x14ac:dyDescent="0.35">
      <c r="A206" s="1"/>
      <c r="B206" s="1"/>
      <c r="C206" s="1"/>
      <c r="D206" s="1"/>
      <c r="E206" s="1"/>
      <c r="F206" s="1"/>
      <c r="G206" s="1"/>
      <c r="H206" s="2"/>
      <c r="I206" s="1"/>
      <c r="J206" s="1"/>
      <c r="K206" s="1"/>
      <c r="L206" s="5"/>
      <c r="M206" s="1"/>
    </row>
    <row r="207" spans="1:13" x14ac:dyDescent="0.35">
      <c r="A207" s="1"/>
      <c r="B207" s="1"/>
      <c r="C207" s="1"/>
      <c r="D207" s="1"/>
      <c r="E207" s="1">
        <f>DAVERAGE(A198:E205,E198,G198:G199)</f>
        <v>1812.34</v>
      </c>
      <c r="F207" s="1"/>
      <c r="G207" s="51">
        <f>DAVERAGE($A$198:$E$205,E198,$G$198:$H$199)</f>
        <v>2198.4333333333334</v>
      </c>
      <c r="H207" s="1"/>
      <c r="I207" s="1">
        <f>DAVERAGE(A198:E205,E198,G198:H199)</f>
        <v>2198.4333333333334</v>
      </c>
      <c r="J207" s="51">
        <f>DAVERAGE($A$198:$E$205,E198,$J$198:$L$199)</f>
        <v>2575.25</v>
      </c>
      <c r="K207" s="1"/>
      <c r="L207" s="1"/>
      <c r="M207" s="1"/>
    </row>
    <row r="208" spans="1:13" x14ac:dyDescent="0.35">
      <c r="A208" s="104"/>
      <c r="B208" s="104"/>
      <c r="C208" s="1"/>
      <c r="D208" s="1"/>
      <c r="E208" s="52"/>
      <c r="F208" s="1"/>
      <c r="G208" s="1"/>
      <c r="H208" s="1"/>
      <c r="I208" s="1"/>
      <c r="J208" s="1"/>
      <c r="K208" s="1"/>
      <c r="L208" s="1"/>
      <c r="M208" s="1"/>
    </row>
    <row r="218" spans="1:13" x14ac:dyDescent="0.35">
      <c r="A218" s="14" t="s">
        <v>6</v>
      </c>
      <c r="B218" s="14" t="s">
        <v>9</v>
      </c>
      <c r="C218" s="53" t="s">
        <v>10</v>
      </c>
      <c r="D218" s="14" t="s">
        <v>11</v>
      </c>
      <c r="E218" s="14" t="s">
        <v>12</v>
      </c>
      <c r="I218" s="10" t="s">
        <v>6</v>
      </c>
      <c r="J218" s="10" t="s">
        <v>9</v>
      </c>
      <c r="K218" s="10" t="s">
        <v>57</v>
      </c>
      <c r="L218" s="10" t="s">
        <v>297</v>
      </c>
      <c r="M218" s="10" t="s">
        <v>310</v>
      </c>
    </row>
    <row r="219" spans="1:13" x14ac:dyDescent="0.35">
      <c r="A219" s="10" t="s">
        <v>7</v>
      </c>
      <c r="B219" s="10" t="s">
        <v>13</v>
      </c>
      <c r="C219" s="54">
        <v>37812</v>
      </c>
      <c r="D219" s="10">
        <v>10249</v>
      </c>
      <c r="E219" s="55">
        <v>4334</v>
      </c>
      <c r="I219" s="10" t="s">
        <v>7</v>
      </c>
      <c r="J219" s="10" t="s">
        <v>13</v>
      </c>
      <c r="K219" s="56">
        <f>DSUM(A218:E225,E218,I218:J219)</f>
        <v>7931.9</v>
      </c>
      <c r="L219" s="10">
        <f>DMAX(A218:E225,E218,I218:J219)</f>
        <v>4334</v>
      </c>
      <c r="M219" s="10">
        <f>DMIN(A218:E225,E218,I218:J219)</f>
        <v>3597.9</v>
      </c>
    </row>
    <row r="220" spans="1:13" x14ac:dyDescent="0.35">
      <c r="A220" s="10" t="s">
        <v>7</v>
      </c>
      <c r="B220" s="10" t="s">
        <v>13</v>
      </c>
      <c r="C220" s="54">
        <v>37792</v>
      </c>
      <c r="D220" s="10">
        <v>10252</v>
      </c>
      <c r="E220" s="55">
        <v>3597.9</v>
      </c>
    </row>
    <row r="221" spans="1:13" x14ac:dyDescent="0.35">
      <c r="A221" s="10" t="s">
        <v>7</v>
      </c>
      <c r="B221" s="10" t="s">
        <v>16</v>
      </c>
      <c r="C221" s="54">
        <v>37732</v>
      </c>
      <c r="D221" s="10">
        <v>10255</v>
      </c>
      <c r="E221" s="55">
        <v>2490.5</v>
      </c>
      <c r="I221" s="10" t="s">
        <v>6</v>
      </c>
      <c r="J221" s="10" t="s">
        <v>12</v>
      </c>
      <c r="K221" s="10" t="s">
        <v>12</v>
      </c>
      <c r="L221" s="10" t="s">
        <v>298</v>
      </c>
    </row>
    <row r="222" spans="1:13" x14ac:dyDescent="0.35">
      <c r="A222" s="10" t="s">
        <v>7</v>
      </c>
      <c r="B222" s="10" t="s">
        <v>16</v>
      </c>
      <c r="C222" s="54">
        <v>37692</v>
      </c>
      <c r="D222" s="10">
        <v>10248</v>
      </c>
      <c r="E222" s="55">
        <v>440</v>
      </c>
      <c r="I222" s="10" t="s">
        <v>8</v>
      </c>
      <c r="J222" s="10" t="s">
        <v>272</v>
      </c>
      <c r="K222" s="10" t="s">
        <v>296</v>
      </c>
      <c r="L222" s="57">
        <f>DAVERAGE(A218:E225,E218,I221:K222)</f>
        <v>9250</v>
      </c>
    </row>
    <row r="223" spans="1:13" x14ac:dyDescent="0.35">
      <c r="A223" s="10" t="s">
        <v>8</v>
      </c>
      <c r="B223" s="10" t="s">
        <v>14</v>
      </c>
      <c r="C223" s="54">
        <v>37772</v>
      </c>
      <c r="D223" s="10">
        <v>10250</v>
      </c>
      <c r="E223" s="55">
        <v>9000</v>
      </c>
    </row>
    <row r="224" spans="1:13" x14ac:dyDescent="0.35">
      <c r="A224" s="10" t="s">
        <v>8</v>
      </c>
      <c r="B224" s="10" t="s">
        <v>15</v>
      </c>
      <c r="C224" s="54">
        <v>37752</v>
      </c>
      <c r="D224" s="10">
        <v>10251</v>
      </c>
      <c r="E224" s="55">
        <v>9500</v>
      </c>
      <c r="G224" s="55"/>
    </row>
    <row r="225" spans="1:11" x14ac:dyDescent="0.35">
      <c r="A225" s="10" t="s">
        <v>8</v>
      </c>
      <c r="B225" s="10" t="s">
        <v>14</v>
      </c>
      <c r="C225" s="54">
        <v>37712</v>
      </c>
      <c r="D225" s="10">
        <v>10253</v>
      </c>
      <c r="E225" s="55">
        <v>100</v>
      </c>
      <c r="I225" s="14" t="s">
        <v>6</v>
      </c>
      <c r="J225" s="14" t="s">
        <v>9</v>
      </c>
      <c r="K225" s="10" t="s">
        <v>71</v>
      </c>
    </row>
    <row r="226" spans="1:11" x14ac:dyDescent="0.35">
      <c r="I226" s="10" t="s">
        <v>7</v>
      </c>
      <c r="J226" s="10" t="s">
        <v>16</v>
      </c>
      <c r="K226" s="10">
        <f>DCOUNTA(A218:E225,A218,I225:J226)</f>
        <v>2</v>
      </c>
    </row>
  </sheetData>
  <customSheetViews>
    <customSheetView guid="{A27D5E1E-B06B-4AE2-9D20-CB87A5C74206}" showGridLines="0">
      <selection activeCell="G62" sqref="G62:G67"/>
      <pageMargins left="0.7" right="0.7" top="0.75" bottom="0.75" header="0.3" footer="0.3"/>
    </customSheetView>
  </customSheetViews>
  <mergeCells count="11">
    <mergeCell ref="A1:O1"/>
    <mergeCell ref="A51:P52"/>
    <mergeCell ref="A71:B71"/>
    <mergeCell ref="A87:P87"/>
    <mergeCell ref="A190:P190"/>
    <mergeCell ref="A208:B208"/>
    <mergeCell ref="A106:B106"/>
    <mergeCell ref="A122:P122"/>
    <mergeCell ref="A140:B140"/>
    <mergeCell ref="A156:P156"/>
    <mergeCell ref="A174:B17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84"/>
  <sheetViews>
    <sheetView showGridLines="0" zoomScale="80" zoomScaleNormal="160" workbookViewId="0">
      <selection activeCell="I71" sqref="I71"/>
    </sheetView>
  </sheetViews>
  <sheetFormatPr defaultRowHeight="14.5" x14ac:dyDescent="0.35"/>
  <cols>
    <col min="1" max="1" width="10.7265625" style="10" customWidth="1"/>
    <col min="2" max="2" width="14.81640625" style="10" customWidth="1"/>
    <col min="3" max="3" width="14.7265625" style="10" customWidth="1"/>
    <col min="4" max="4" width="16.26953125" style="10" customWidth="1"/>
    <col min="5" max="5" width="13.81640625" style="10" bestFit="1" customWidth="1"/>
    <col min="6" max="6" width="11.1796875" style="10" bestFit="1" customWidth="1"/>
    <col min="7" max="7" width="11.7265625" style="10" bestFit="1" customWidth="1"/>
    <col min="8" max="8" width="8.7265625" style="10"/>
    <col min="9" max="9" width="10.453125" style="10" bestFit="1" customWidth="1"/>
    <col min="10" max="10" width="8.7265625" style="10"/>
    <col min="11" max="11" width="29.26953125" style="10" customWidth="1"/>
    <col min="12" max="16384" width="8.7265625" style="10"/>
  </cols>
  <sheetData>
    <row r="1" spans="1:11" x14ac:dyDescent="0.35">
      <c r="A1" s="103" t="s">
        <v>107</v>
      </c>
      <c r="B1" s="103"/>
      <c r="C1" s="103"/>
      <c r="D1" s="103"/>
      <c r="E1" s="103"/>
      <c r="F1" s="103"/>
      <c r="G1" s="103"/>
      <c r="H1" s="103"/>
      <c r="I1" s="103"/>
      <c r="J1" s="103"/>
      <c r="K1" s="103"/>
    </row>
    <row r="3" spans="1:11" x14ac:dyDescent="0.35">
      <c r="A3" s="14" t="s">
        <v>108</v>
      </c>
    </row>
    <row r="5" spans="1:11" x14ac:dyDescent="0.35">
      <c r="A5" s="58" t="s">
        <v>109</v>
      </c>
    </row>
    <row r="7" spans="1:11" x14ac:dyDescent="0.35">
      <c r="A7" s="14" t="s">
        <v>4</v>
      </c>
    </row>
    <row r="8" spans="1:11" x14ac:dyDescent="0.35">
      <c r="A8" s="14"/>
    </row>
    <row r="9" spans="1:11" x14ac:dyDescent="0.35">
      <c r="A9" s="18" t="s">
        <v>110</v>
      </c>
    </row>
    <row r="10" spans="1:11" x14ac:dyDescent="0.35">
      <c r="A10" s="18"/>
    </row>
    <row r="11" spans="1:11" x14ac:dyDescent="0.35">
      <c r="A11" s="14" t="s">
        <v>5</v>
      </c>
    </row>
    <row r="13" spans="1:11" x14ac:dyDescent="0.35">
      <c r="A13" s="24" t="s">
        <v>111</v>
      </c>
    </row>
    <row r="14" spans="1:11" x14ac:dyDescent="0.35">
      <c r="A14" s="10" t="s">
        <v>112</v>
      </c>
    </row>
    <row r="17" spans="1:13" x14ac:dyDescent="0.35">
      <c r="A17" s="42" t="s">
        <v>3</v>
      </c>
      <c r="B17" s="1"/>
      <c r="C17" s="1"/>
      <c r="D17" s="1"/>
      <c r="E17" s="1"/>
      <c r="F17" s="42"/>
      <c r="G17" s="1"/>
      <c r="H17" s="1"/>
      <c r="I17" s="1"/>
      <c r="J17" s="1"/>
      <c r="K17" s="1"/>
      <c r="L17" s="1"/>
      <c r="M17" s="1"/>
    </row>
    <row r="18" spans="1:13" x14ac:dyDescent="0.35">
      <c r="A18" s="43"/>
      <c r="B18" s="43"/>
      <c r="C18" s="1"/>
      <c r="D18" s="1"/>
      <c r="E18" s="1"/>
      <c r="F18" s="2"/>
      <c r="G18" s="2"/>
      <c r="H18" s="2"/>
      <c r="I18" s="2"/>
      <c r="J18" s="2"/>
      <c r="K18" s="2"/>
      <c r="L18" s="2"/>
      <c r="M18" s="1"/>
    </row>
    <row r="19" spans="1:13" x14ac:dyDescent="0.35">
      <c r="A19" s="42"/>
      <c r="B19" s="42" t="s">
        <v>9</v>
      </c>
      <c r="C19" s="42" t="s">
        <v>10</v>
      </c>
      <c r="D19" s="42" t="s">
        <v>11</v>
      </c>
      <c r="E19" s="42" t="s">
        <v>12</v>
      </c>
      <c r="F19" s="2"/>
      <c r="G19" s="59" t="s">
        <v>113</v>
      </c>
      <c r="H19" s="2"/>
      <c r="I19" s="59" t="s">
        <v>0</v>
      </c>
      <c r="J19" s="2"/>
      <c r="K19" s="2"/>
      <c r="L19" s="2"/>
      <c r="M19" s="1"/>
    </row>
    <row r="20" spans="1:13" x14ac:dyDescent="0.35">
      <c r="A20" s="1" t="s">
        <v>7</v>
      </c>
      <c r="B20" s="1" t="s">
        <v>13</v>
      </c>
      <c r="C20" s="47">
        <v>37812</v>
      </c>
      <c r="D20" s="1">
        <v>10249</v>
      </c>
      <c r="E20" s="48">
        <v>1863.4</v>
      </c>
      <c r="F20" s="2"/>
      <c r="G20" s="2" t="s">
        <v>114</v>
      </c>
      <c r="H20" s="2"/>
      <c r="I20" s="2">
        <f>YEAR(C20)</f>
        <v>2007</v>
      </c>
      <c r="J20" s="2"/>
      <c r="K20" s="2"/>
      <c r="L20" s="2"/>
      <c r="M20" s="1"/>
    </row>
    <row r="21" spans="1:13" x14ac:dyDescent="0.35">
      <c r="A21" s="1" t="s">
        <v>8</v>
      </c>
      <c r="B21" s="1" t="s">
        <v>18</v>
      </c>
      <c r="C21" s="47">
        <v>37812</v>
      </c>
      <c r="D21" s="1">
        <v>10252</v>
      </c>
      <c r="E21" s="48">
        <v>3597.9</v>
      </c>
      <c r="F21" s="2"/>
      <c r="G21" s="2" t="s">
        <v>115</v>
      </c>
      <c r="H21" s="2"/>
      <c r="I21" s="2">
        <f>YEAR(C21)</f>
        <v>2007</v>
      </c>
      <c r="J21" s="2"/>
      <c r="K21" s="2"/>
      <c r="L21" s="2"/>
      <c r="M21" s="1"/>
    </row>
    <row r="22" spans="1:13" ht="15" customHeight="1" x14ac:dyDescent="0.35">
      <c r="A22" s="1" t="s">
        <v>8</v>
      </c>
      <c r="B22" s="1" t="s">
        <v>14</v>
      </c>
      <c r="C22" s="47">
        <v>37312</v>
      </c>
      <c r="D22" s="1">
        <v>10250</v>
      </c>
      <c r="E22" s="48">
        <v>1552.6</v>
      </c>
      <c r="F22" s="2"/>
      <c r="G22" s="2" t="s">
        <v>116</v>
      </c>
      <c r="H22" s="2"/>
      <c r="I22" s="2">
        <f>YEAR(C22)</f>
        <v>2006</v>
      </c>
      <c r="J22" s="2"/>
      <c r="K22" s="2"/>
      <c r="L22" s="2"/>
      <c r="M22" s="1"/>
    </row>
    <row r="23" spans="1:13" x14ac:dyDescent="0.35">
      <c r="A23" s="104"/>
      <c r="B23" s="104"/>
      <c r="C23" s="1"/>
      <c r="D23" s="1"/>
      <c r="E23" s="52"/>
      <c r="F23" s="1"/>
      <c r="G23" s="1"/>
      <c r="H23" s="1"/>
      <c r="I23" s="1"/>
      <c r="J23" s="1"/>
      <c r="K23" s="1"/>
      <c r="L23" s="1"/>
      <c r="M23" s="1"/>
    </row>
    <row r="24" spans="1:13" x14ac:dyDescent="0.35">
      <c r="C24" s="10">
        <f>YEAR(C20)</f>
        <v>2007</v>
      </c>
    </row>
    <row r="25" spans="1:13" x14ac:dyDescent="0.35">
      <c r="C25" s="10">
        <f>MONTH(C210)</f>
        <v>1</v>
      </c>
    </row>
    <row r="26" spans="1:13" x14ac:dyDescent="0.35">
      <c r="A26" s="14" t="s">
        <v>117</v>
      </c>
      <c r="C26" s="10">
        <f>DAY(C22)</f>
        <v>26</v>
      </c>
    </row>
    <row r="28" spans="1:13" x14ac:dyDescent="0.35">
      <c r="A28" s="58" t="s">
        <v>128</v>
      </c>
    </row>
    <row r="30" spans="1:13" x14ac:dyDescent="0.35">
      <c r="A30" s="14" t="s">
        <v>4</v>
      </c>
    </row>
    <row r="31" spans="1:13" x14ac:dyDescent="0.35">
      <c r="A31" s="14"/>
    </row>
    <row r="32" spans="1:13" x14ac:dyDescent="0.35">
      <c r="A32" s="18" t="s">
        <v>118</v>
      </c>
    </row>
    <row r="33" spans="1:13" x14ac:dyDescent="0.35">
      <c r="A33" s="18"/>
      <c r="E33" s="15">
        <f ca="1">TODAY()</f>
        <v>44282</v>
      </c>
    </row>
    <row r="34" spans="1:13" x14ac:dyDescent="0.35">
      <c r="A34" s="14" t="s">
        <v>5</v>
      </c>
      <c r="E34" s="10">
        <f ca="1">YEAR(E33)</f>
        <v>2025</v>
      </c>
    </row>
    <row r="36" spans="1:13" x14ac:dyDescent="0.35">
      <c r="A36" s="24" t="s">
        <v>111</v>
      </c>
      <c r="E36" s="10">
        <f ca="1">MONTH(E33)</f>
        <v>3</v>
      </c>
    </row>
    <row r="37" spans="1:13" x14ac:dyDescent="0.35">
      <c r="A37" s="10" t="s">
        <v>119</v>
      </c>
      <c r="E37" s="10">
        <f ca="1">DAY(E33)</f>
        <v>28</v>
      </c>
    </row>
    <row r="39" spans="1:13" x14ac:dyDescent="0.35">
      <c r="A39" s="42" t="s">
        <v>3</v>
      </c>
      <c r="B39" s="1"/>
      <c r="C39" s="1"/>
      <c r="D39" s="1"/>
      <c r="E39" s="1"/>
      <c r="F39" s="42"/>
      <c r="G39" s="1"/>
      <c r="H39" s="1"/>
      <c r="I39" s="1"/>
      <c r="J39" s="1"/>
      <c r="K39" s="1"/>
      <c r="L39" s="1"/>
      <c r="M39" s="1"/>
    </row>
    <row r="40" spans="1:13" x14ac:dyDescent="0.35">
      <c r="A40" s="43"/>
      <c r="B40" s="43"/>
      <c r="C40" s="1"/>
      <c r="D40" s="1"/>
      <c r="E40" s="1"/>
      <c r="F40" s="2"/>
      <c r="G40" s="2"/>
      <c r="H40" s="2"/>
      <c r="I40" s="2"/>
      <c r="J40" s="2"/>
      <c r="K40" s="2"/>
      <c r="L40" s="2"/>
      <c r="M40" s="1"/>
    </row>
    <row r="41" spans="1:13" x14ac:dyDescent="0.35">
      <c r="A41" s="42"/>
      <c r="B41" s="42" t="s">
        <v>9</v>
      </c>
      <c r="C41" s="42" t="s">
        <v>10</v>
      </c>
      <c r="D41" s="42" t="s">
        <v>11</v>
      </c>
      <c r="E41" s="42" t="s">
        <v>12</v>
      </c>
      <c r="F41" s="2"/>
      <c r="G41" s="59" t="s">
        <v>113</v>
      </c>
      <c r="H41" s="2"/>
      <c r="I41" s="59" t="s">
        <v>0</v>
      </c>
      <c r="J41" s="2"/>
      <c r="K41" s="2"/>
      <c r="L41" s="2"/>
      <c r="M41" s="1"/>
    </row>
    <row r="42" spans="1:13" x14ac:dyDescent="0.35">
      <c r="A42" s="1" t="s">
        <v>7</v>
      </c>
      <c r="B42" s="1" t="s">
        <v>13</v>
      </c>
      <c r="C42" s="47">
        <v>37812</v>
      </c>
      <c r="D42" s="1">
        <v>10249</v>
      </c>
      <c r="E42" s="48">
        <v>1863.4</v>
      </c>
      <c r="F42" s="2"/>
      <c r="G42" s="2" t="s">
        <v>120</v>
      </c>
      <c r="H42" s="2"/>
      <c r="I42" s="2">
        <f>MONTH(C42)</f>
        <v>7</v>
      </c>
      <c r="J42" s="2"/>
      <c r="K42" s="2"/>
      <c r="L42" s="2"/>
      <c r="M42" s="1"/>
    </row>
    <row r="43" spans="1:13" x14ac:dyDescent="0.35">
      <c r="A43" s="1" t="s">
        <v>8</v>
      </c>
      <c r="B43" s="1" t="s">
        <v>18</v>
      </c>
      <c r="C43" s="47">
        <v>37812</v>
      </c>
      <c r="D43" s="1">
        <v>10252</v>
      </c>
      <c r="E43" s="48">
        <v>3597.9</v>
      </c>
      <c r="F43" s="2"/>
      <c r="G43" s="2" t="s">
        <v>121</v>
      </c>
      <c r="H43" s="2"/>
      <c r="I43" s="2">
        <f>MONTH(C43)</f>
        <v>7</v>
      </c>
      <c r="J43" s="2"/>
      <c r="K43" s="2"/>
      <c r="L43" s="2"/>
      <c r="M43" s="1"/>
    </row>
    <row r="44" spans="1:13" x14ac:dyDescent="0.35">
      <c r="A44" s="1" t="s">
        <v>8</v>
      </c>
      <c r="B44" s="1" t="s">
        <v>14</v>
      </c>
      <c r="C44" s="47">
        <v>37312</v>
      </c>
      <c r="D44" s="1">
        <v>10250</v>
      </c>
      <c r="E44" s="48">
        <v>1552.6</v>
      </c>
      <c r="F44" s="2"/>
      <c r="G44" s="2" t="s">
        <v>122</v>
      </c>
      <c r="H44" s="2"/>
      <c r="I44" s="2">
        <f>MONTH(C44)</f>
        <v>2</v>
      </c>
      <c r="J44" s="2"/>
      <c r="K44" s="2"/>
      <c r="L44" s="2"/>
      <c r="M44" s="1"/>
    </row>
    <row r="45" spans="1:13" x14ac:dyDescent="0.35">
      <c r="A45" s="104"/>
      <c r="B45" s="104"/>
      <c r="C45" s="1"/>
      <c r="D45" s="1"/>
      <c r="E45" s="52"/>
      <c r="F45" s="1"/>
      <c r="G45" s="1"/>
      <c r="H45" s="1"/>
      <c r="I45" s="1"/>
      <c r="J45" s="1"/>
      <c r="K45" s="1"/>
      <c r="L45" s="1"/>
      <c r="M45" s="1"/>
    </row>
    <row r="48" spans="1:13" x14ac:dyDescent="0.35">
      <c r="A48" s="14" t="s">
        <v>123</v>
      </c>
    </row>
    <row r="50" spans="1:13" x14ac:dyDescent="0.35">
      <c r="A50" s="58" t="s">
        <v>129</v>
      </c>
    </row>
    <row r="52" spans="1:13" x14ac:dyDescent="0.35">
      <c r="A52" s="14" t="s">
        <v>4</v>
      </c>
    </row>
    <row r="53" spans="1:13" x14ac:dyDescent="0.35">
      <c r="A53" s="14"/>
    </row>
    <row r="54" spans="1:13" x14ac:dyDescent="0.35">
      <c r="A54" s="18" t="s">
        <v>124</v>
      </c>
    </row>
    <row r="55" spans="1:13" x14ac:dyDescent="0.35">
      <c r="A55" s="18"/>
    </row>
    <row r="56" spans="1:13" x14ac:dyDescent="0.35">
      <c r="A56" s="14" t="s">
        <v>5</v>
      </c>
    </row>
    <row r="58" spans="1:13" x14ac:dyDescent="0.35">
      <c r="A58" s="24" t="s">
        <v>111</v>
      </c>
    </row>
    <row r="59" spans="1:13" x14ac:dyDescent="0.35">
      <c r="A59" s="10" t="s">
        <v>130</v>
      </c>
    </row>
    <row r="61" spans="1:13" x14ac:dyDescent="0.35">
      <c r="A61" s="42" t="s">
        <v>3</v>
      </c>
      <c r="B61" s="1"/>
      <c r="C61" s="1"/>
      <c r="D61" s="1"/>
      <c r="E61" s="1"/>
      <c r="F61" s="42"/>
      <c r="G61" s="1"/>
      <c r="H61" s="1"/>
      <c r="I61" s="1"/>
      <c r="J61" s="1"/>
      <c r="K61" s="1"/>
      <c r="L61" s="1"/>
      <c r="M61" s="1"/>
    </row>
    <row r="62" spans="1:13" x14ac:dyDescent="0.35">
      <c r="A62" s="43"/>
      <c r="B62" s="43"/>
      <c r="C62" s="1"/>
      <c r="D62" s="1"/>
      <c r="E62" s="1"/>
      <c r="F62" s="2"/>
      <c r="G62" s="2"/>
      <c r="H62" s="2"/>
      <c r="I62" s="2"/>
      <c r="J62" s="2"/>
      <c r="K62" s="2"/>
      <c r="L62" s="2"/>
      <c r="M62" s="1"/>
    </row>
    <row r="63" spans="1:13" x14ac:dyDescent="0.35">
      <c r="A63" s="42"/>
      <c r="B63" s="42" t="s">
        <v>9</v>
      </c>
      <c r="C63" s="42" t="s">
        <v>10</v>
      </c>
      <c r="D63" s="42" t="s">
        <v>11</v>
      </c>
      <c r="E63" s="42" t="s">
        <v>12</v>
      </c>
      <c r="F63" s="2"/>
      <c r="G63" s="59" t="s">
        <v>113</v>
      </c>
      <c r="H63" s="2"/>
      <c r="I63" s="59" t="s">
        <v>0</v>
      </c>
      <c r="J63" s="2"/>
      <c r="K63" s="2"/>
      <c r="L63" s="2"/>
      <c r="M63" s="1"/>
    </row>
    <row r="64" spans="1:13" x14ac:dyDescent="0.35">
      <c r="A64" s="1" t="s">
        <v>7</v>
      </c>
      <c r="B64" s="1" t="s">
        <v>13</v>
      </c>
      <c r="C64" s="47">
        <v>37812</v>
      </c>
      <c r="D64" s="1">
        <v>10249</v>
      </c>
      <c r="E64" s="48">
        <v>1863.4</v>
      </c>
      <c r="F64" s="2"/>
      <c r="G64" s="2" t="s">
        <v>125</v>
      </c>
      <c r="H64" s="2"/>
      <c r="I64" s="2">
        <f>DAY(C64)</f>
        <v>11</v>
      </c>
      <c r="J64" s="2"/>
      <c r="K64" s="2"/>
      <c r="L64" s="2"/>
      <c r="M64" s="1"/>
    </row>
    <row r="65" spans="1:13" x14ac:dyDescent="0.35">
      <c r="A65" s="1" t="s">
        <v>8</v>
      </c>
      <c r="B65" s="1" t="s">
        <v>18</v>
      </c>
      <c r="C65" s="47">
        <v>37812</v>
      </c>
      <c r="D65" s="1">
        <v>10252</v>
      </c>
      <c r="E65" s="48">
        <v>3597.9</v>
      </c>
      <c r="F65" s="2"/>
      <c r="G65" s="2" t="s">
        <v>126</v>
      </c>
      <c r="H65" s="2"/>
      <c r="I65" s="2">
        <f>DAY(C65)</f>
        <v>11</v>
      </c>
      <c r="J65" s="2"/>
      <c r="K65" s="2"/>
      <c r="L65" s="2"/>
      <c r="M65" s="1"/>
    </row>
    <row r="66" spans="1:13" x14ac:dyDescent="0.35">
      <c r="A66" s="1" t="s">
        <v>8</v>
      </c>
      <c r="B66" s="1" t="s">
        <v>14</v>
      </c>
      <c r="C66" s="47">
        <v>37312</v>
      </c>
      <c r="D66" s="1">
        <v>10250</v>
      </c>
      <c r="E66" s="48">
        <v>1552.6</v>
      </c>
      <c r="F66" s="2"/>
      <c r="G66" s="2" t="s">
        <v>127</v>
      </c>
      <c r="H66" s="2"/>
      <c r="I66" s="2">
        <f>DAY(C66)</f>
        <v>26</v>
      </c>
      <c r="J66" s="2"/>
      <c r="K66" s="2"/>
      <c r="L66" s="2"/>
      <c r="M66" s="1"/>
    </row>
    <row r="67" spans="1:13" x14ac:dyDescent="0.35">
      <c r="A67" s="104"/>
      <c r="B67" s="104"/>
      <c r="C67" s="1"/>
      <c r="D67" s="1"/>
      <c r="E67" s="52"/>
      <c r="F67" s="1"/>
      <c r="G67" s="1"/>
      <c r="H67" s="1"/>
      <c r="I67" s="1"/>
      <c r="J67" s="1"/>
      <c r="K67" s="1"/>
      <c r="L67" s="1"/>
      <c r="M67" s="1"/>
    </row>
    <row r="68" spans="1:13" x14ac:dyDescent="0.35">
      <c r="C68" s="10" t="s">
        <v>108</v>
      </c>
      <c r="D68" s="10" t="s">
        <v>117</v>
      </c>
      <c r="E68" s="10" t="s">
        <v>123</v>
      </c>
      <c r="F68" s="10" t="s">
        <v>157</v>
      </c>
      <c r="H68" s="10" t="s">
        <v>425</v>
      </c>
      <c r="K68" s="10" t="s">
        <v>427</v>
      </c>
      <c r="L68" s="10" t="e">
        <f>YEAR(K68)</f>
        <v>#VALUE!</v>
      </c>
    </row>
    <row r="69" spans="1:13" x14ac:dyDescent="0.35">
      <c r="A69" s="15">
        <v>42478</v>
      </c>
      <c r="C69" s="10">
        <f>YEAR(A69)</f>
        <v>2020</v>
      </c>
      <c r="D69" s="10">
        <f>MONTH(A69)</f>
        <v>4</v>
      </c>
      <c r="E69" s="10">
        <f>DAY(A69)</f>
        <v>19</v>
      </c>
      <c r="F69" s="60">
        <f>DATE(C69,D69,E69)</f>
        <v>42478</v>
      </c>
      <c r="H69" s="10" t="s">
        <v>424</v>
      </c>
      <c r="I69" s="54"/>
    </row>
    <row r="70" spans="1:13" x14ac:dyDescent="0.35">
      <c r="A70" s="10" t="b">
        <f>ISNUMBER(A69)</f>
        <v>1</v>
      </c>
    </row>
    <row r="72" spans="1:13" x14ac:dyDescent="0.35">
      <c r="A72" s="54" t="s">
        <v>273</v>
      </c>
      <c r="C72" s="10" t="str">
        <f>RIGHT(A72,4)</f>
        <v>2001</v>
      </c>
      <c r="D72" s="10" t="str">
        <f>MID(A72,4,2)</f>
        <v>02</v>
      </c>
      <c r="E72" s="10" t="str">
        <f>LEFT(A72,2)</f>
        <v>01</v>
      </c>
      <c r="F72" s="60">
        <f>DATE(C72,D72,E72)</f>
        <v>35461</v>
      </c>
      <c r="I72" s="54"/>
    </row>
    <row r="73" spans="1:13" x14ac:dyDescent="0.35">
      <c r="A73" s="10" t="b">
        <f>ISNUMBER(A72)</f>
        <v>0</v>
      </c>
    </row>
    <row r="74" spans="1:13" x14ac:dyDescent="0.35">
      <c r="A74" s="10" t="s">
        <v>10</v>
      </c>
      <c r="C74" s="10" t="s">
        <v>399</v>
      </c>
      <c r="D74" s="61" t="s">
        <v>400</v>
      </c>
      <c r="E74" s="10" t="s">
        <v>401</v>
      </c>
      <c r="F74" s="54" t="s">
        <v>402</v>
      </c>
    </row>
    <row r="75" spans="1:13" x14ac:dyDescent="0.35">
      <c r="A75" s="54">
        <v>37812</v>
      </c>
      <c r="C75" s="54">
        <f>DATE(YEAR(A75),MONTH(A75)-1,DAY(A75))</f>
        <v>37782</v>
      </c>
      <c r="D75" s="54">
        <f>DATE(YEAR(A75)-1,MONTH(A75),DAY(A75))</f>
        <v>37447</v>
      </c>
      <c r="E75" s="54">
        <f>EDATE(A75,-1)</f>
        <v>37782</v>
      </c>
      <c r="F75" s="54">
        <f>EDATE(A75,-12)</f>
        <v>37447</v>
      </c>
      <c r="G75" s="54">
        <f>EDATE(A75,1)</f>
        <v>37843</v>
      </c>
    </row>
    <row r="76" spans="1:13" x14ac:dyDescent="0.35">
      <c r="A76" s="54">
        <v>37447</v>
      </c>
      <c r="B76" s="15"/>
      <c r="C76" s="54">
        <f>DATE(YEAR(A76),MONTH(A76)-1,DAY(A76))</f>
        <v>37417</v>
      </c>
      <c r="D76" s="54">
        <f>DATE(YEAR(A76)-1,MONTH(A76),DAY(A76))</f>
        <v>37082</v>
      </c>
      <c r="E76" s="54">
        <f>EDATE(A76,-1)</f>
        <v>37417</v>
      </c>
      <c r="F76" s="54">
        <f>EDATE(A76,-12)</f>
        <v>37082</v>
      </c>
    </row>
    <row r="77" spans="1:13" x14ac:dyDescent="0.35">
      <c r="A77" s="54">
        <v>37312</v>
      </c>
      <c r="C77" s="54">
        <f>DATE(YEAR(A77),MONTH(A77)-1,DAY(A77))</f>
        <v>37281</v>
      </c>
      <c r="D77" s="54">
        <f>DATE(YEAR(A77)-1,MONTH(A77),DAY(A77))</f>
        <v>36947</v>
      </c>
      <c r="E77" s="54">
        <f>EDATE(A77,-1)</f>
        <v>37281</v>
      </c>
      <c r="F77" s="54">
        <f>EDATE(A77,-12)</f>
        <v>36947</v>
      </c>
    </row>
    <row r="78" spans="1:13" x14ac:dyDescent="0.35">
      <c r="B78" s="54"/>
    </row>
    <row r="82" spans="1:6" x14ac:dyDescent="0.35">
      <c r="A82" s="10" t="s">
        <v>300</v>
      </c>
      <c r="C82" s="15" t="str">
        <f>LEFT(A82,2)</f>
        <v>02</v>
      </c>
      <c r="D82" s="10" t="str">
        <f>MID(A82,4,2)</f>
        <v>05</v>
      </c>
      <c r="E82" s="10" t="str">
        <f>RIGHT(A82,4)</f>
        <v>2007</v>
      </c>
      <c r="F82" s="54">
        <f>DATE(E82,D82,C82)</f>
        <v>37742</v>
      </c>
    </row>
    <row r="83" spans="1:6" x14ac:dyDescent="0.35">
      <c r="A83" s="10" t="s">
        <v>302</v>
      </c>
    </row>
    <row r="84" spans="1:6" x14ac:dyDescent="0.35">
      <c r="A84" s="10" t="s">
        <v>301</v>
      </c>
    </row>
  </sheetData>
  <dataConsolidate/>
  <customSheetViews>
    <customSheetView guid="{A27D5E1E-B06B-4AE2-9D20-CB87A5C74206}" showGridLines="0">
      <selection activeCell="G110" sqref="G110"/>
      <pageMargins left="0.7" right="0.7" top="0.75" bottom="0.75" header="0.3" footer="0.3"/>
      <pageSetup orientation="portrait" r:id="rId1"/>
    </customSheetView>
  </customSheetViews>
  <mergeCells count="4">
    <mergeCell ref="A67:B67"/>
    <mergeCell ref="A23:B23"/>
    <mergeCell ref="A1:K1"/>
    <mergeCell ref="A45:B45"/>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98"/>
  <sheetViews>
    <sheetView showGridLines="0" zoomScale="56" zoomScaleNormal="160" workbookViewId="0">
      <selection sqref="A1:M1"/>
    </sheetView>
  </sheetViews>
  <sheetFormatPr defaultRowHeight="14.5" x14ac:dyDescent="0.35"/>
  <cols>
    <col min="1" max="1" width="16.453125" style="10" bestFit="1" customWidth="1"/>
    <col min="2" max="2" width="13.453125" style="10" bestFit="1" customWidth="1"/>
    <col min="3" max="3" width="18.26953125" style="10" bestFit="1" customWidth="1"/>
    <col min="4" max="6" width="8.7265625" style="10"/>
    <col min="7" max="7" width="11.1796875" style="10" bestFit="1" customWidth="1"/>
    <col min="8" max="16384" width="8.7265625" style="10"/>
  </cols>
  <sheetData>
    <row r="1" spans="1:13" x14ac:dyDescent="0.35">
      <c r="A1" s="103" t="s">
        <v>131</v>
      </c>
      <c r="B1" s="103"/>
      <c r="C1" s="103"/>
      <c r="D1" s="103"/>
      <c r="E1" s="103"/>
      <c r="F1" s="103"/>
      <c r="G1" s="103"/>
      <c r="H1" s="103"/>
      <c r="I1" s="103"/>
      <c r="J1" s="103"/>
      <c r="K1" s="103"/>
      <c r="L1" s="103"/>
      <c r="M1" s="103"/>
    </row>
    <row r="3" spans="1:13" x14ac:dyDescent="0.35">
      <c r="A3" s="14" t="s">
        <v>132</v>
      </c>
    </row>
    <row r="5" spans="1:13" x14ac:dyDescent="0.35">
      <c r="A5" s="58" t="s">
        <v>133</v>
      </c>
    </row>
    <row r="7" spans="1:13" x14ac:dyDescent="0.35">
      <c r="A7" s="14" t="s">
        <v>4</v>
      </c>
    </row>
    <row r="8" spans="1:13" x14ac:dyDescent="0.35">
      <c r="A8" s="14"/>
    </row>
    <row r="9" spans="1:13" x14ac:dyDescent="0.35">
      <c r="A9" s="18" t="s">
        <v>134</v>
      </c>
    </row>
    <row r="10" spans="1:13" x14ac:dyDescent="0.35">
      <c r="A10" s="18"/>
    </row>
    <row r="11" spans="1:13" x14ac:dyDescent="0.35">
      <c r="A11" s="14" t="s">
        <v>5</v>
      </c>
    </row>
    <row r="13" spans="1:13" x14ac:dyDescent="0.35">
      <c r="A13" s="24" t="s">
        <v>135</v>
      </c>
    </row>
    <row r="14" spans="1:13" x14ac:dyDescent="0.35">
      <c r="A14" s="10" t="s">
        <v>136</v>
      </c>
    </row>
    <row r="15" spans="1:13" x14ac:dyDescent="0.35">
      <c r="A15" s="14"/>
    </row>
    <row r="17" spans="1:13" x14ac:dyDescent="0.35">
      <c r="A17" s="42" t="s">
        <v>3</v>
      </c>
      <c r="B17" s="1"/>
      <c r="C17" s="1"/>
      <c r="D17" s="1"/>
      <c r="E17" s="1"/>
      <c r="F17" s="42"/>
      <c r="G17" s="1"/>
      <c r="H17" s="1"/>
      <c r="I17" s="1"/>
      <c r="J17" s="1"/>
      <c r="K17" s="1"/>
      <c r="L17" s="1"/>
      <c r="M17" s="1"/>
    </row>
    <row r="18" spans="1:13" x14ac:dyDescent="0.35">
      <c r="A18" s="43"/>
      <c r="B18" s="43"/>
      <c r="C18" s="1"/>
      <c r="D18" s="1"/>
      <c r="E18" s="1"/>
      <c r="F18" s="1"/>
      <c r="G18" s="1"/>
      <c r="H18" s="1"/>
      <c r="I18" s="1"/>
      <c r="J18" s="1"/>
      <c r="K18" s="1"/>
      <c r="L18" s="1"/>
      <c r="M18" s="1"/>
    </row>
    <row r="19" spans="1:13" x14ac:dyDescent="0.35">
      <c r="A19" s="42"/>
      <c r="B19" s="42" t="s">
        <v>9</v>
      </c>
      <c r="C19" s="42" t="s">
        <v>10</v>
      </c>
      <c r="D19" s="42" t="s">
        <v>11</v>
      </c>
      <c r="E19" s="42" t="s">
        <v>12</v>
      </c>
      <c r="F19" s="1"/>
      <c r="G19" s="1"/>
      <c r="H19" s="42" t="s">
        <v>2</v>
      </c>
      <c r="I19" s="42"/>
      <c r="J19" s="42" t="s">
        <v>0</v>
      </c>
      <c r="K19" s="1"/>
      <c r="L19" s="1"/>
      <c r="M19" s="1"/>
    </row>
    <row r="20" spans="1:13" x14ac:dyDescent="0.35">
      <c r="A20" s="1" t="s">
        <v>7</v>
      </c>
      <c r="B20" s="1" t="s">
        <v>13</v>
      </c>
      <c r="C20" s="62">
        <v>40913.8775306713</v>
      </c>
      <c r="D20" s="1">
        <v>10249</v>
      </c>
      <c r="E20" s="48">
        <v>1863.4</v>
      </c>
      <c r="F20" s="1"/>
      <c r="G20" s="1"/>
      <c r="H20" s="51" t="s">
        <v>137</v>
      </c>
      <c r="I20" s="1"/>
      <c r="J20" s="51">
        <f>HOUR(C20)</f>
        <v>21</v>
      </c>
      <c r="K20" s="1"/>
      <c r="L20" s="1"/>
      <c r="M20" s="1"/>
    </row>
    <row r="21" spans="1:13" x14ac:dyDescent="0.35">
      <c r="A21" s="1" t="s">
        <v>8</v>
      </c>
      <c r="B21" s="1" t="s">
        <v>18</v>
      </c>
      <c r="C21" s="62">
        <v>40813.41920138889</v>
      </c>
      <c r="D21" s="1">
        <v>10252</v>
      </c>
      <c r="E21" s="48">
        <v>3597.9</v>
      </c>
      <c r="F21" s="1"/>
      <c r="G21" s="1"/>
      <c r="H21" s="51" t="s">
        <v>138</v>
      </c>
      <c r="I21" s="1"/>
      <c r="J21" s="51">
        <f>HOUR(C21)</f>
        <v>10</v>
      </c>
      <c r="K21" s="1"/>
      <c r="L21" s="1"/>
      <c r="M21" s="1"/>
    </row>
    <row r="22" spans="1:13" ht="15" customHeight="1" x14ac:dyDescent="0.35">
      <c r="A22" s="1" t="s">
        <v>8</v>
      </c>
      <c r="B22" s="1" t="s">
        <v>14</v>
      </c>
      <c r="C22" s="62">
        <v>37312.507337962961</v>
      </c>
      <c r="D22" s="1">
        <v>10250</v>
      </c>
      <c r="E22" s="48">
        <v>1552.6</v>
      </c>
      <c r="F22" s="1"/>
      <c r="G22" s="1"/>
      <c r="H22" s="51" t="s">
        <v>139</v>
      </c>
      <c r="I22" s="1"/>
      <c r="J22" s="51">
        <f>HOUR(C22)</f>
        <v>12</v>
      </c>
      <c r="K22" s="1"/>
      <c r="L22" s="1"/>
      <c r="M22" s="1"/>
    </row>
    <row r="23" spans="1:13" x14ac:dyDescent="0.35">
      <c r="A23" s="1" t="s">
        <v>8</v>
      </c>
      <c r="B23" s="1" t="s">
        <v>15</v>
      </c>
      <c r="C23" s="62">
        <v>37062.342187499999</v>
      </c>
      <c r="D23" s="1">
        <v>10251</v>
      </c>
      <c r="E23" s="48">
        <v>654.05999999999995</v>
      </c>
      <c r="F23" s="1"/>
      <c r="G23" s="1"/>
      <c r="H23" s="51" t="s">
        <v>140</v>
      </c>
      <c r="I23" s="1"/>
      <c r="J23" s="51">
        <f>HOUR(C23)</f>
        <v>8</v>
      </c>
      <c r="K23" s="1"/>
      <c r="L23" s="1"/>
      <c r="M23" s="1"/>
    </row>
    <row r="24" spans="1:13" x14ac:dyDescent="0.35">
      <c r="A24" s="104"/>
      <c r="B24" s="104"/>
      <c r="C24" s="1"/>
      <c r="D24" s="1"/>
      <c r="E24" s="52"/>
      <c r="F24" s="1"/>
      <c r="G24" s="1"/>
      <c r="H24" s="1"/>
      <c r="I24" s="1"/>
      <c r="J24" s="1"/>
      <c r="K24" s="1"/>
      <c r="L24" s="1"/>
      <c r="M24" s="1"/>
    </row>
    <row r="27" spans="1:13" x14ac:dyDescent="0.35">
      <c r="A27" s="14" t="s">
        <v>141</v>
      </c>
    </row>
    <row r="29" spans="1:13" x14ac:dyDescent="0.35">
      <c r="A29" s="58" t="s">
        <v>147</v>
      </c>
    </row>
    <row r="31" spans="1:13" x14ac:dyDescent="0.35">
      <c r="A31" s="14" t="s">
        <v>4</v>
      </c>
    </row>
    <row r="32" spans="1:13" x14ac:dyDescent="0.35">
      <c r="A32" s="14"/>
    </row>
    <row r="33" spans="1:13" x14ac:dyDescent="0.35">
      <c r="A33" s="18" t="s">
        <v>142</v>
      </c>
    </row>
    <row r="34" spans="1:13" x14ac:dyDescent="0.35">
      <c r="A34" s="18"/>
    </row>
    <row r="35" spans="1:13" x14ac:dyDescent="0.35">
      <c r="A35" s="14" t="s">
        <v>5</v>
      </c>
    </row>
    <row r="37" spans="1:13" x14ac:dyDescent="0.35">
      <c r="A37" s="24" t="s">
        <v>135</v>
      </c>
    </row>
    <row r="38" spans="1:13" x14ac:dyDescent="0.35">
      <c r="A38" s="10" t="s">
        <v>148</v>
      </c>
    </row>
    <row r="39" spans="1:13" x14ac:dyDescent="0.35">
      <c r="A39" s="14"/>
    </row>
    <row r="41" spans="1:13" x14ac:dyDescent="0.35">
      <c r="A41" s="42" t="s">
        <v>3</v>
      </c>
      <c r="B41" s="1"/>
      <c r="C41" s="1"/>
      <c r="D41" s="1"/>
      <c r="E41" s="1"/>
      <c r="F41" s="42"/>
      <c r="G41" s="1"/>
      <c r="H41" s="1"/>
      <c r="I41" s="1"/>
      <c r="J41" s="1"/>
      <c r="K41" s="1"/>
      <c r="L41" s="1"/>
      <c r="M41" s="1"/>
    </row>
    <row r="42" spans="1:13" x14ac:dyDescent="0.35">
      <c r="A42" s="43"/>
      <c r="B42" s="43"/>
      <c r="C42" s="1"/>
      <c r="D42" s="1"/>
      <c r="E42" s="1"/>
      <c r="F42" s="1"/>
      <c r="G42" s="1"/>
      <c r="H42" s="1"/>
      <c r="I42" s="1"/>
      <c r="J42" s="1"/>
      <c r="K42" s="1"/>
      <c r="L42" s="1"/>
      <c r="M42" s="1"/>
    </row>
    <row r="43" spans="1:13" x14ac:dyDescent="0.35">
      <c r="A43" s="42"/>
      <c r="B43" s="42" t="s">
        <v>9</v>
      </c>
      <c r="C43" s="42" t="s">
        <v>10</v>
      </c>
      <c r="D43" s="42" t="s">
        <v>11</v>
      </c>
      <c r="E43" s="42" t="s">
        <v>12</v>
      </c>
      <c r="F43" s="1"/>
      <c r="G43" s="1"/>
      <c r="H43" s="42" t="s">
        <v>2</v>
      </c>
      <c r="I43" s="42"/>
      <c r="J43" s="42" t="s">
        <v>0</v>
      </c>
      <c r="K43" s="1"/>
      <c r="L43" s="1"/>
      <c r="M43" s="1"/>
    </row>
    <row r="44" spans="1:13" x14ac:dyDescent="0.35">
      <c r="A44" s="1" t="s">
        <v>7</v>
      </c>
      <c r="B44" s="1" t="s">
        <v>13</v>
      </c>
      <c r="C44" s="62">
        <v>40913.8775306713</v>
      </c>
      <c r="D44" s="1">
        <v>10249</v>
      </c>
      <c r="E44" s="48">
        <v>1863.4</v>
      </c>
      <c r="F44" s="1"/>
      <c r="G44" s="1"/>
      <c r="H44" s="51" t="s">
        <v>143</v>
      </c>
      <c r="I44" s="1"/>
      <c r="J44" s="51">
        <f>MINUTE(C44)</f>
        <v>3</v>
      </c>
      <c r="K44" s="1"/>
      <c r="L44" s="1"/>
      <c r="M44" s="1"/>
    </row>
    <row r="45" spans="1:13" x14ac:dyDescent="0.35">
      <c r="A45" s="1" t="s">
        <v>8</v>
      </c>
      <c r="B45" s="1" t="s">
        <v>18</v>
      </c>
      <c r="C45" s="62">
        <v>40813.41920138889</v>
      </c>
      <c r="D45" s="1">
        <v>10252</v>
      </c>
      <c r="E45" s="48">
        <v>3597.9</v>
      </c>
      <c r="F45" s="1"/>
      <c r="G45" s="1"/>
      <c r="H45" s="51" t="s">
        <v>144</v>
      </c>
      <c r="I45" s="1"/>
      <c r="J45" s="51">
        <f>MINUTE(C45)</f>
        <v>3</v>
      </c>
      <c r="K45" s="1"/>
      <c r="L45" s="1"/>
      <c r="M45" s="1"/>
    </row>
    <row r="46" spans="1:13" x14ac:dyDescent="0.35">
      <c r="A46" s="1" t="s">
        <v>8</v>
      </c>
      <c r="B46" s="1" t="s">
        <v>14</v>
      </c>
      <c r="C46" s="62">
        <v>37312.507337962961</v>
      </c>
      <c r="D46" s="1">
        <v>10250</v>
      </c>
      <c r="E46" s="48">
        <v>1552.6</v>
      </c>
      <c r="F46" s="1"/>
      <c r="G46" s="1"/>
      <c r="H46" s="51" t="s">
        <v>145</v>
      </c>
      <c r="I46" s="1"/>
      <c r="J46" s="51">
        <f>MINUTE(C46)</f>
        <v>10</v>
      </c>
      <c r="K46" s="1"/>
      <c r="L46" s="1"/>
      <c r="M46" s="1"/>
    </row>
    <row r="47" spans="1:13" x14ac:dyDescent="0.35">
      <c r="A47" s="1" t="s">
        <v>8</v>
      </c>
      <c r="B47" s="1" t="s">
        <v>15</v>
      </c>
      <c r="C47" s="62">
        <v>37062.342187499999</v>
      </c>
      <c r="D47" s="1">
        <v>10251</v>
      </c>
      <c r="E47" s="48">
        <v>654.05999999999995</v>
      </c>
      <c r="F47" s="1"/>
      <c r="G47" s="1"/>
      <c r="H47" s="51" t="s">
        <v>146</v>
      </c>
      <c r="I47" s="1"/>
      <c r="J47" s="51">
        <f>MINUTE(C47)</f>
        <v>12</v>
      </c>
      <c r="K47" s="1"/>
      <c r="L47" s="1"/>
      <c r="M47" s="1"/>
    </row>
    <row r="48" spans="1:13" x14ac:dyDescent="0.35">
      <c r="A48" s="104"/>
      <c r="B48" s="104"/>
      <c r="C48" s="1"/>
      <c r="D48" s="1"/>
      <c r="E48" s="52"/>
      <c r="F48" s="1"/>
      <c r="G48" s="1"/>
      <c r="H48" s="1"/>
      <c r="I48" s="1"/>
      <c r="J48" s="1"/>
      <c r="K48" s="1"/>
      <c r="L48" s="1"/>
      <c r="M48" s="1"/>
    </row>
    <row r="51" spans="1:1" x14ac:dyDescent="0.35">
      <c r="A51" s="14" t="s">
        <v>149</v>
      </c>
    </row>
    <row r="53" spans="1:1" x14ac:dyDescent="0.35">
      <c r="A53" s="58" t="s">
        <v>155</v>
      </c>
    </row>
    <row r="55" spans="1:1" x14ac:dyDescent="0.35">
      <c r="A55" s="14" t="s">
        <v>4</v>
      </c>
    </row>
    <row r="56" spans="1:1" x14ac:dyDescent="0.35">
      <c r="A56" s="14"/>
    </row>
    <row r="57" spans="1:1" x14ac:dyDescent="0.35">
      <c r="A57" s="18" t="s">
        <v>150</v>
      </c>
    </row>
    <row r="58" spans="1:1" x14ac:dyDescent="0.35">
      <c r="A58" s="18"/>
    </row>
    <row r="59" spans="1:1" x14ac:dyDescent="0.35">
      <c r="A59" s="14" t="s">
        <v>5</v>
      </c>
    </row>
    <row r="61" spans="1:1" x14ac:dyDescent="0.35">
      <c r="A61" s="24" t="s">
        <v>135</v>
      </c>
    </row>
    <row r="62" spans="1:1" x14ac:dyDescent="0.35">
      <c r="A62" s="10" t="s">
        <v>156</v>
      </c>
    </row>
    <row r="63" spans="1:1" x14ac:dyDescent="0.35">
      <c r="A63" s="14"/>
    </row>
    <row r="65" spans="1:13" x14ac:dyDescent="0.35">
      <c r="A65" s="42" t="s">
        <v>3</v>
      </c>
      <c r="B65" s="1"/>
      <c r="C65" s="1"/>
      <c r="D65" s="1"/>
      <c r="E65" s="1"/>
      <c r="F65" s="42"/>
      <c r="G65" s="1"/>
      <c r="H65" s="1"/>
      <c r="I65" s="1"/>
      <c r="J65" s="1"/>
      <c r="K65" s="1"/>
      <c r="L65" s="1"/>
      <c r="M65" s="1"/>
    </row>
    <row r="66" spans="1:13" x14ac:dyDescent="0.35">
      <c r="A66" s="43"/>
      <c r="B66" s="43"/>
      <c r="C66" s="1"/>
      <c r="D66" s="1"/>
      <c r="E66" s="1"/>
      <c r="F66" s="1"/>
      <c r="G66" s="1"/>
      <c r="H66" s="1"/>
      <c r="I66" s="1"/>
      <c r="J66" s="1"/>
      <c r="K66" s="1"/>
      <c r="L66" s="1"/>
      <c r="M66" s="1"/>
    </row>
    <row r="67" spans="1:13" x14ac:dyDescent="0.35">
      <c r="A67" s="42"/>
      <c r="B67" s="42" t="s">
        <v>9</v>
      </c>
      <c r="C67" s="42" t="s">
        <v>10</v>
      </c>
      <c r="D67" s="42" t="s">
        <v>11</v>
      </c>
      <c r="E67" s="42" t="s">
        <v>12</v>
      </c>
      <c r="F67" s="1"/>
      <c r="G67" s="1"/>
      <c r="H67" s="42" t="s">
        <v>2</v>
      </c>
      <c r="I67" s="42"/>
      <c r="J67" s="42" t="s">
        <v>0</v>
      </c>
      <c r="K67" s="1"/>
      <c r="L67" s="1"/>
      <c r="M67" s="1"/>
    </row>
    <row r="68" spans="1:13" x14ac:dyDescent="0.35">
      <c r="A68" s="1" t="s">
        <v>7</v>
      </c>
      <c r="B68" s="1" t="s">
        <v>13</v>
      </c>
      <c r="C68" s="62">
        <v>40913.8775306713</v>
      </c>
      <c r="D68" s="1">
        <v>10249</v>
      </c>
      <c r="E68" s="48">
        <v>1863.4</v>
      </c>
      <c r="F68" s="1"/>
      <c r="G68" s="1"/>
      <c r="H68" s="51" t="s">
        <v>151</v>
      </c>
      <c r="I68" s="1"/>
      <c r="J68" s="51">
        <f>SECOND(C68)</f>
        <v>39</v>
      </c>
      <c r="K68" s="1"/>
      <c r="L68" s="1"/>
      <c r="M68" s="1"/>
    </row>
    <row r="69" spans="1:13" x14ac:dyDescent="0.35">
      <c r="A69" s="1" t="s">
        <v>8</v>
      </c>
      <c r="B69" s="1" t="s">
        <v>18</v>
      </c>
      <c r="C69" s="62">
        <v>40813.41920138889</v>
      </c>
      <c r="D69" s="1">
        <v>10252</v>
      </c>
      <c r="E69" s="48">
        <v>3597.9</v>
      </c>
      <c r="F69" s="1"/>
      <c r="G69" s="1"/>
      <c r="H69" s="51" t="s">
        <v>152</v>
      </c>
      <c r="I69" s="1"/>
      <c r="J69" s="51">
        <f>SECOND(C69)</f>
        <v>39</v>
      </c>
      <c r="K69" s="1"/>
      <c r="L69" s="1"/>
      <c r="M69" s="1"/>
    </row>
    <row r="70" spans="1:13" x14ac:dyDescent="0.35">
      <c r="A70" s="1" t="s">
        <v>8</v>
      </c>
      <c r="B70" s="1" t="s">
        <v>14</v>
      </c>
      <c r="C70" s="62">
        <v>37312.507337962961</v>
      </c>
      <c r="D70" s="1">
        <v>10250</v>
      </c>
      <c r="E70" s="48">
        <v>1552.6</v>
      </c>
      <c r="F70" s="1"/>
      <c r="G70" s="1"/>
      <c r="H70" s="51" t="s">
        <v>153</v>
      </c>
      <c r="I70" s="1"/>
      <c r="J70" s="51">
        <f>SECOND(C70)</f>
        <v>34</v>
      </c>
      <c r="K70" s="1"/>
      <c r="L70" s="1"/>
      <c r="M70" s="1"/>
    </row>
    <row r="71" spans="1:13" x14ac:dyDescent="0.35">
      <c r="A71" s="1" t="s">
        <v>8</v>
      </c>
      <c r="B71" s="1" t="s">
        <v>15</v>
      </c>
      <c r="C71" s="62">
        <v>37062.342187499999</v>
      </c>
      <c r="D71" s="1">
        <v>10251</v>
      </c>
      <c r="E71" s="48">
        <v>654.05999999999995</v>
      </c>
      <c r="F71" s="1"/>
      <c r="G71" s="1"/>
      <c r="H71" s="51" t="s">
        <v>154</v>
      </c>
      <c r="I71" s="1"/>
      <c r="J71" s="51">
        <f>SECOND(C71)</f>
        <v>45</v>
      </c>
      <c r="K71" s="1"/>
      <c r="L71" s="1"/>
      <c r="M71" s="1"/>
    </row>
    <row r="72" spans="1:13" x14ac:dyDescent="0.35">
      <c r="A72" s="104"/>
      <c r="B72" s="104"/>
      <c r="C72" s="1"/>
      <c r="D72" s="1"/>
      <c r="E72" s="52"/>
      <c r="F72" s="1"/>
      <c r="G72" s="1"/>
      <c r="H72" s="1"/>
      <c r="I72" s="1"/>
      <c r="J72" s="1"/>
      <c r="K72" s="1"/>
      <c r="L72" s="1"/>
      <c r="M72" s="1"/>
    </row>
    <row r="77" spans="1:13" x14ac:dyDescent="0.35">
      <c r="A77" s="63" t="s">
        <v>10</v>
      </c>
      <c r="C77" s="10" t="s">
        <v>132</v>
      </c>
      <c r="D77" s="10" t="s">
        <v>141</v>
      </c>
      <c r="E77" s="10" t="s">
        <v>149</v>
      </c>
      <c r="F77" s="10" t="s">
        <v>212</v>
      </c>
    </row>
    <row r="78" spans="1:13" x14ac:dyDescent="0.35">
      <c r="A78" s="63">
        <v>40913.8775306713</v>
      </c>
      <c r="C78" s="10">
        <f>HOUR(A78)</f>
        <v>21</v>
      </c>
      <c r="D78" s="10">
        <f>MINUTE(A78)</f>
        <v>3</v>
      </c>
      <c r="E78" s="10">
        <f>SECOND(A78)</f>
        <v>39</v>
      </c>
      <c r="F78" s="64">
        <f>TIME(C78,D78,E78)</f>
        <v>0.87753472222222217</v>
      </c>
      <c r="G78" s="64"/>
      <c r="I78" s="65"/>
    </row>
    <row r="79" spans="1:13" x14ac:dyDescent="0.35">
      <c r="A79" s="63">
        <v>40813.41920138889</v>
      </c>
      <c r="C79" s="10">
        <f>HOUR(A79)</f>
        <v>10</v>
      </c>
      <c r="D79" s="10">
        <f>MINUTE(A79)</f>
        <v>3</v>
      </c>
      <c r="E79" s="10">
        <f>SECOND(A79)</f>
        <v>39</v>
      </c>
      <c r="F79" s="64">
        <f>TIME(C79,D79,E79)</f>
        <v>0.41920138888888892</v>
      </c>
      <c r="G79" s="64"/>
      <c r="I79" s="65"/>
    </row>
    <row r="80" spans="1:13" x14ac:dyDescent="0.35">
      <c r="A80" s="63">
        <v>37312.507337962961</v>
      </c>
      <c r="C80" s="10">
        <f>HOUR(A80)</f>
        <v>12</v>
      </c>
      <c r="D80" s="10">
        <f>MINUTE(A80)</f>
        <v>10</v>
      </c>
      <c r="E80" s="10">
        <f>SECOND(A80)</f>
        <v>34</v>
      </c>
      <c r="F80" s="64">
        <f>TIME(C80,D80,E80)</f>
        <v>0.50733796296296296</v>
      </c>
      <c r="G80" s="64"/>
      <c r="I80" s="65"/>
    </row>
    <row r="81" spans="1:9" x14ac:dyDescent="0.35">
      <c r="A81" s="63">
        <v>37062.342187499999</v>
      </c>
      <c r="C81" s="10">
        <f>HOUR(A81)</f>
        <v>8</v>
      </c>
      <c r="D81" s="10">
        <f>MINUTE(A81)</f>
        <v>12</v>
      </c>
      <c r="E81" s="10">
        <f>SECOND(A81)</f>
        <v>45</v>
      </c>
      <c r="F81" s="64">
        <f>TIME(C81,D81,E81)</f>
        <v>0.34218749999999998</v>
      </c>
      <c r="G81" s="64"/>
      <c r="I81" s="65"/>
    </row>
    <row r="82" spans="1:9" x14ac:dyDescent="0.35">
      <c r="I82" s="65"/>
    </row>
    <row r="83" spans="1:9" x14ac:dyDescent="0.35">
      <c r="I83" s="65"/>
    </row>
    <row r="84" spans="1:9" x14ac:dyDescent="0.35">
      <c r="I84" s="66">
        <f>SUM(I78:I83)</f>
        <v>0</v>
      </c>
    </row>
    <row r="87" spans="1:9" x14ac:dyDescent="0.35">
      <c r="B87" s="65">
        <v>0.8771296296296297</v>
      </c>
    </row>
    <row r="88" spans="1:9" x14ac:dyDescent="0.35">
      <c r="B88" s="65">
        <v>4.3796296296296298E-2</v>
      </c>
      <c r="E88" s="67">
        <v>0.8771296296296297</v>
      </c>
    </row>
    <row r="89" spans="1:9" x14ac:dyDescent="0.35">
      <c r="B89" s="65">
        <v>8.5462962962962963E-2</v>
      </c>
    </row>
    <row r="90" spans="1:9" x14ac:dyDescent="0.35">
      <c r="B90" s="65">
        <v>0.8771296296296297</v>
      </c>
      <c r="E90" s="10" t="s">
        <v>303</v>
      </c>
      <c r="H90" s="64"/>
    </row>
    <row r="91" spans="1:9" x14ac:dyDescent="0.35">
      <c r="B91" s="65">
        <v>6.2546296296296294E-2</v>
      </c>
      <c r="H91" s="64"/>
    </row>
    <row r="92" spans="1:9" x14ac:dyDescent="0.35">
      <c r="B92" s="65">
        <v>0.37712962962962965</v>
      </c>
      <c r="H92" s="64"/>
    </row>
    <row r="93" spans="1:9" x14ac:dyDescent="0.35">
      <c r="B93" s="65">
        <v>0.8771296296296297</v>
      </c>
      <c r="H93" s="64"/>
    </row>
    <row r="94" spans="1:9" x14ac:dyDescent="0.35">
      <c r="B94" s="65">
        <v>0.83546296296296296</v>
      </c>
      <c r="H94" s="64"/>
    </row>
    <row r="95" spans="1:9" x14ac:dyDescent="0.35">
      <c r="B95" s="65">
        <v>0.96046296296296296</v>
      </c>
      <c r="C95" s="66"/>
      <c r="E95" s="10" t="s">
        <v>403</v>
      </c>
      <c r="H95" s="64"/>
    </row>
    <row r="96" spans="1:9" x14ac:dyDescent="0.35">
      <c r="B96" s="65">
        <v>0.96046296296296296</v>
      </c>
      <c r="H96" s="64"/>
    </row>
    <row r="97" spans="2:8" x14ac:dyDescent="0.35">
      <c r="B97" s="65">
        <v>0.96046296296296296</v>
      </c>
      <c r="C97" s="65">
        <f>SUM(B87:B97)</f>
        <v>6.9171759259259273</v>
      </c>
      <c r="H97" s="64"/>
    </row>
    <row r="98" spans="2:8" x14ac:dyDescent="0.35">
      <c r="B98" s="66">
        <f>SUM(B87:B97)</f>
        <v>6.9171759259259273</v>
      </c>
    </row>
  </sheetData>
  <customSheetViews>
    <customSheetView guid="{A27D5E1E-B06B-4AE2-9D20-CB87A5C74206}" showGridLines="0" topLeftCell="A39">
      <selection activeCell="A6" sqref="A6"/>
      <pageMargins left="0.7" right="0.7" top="0.75" bottom="0.75" header="0.3" footer="0.3"/>
    </customSheetView>
  </customSheetViews>
  <mergeCells count="4">
    <mergeCell ref="A1:M1"/>
    <mergeCell ref="A24:B24"/>
    <mergeCell ref="A48:B48"/>
    <mergeCell ref="A72:B7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M90"/>
  <sheetViews>
    <sheetView showGridLines="0" topLeftCell="A82" zoomScale="101" zoomScaleNormal="115" workbookViewId="0">
      <selection activeCell="C90" sqref="C90"/>
    </sheetView>
  </sheetViews>
  <sheetFormatPr defaultColWidth="11.453125" defaultRowHeight="14.5" x14ac:dyDescent="0.35"/>
  <cols>
    <col min="1" max="2" width="11.453125" style="10"/>
    <col min="3" max="3" width="18.26953125" style="10" bestFit="1" customWidth="1"/>
    <col min="4" max="16384" width="11.453125" style="10"/>
  </cols>
  <sheetData>
    <row r="1" spans="1:13" x14ac:dyDescent="0.35">
      <c r="A1" s="103" t="s">
        <v>213</v>
      </c>
      <c r="B1" s="103"/>
      <c r="C1" s="103"/>
      <c r="D1" s="103"/>
      <c r="E1" s="103"/>
      <c r="F1" s="103"/>
      <c r="G1" s="103"/>
      <c r="H1" s="103"/>
      <c r="I1" s="103"/>
      <c r="J1" s="103"/>
      <c r="K1" s="103"/>
      <c r="L1" s="103"/>
      <c r="M1" s="103"/>
    </row>
    <row r="3" spans="1:13" x14ac:dyDescent="0.35">
      <c r="A3" s="58" t="s">
        <v>158</v>
      </c>
    </row>
    <row r="5" spans="1:13" x14ac:dyDescent="0.35">
      <c r="A5" s="14" t="s">
        <v>4</v>
      </c>
    </row>
    <row r="6" spans="1:13" x14ac:dyDescent="0.35">
      <c r="A6" s="14"/>
      <c r="J6" s="64">
        <f>TIME(16,46,10)</f>
        <v>0.6987268518518519</v>
      </c>
    </row>
    <row r="7" spans="1:13" x14ac:dyDescent="0.35">
      <c r="A7" s="18" t="s">
        <v>159</v>
      </c>
    </row>
    <row r="8" spans="1:13" x14ac:dyDescent="0.35">
      <c r="A8" s="18"/>
      <c r="H8" s="15">
        <f>DATE(2021,3,7)</f>
        <v>42800</v>
      </c>
    </row>
    <row r="9" spans="1:13" x14ac:dyDescent="0.35">
      <c r="A9" s="14" t="s">
        <v>5</v>
      </c>
      <c r="H9" s="68">
        <v>42800</v>
      </c>
    </row>
    <row r="10" spans="1:13" x14ac:dyDescent="0.35">
      <c r="A10" s="24" t="s">
        <v>160</v>
      </c>
    </row>
    <row r="11" spans="1:13" x14ac:dyDescent="0.35">
      <c r="A11" s="10" t="s">
        <v>161</v>
      </c>
    </row>
    <row r="12" spans="1:13" x14ac:dyDescent="0.35">
      <c r="A12" s="24" t="s">
        <v>162</v>
      </c>
    </row>
    <row r="13" spans="1:13" x14ac:dyDescent="0.35">
      <c r="A13" s="10" t="s">
        <v>163</v>
      </c>
    </row>
    <row r="14" spans="1:13" x14ac:dyDescent="0.35">
      <c r="A14" s="24" t="s">
        <v>164</v>
      </c>
    </row>
    <row r="15" spans="1:13" x14ac:dyDescent="0.35">
      <c r="A15" s="10" t="s">
        <v>165</v>
      </c>
    </row>
    <row r="17" spans="1:13" x14ac:dyDescent="0.35">
      <c r="A17" s="42" t="s">
        <v>3</v>
      </c>
      <c r="B17" s="1"/>
      <c r="C17" s="1"/>
      <c r="D17" s="1"/>
      <c r="E17" s="1"/>
      <c r="F17" s="42"/>
      <c r="G17" s="1"/>
      <c r="H17" s="1"/>
      <c r="I17" s="1"/>
      <c r="J17" s="1"/>
      <c r="K17" s="1"/>
      <c r="L17" s="1"/>
      <c r="M17" s="1"/>
    </row>
    <row r="18" spans="1:13" x14ac:dyDescent="0.35">
      <c r="A18" s="43"/>
      <c r="B18" s="43"/>
      <c r="C18" s="1"/>
      <c r="D18" s="1"/>
      <c r="E18" s="1"/>
      <c r="F18" s="1"/>
      <c r="G18" s="1"/>
      <c r="H18" s="1"/>
      <c r="I18" s="1"/>
      <c r="J18" s="1"/>
      <c r="K18" s="1"/>
      <c r="L18" s="1"/>
      <c r="M18" s="1"/>
    </row>
    <row r="19" spans="1:13" x14ac:dyDescent="0.35">
      <c r="A19" s="42" t="s">
        <v>108</v>
      </c>
      <c r="B19" s="42" t="s">
        <v>117</v>
      </c>
      <c r="C19" s="42" t="s">
        <v>123</v>
      </c>
      <c r="D19" s="42"/>
      <c r="E19" s="42" t="s">
        <v>2</v>
      </c>
      <c r="F19" s="42"/>
      <c r="G19" s="42" t="s">
        <v>0</v>
      </c>
      <c r="H19" s="1"/>
      <c r="I19" s="1"/>
      <c r="J19" s="1"/>
      <c r="K19" s="1"/>
      <c r="L19" s="1"/>
      <c r="M19" s="1"/>
    </row>
    <row r="20" spans="1:13" x14ac:dyDescent="0.35">
      <c r="A20" s="1">
        <v>2000</v>
      </c>
      <c r="B20" s="1">
        <v>12</v>
      </c>
      <c r="C20" s="1">
        <v>21</v>
      </c>
      <c r="D20" s="1"/>
      <c r="E20" s="69" t="s">
        <v>166</v>
      </c>
      <c r="F20" s="1"/>
      <c r="G20" s="69">
        <f>DATE(A20,B20,C20)</f>
        <v>35419</v>
      </c>
      <c r="H20" s="1"/>
      <c r="I20" s="1"/>
      <c r="J20" s="1"/>
      <c r="K20" s="1"/>
      <c r="L20" s="1"/>
      <c r="M20" s="1"/>
    </row>
    <row r="21" spans="1:13" x14ac:dyDescent="0.35">
      <c r="A21" s="1">
        <v>2001</v>
      </c>
      <c r="B21" s="1">
        <v>11</v>
      </c>
      <c r="C21" s="1">
        <v>31</v>
      </c>
      <c r="D21" s="1"/>
      <c r="E21" s="69" t="s">
        <v>167</v>
      </c>
      <c r="F21" s="1"/>
      <c r="G21" s="69">
        <f>DATE(A21,B21,C21)</f>
        <v>35764</v>
      </c>
      <c r="H21" s="1"/>
      <c r="I21" s="1"/>
      <c r="J21" s="1"/>
      <c r="K21" s="1"/>
      <c r="L21" s="1"/>
      <c r="M21" s="1"/>
    </row>
    <row r="22" spans="1:13" x14ac:dyDescent="0.35">
      <c r="A22" s="1">
        <v>2004</v>
      </c>
      <c r="B22" s="1">
        <v>1</v>
      </c>
      <c r="C22" s="1">
        <v>28</v>
      </c>
      <c r="D22" s="1"/>
      <c r="E22" s="69" t="s">
        <v>168</v>
      </c>
      <c r="F22" s="1"/>
      <c r="G22" s="69">
        <f>DATE(A22,B22,C22)</f>
        <v>36552</v>
      </c>
      <c r="H22" s="1"/>
      <c r="I22" s="1"/>
      <c r="J22" s="1"/>
      <c r="K22" s="1"/>
      <c r="L22" s="1"/>
      <c r="M22" s="1"/>
    </row>
    <row r="23" spans="1:13" x14ac:dyDescent="0.35">
      <c r="A23" s="1"/>
      <c r="B23" s="1"/>
      <c r="C23" s="62"/>
      <c r="D23" s="1"/>
      <c r="E23" s="51"/>
      <c r="F23" s="1"/>
      <c r="G23" s="51"/>
      <c r="H23" s="1"/>
      <c r="I23" s="1"/>
      <c r="J23" s="1"/>
      <c r="K23" s="1"/>
      <c r="L23" s="1"/>
      <c r="M23" s="1"/>
    </row>
    <row r="24" spans="1:13" x14ac:dyDescent="0.35">
      <c r="A24" s="104"/>
      <c r="B24" s="104"/>
      <c r="C24" s="1"/>
      <c r="D24" s="1"/>
      <c r="E24" s="52"/>
      <c r="F24" s="1"/>
      <c r="G24" s="1"/>
      <c r="H24" s="1"/>
      <c r="I24" s="1"/>
      <c r="J24" s="1"/>
      <c r="K24" s="1"/>
      <c r="L24" s="1"/>
      <c r="M24" s="1"/>
    </row>
    <row r="27" spans="1:13" x14ac:dyDescent="0.35">
      <c r="A27" s="14" t="s">
        <v>212</v>
      </c>
    </row>
    <row r="29" spans="1:13" x14ac:dyDescent="0.35">
      <c r="A29" s="58" t="s">
        <v>215</v>
      </c>
    </row>
    <row r="31" spans="1:13" x14ac:dyDescent="0.35">
      <c r="A31" s="14" t="s">
        <v>4</v>
      </c>
    </row>
    <row r="32" spans="1:13" x14ac:dyDescent="0.35">
      <c r="A32" s="14"/>
    </row>
    <row r="33" spans="1:13" x14ac:dyDescent="0.35">
      <c r="A33" s="18" t="s">
        <v>216</v>
      </c>
    </row>
    <row r="34" spans="1:13" x14ac:dyDescent="0.35">
      <c r="A34" s="18"/>
    </row>
    <row r="35" spans="1:13" x14ac:dyDescent="0.35">
      <c r="A35" s="14" t="s">
        <v>5</v>
      </c>
    </row>
    <row r="36" spans="1:13" x14ac:dyDescent="0.35">
      <c r="A36" s="24" t="s">
        <v>217</v>
      </c>
    </row>
    <row r="37" spans="1:13" x14ac:dyDescent="0.35">
      <c r="A37" s="10" t="s">
        <v>218</v>
      </c>
    </row>
    <row r="38" spans="1:13" x14ac:dyDescent="0.35">
      <c r="A38" s="24" t="s">
        <v>219</v>
      </c>
    </row>
    <row r="39" spans="1:13" x14ac:dyDescent="0.35">
      <c r="A39" s="10" t="s">
        <v>220</v>
      </c>
    </row>
    <row r="40" spans="1:13" x14ac:dyDescent="0.35">
      <c r="A40" s="24" t="s">
        <v>221</v>
      </c>
    </row>
    <row r="41" spans="1:13" x14ac:dyDescent="0.35">
      <c r="A41" s="10" t="s">
        <v>222</v>
      </c>
    </row>
    <row r="43" spans="1:13" x14ac:dyDescent="0.35">
      <c r="A43" s="42" t="s">
        <v>3</v>
      </c>
      <c r="B43" s="1"/>
      <c r="C43" s="1"/>
      <c r="D43" s="1"/>
      <c r="E43" s="1"/>
      <c r="F43" s="42"/>
      <c r="G43" s="1"/>
      <c r="H43" s="1"/>
      <c r="I43" s="1"/>
      <c r="J43" s="1"/>
      <c r="K43" s="1"/>
      <c r="L43" s="1"/>
      <c r="M43" s="1"/>
    </row>
    <row r="44" spans="1:13" x14ac:dyDescent="0.35">
      <c r="A44" s="43"/>
      <c r="B44" s="43"/>
      <c r="C44" s="1"/>
      <c r="D44" s="1"/>
      <c r="E44" s="1"/>
      <c r="F44" s="1"/>
      <c r="G44" s="1"/>
      <c r="H44" s="1"/>
      <c r="I44" s="1"/>
      <c r="J44" s="1"/>
      <c r="K44" s="1"/>
      <c r="L44" s="1"/>
      <c r="M44" s="1"/>
    </row>
    <row r="45" spans="1:13" x14ac:dyDescent="0.35">
      <c r="A45" s="42" t="s">
        <v>108</v>
      </c>
      <c r="B45" s="42" t="s">
        <v>117</v>
      </c>
      <c r="C45" s="42" t="s">
        <v>123</v>
      </c>
      <c r="D45" s="42"/>
      <c r="E45" s="42" t="s">
        <v>2</v>
      </c>
      <c r="F45" s="42"/>
      <c r="G45" s="42" t="s">
        <v>0</v>
      </c>
      <c r="H45" s="1"/>
      <c r="I45" s="1"/>
      <c r="J45" s="1"/>
      <c r="K45" s="1"/>
      <c r="L45" s="1"/>
      <c r="M45" s="1"/>
    </row>
    <row r="46" spans="1:13" x14ac:dyDescent="0.35">
      <c r="A46" s="1">
        <v>8</v>
      </c>
      <c r="B46" s="1">
        <v>12</v>
      </c>
      <c r="C46" s="1">
        <v>21</v>
      </c>
      <c r="D46" s="1"/>
      <c r="E46" s="69" t="s">
        <v>223</v>
      </c>
      <c r="F46" s="1"/>
      <c r="G46" s="70">
        <f>TIME(A46,B46,C46)</f>
        <v>0.34190972222222221</v>
      </c>
      <c r="H46" s="1"/>
      <c r="I46" s="1"/>
      <c r="J46" s="1"/>
      <c r="K46" s="1"/>
      <c r="L46" s="1"/>
      <c r="M46" s="1"/>
    </row>
    <row r="47" spans="1:13" x14ac:dyDescent="0.35">
      <c r="A47" s="1">
        <v>10</v>
      </c>
      <c r="B47" s="1">
        <v>11</v>
      </c>
      <c r="C47" s="1">
        <v>31</v>
      </c>
      <c r="D47" s="1"/>
      <c r="E47" s="69" t="s">
        <v>224</v>
      </c>
      <c r="F47" s="1"/>
      <c r="G47" s="70">
        <f>TIME(A47,B47,C47)</f>
        <v>0.42466435185185186</v>
      </c>
      <c r="H47" s="1"/>
      <c r="I47" s="1"/>
      <c r="J47" s="1"/>
      <c r="K47" s="1"/>
      <c r="L47" s="1"/>
      <c r="M47" s="1"/>
    </row>
    <row r="48" spans="1:13" x14ac:dyDescent="0.35">
      <c r="A48" s="1">
        <v>4</v>
      </c>
      <c r="B48" s="1">
        <v>1</v>
      </c>
      <c r="C48" s="1">
        <v>28</v>
      </c>
      <c r="D48" s="1"/>
      <c r="E48" s="69" t="s">
        <v>225</v>
      </c>
      <c r="F48" s="1"/>
      <c r="G48" s="70">
        <f>TIME(A48,B48,C48)</f>
        <v>0.16768518518518519</v>
      </c>
      <c r="H48" s="1"/>
      <c r="I48" s="1"/>
      <c r="J48" s="1"/>
      <c r="K48" s="1"/>
      <c r="L48" s="1"/>
      <c r="M48" s="1"/>
    </row>
    <row r="49" spans="1:13" x14ac:dyDescent="0.35">
      <c r="A49" s="1"/>
      <c r="B49" s="1"/>
      <c r="C49" s="62"/>
      <c r="D49" s="1"/>
      <c r="E49" s="51"/>
      <c r="F49" s="1"/>
      <c r="G49" s="51"/>
      <c r="H49" s="1"/>
      <c r="I49" s="1"/>
      <c r="J49" s="1"/>
      <c r="K49" s="1"/>
      <c r="L49" s="1"/>
      <c r="M49" s="1"/>
    </row>
    <row r="50" spans="1:13" x14ac:dyDescent="0.35">
      <c r="A50" s="104"/>
      <c r="B50" s="104"/>
      <c r="C50" s="1"/>
      <c r="D50" s="1"/>
      <c r="E50" s="52"/>
      <c r="F50" s="1"/>
      <c r="G50" s="1"/>
      <c r="H50" s="1"/>
      <c r="I50" s="1"/>
      <c r="J50" s="1"/>
      <c r="K50" s="1"/>
      <c r="L50" s="1"/>
      <c r="M50" s="1"/>
    </row>
    <row r="53" spans="1:13" x14ac:dyDescent="0.35">
      <c r="A53" s="10" t="s">
        <v>108</v>
      </c>
      <c r="B53" s="10" t="s">
        <v>117</v>
      </c>
      <c r="C53" s="10" t="s">
        <v>123</v>
      </c>
    </row>
    <row r="54" spans="1:13" x14ac:dyDescent="0.35">
      <c r="A54" s="10">
        <v>2001</v>
      </c>
      <c r="B54" s="10">
        <v>12</v>
      </c>
      <c r="C54" s="10">
        <v>21</v>
      </c>
      <c r="E54" s="54">
        <f>DATE(A54,B54,C54)</f>
        <v>35784</v>
      </c>
      <c r="G54" s="65"/>
      <c r="I54" s="65"/>
      <c r="J54" s="65"/>
      <c r="K54" s="65"/>
    </row>
    <row r="55" spans="1:13" x14ac:dyDescent="0.35">
      <c r="A55" s="10">
        <v>2010</v>
      </c>
      <c r="B55" s="10">
        <v>11</v>
      </c>
      <c r="C55" s="10">
        <v>30</v>
      </c>
      <c r="E55" s="54"/>
      <c r="G55" s="66"/>
      <c r="I55" s="66"/>
    </row>
    <row r="56" spans="1:13" x14ac:dyDescent="0.35">
      <c r="A56" s="10">
        <v>2004</v>
      </c>
      <c r="B56" s="10">
        <v>1</v>
      </c>
      <c r="C56" s="10">
        <v>28</v>
      </c>
      <c r="E56" s="54"/>
      <c r="G56" s="66"/>
      <c r="I56" s="66"/>
    </row>
    <row r="57" spans="1:13" x14ac:dyDescent="0.35">
      <c r="E57" s="54"/>
      <c r="G57" s="66"/>
      <c r="I57" s="66"/>
    </row>
    <row r="58" spans="1:13" x14ac:dyDescent="0.35">
      <c r="A58" s="10">
        <v>9</v>
      </c>
      <c r="B58" s="10">
        <v>34</v>
      </c>
      <c r="C58" s="10">
        <v>55</v>
      </c>
      <c r="E58" s="64">
        <f>TIME(A58,B58,C58)</f>
        <v>0.39924768518518516</v>
      </c>
      <c r="G58" s="66"/>
      <c r="I58" s="66"/>
    </row>
    <row r="59" spans="1:13" x14ac:dyDescent="0.35">
      <c r="A59" s="15"/>
      <c r="B59" s="54"/>
      <c r="G59" s="66"/>
      <c r="I59" s="66"/>
    </row>
    <row r="60" spans="1:13" x14ac:dyDescent="0.35">
      <c r="B60" s="15"/>
      <c r="G60" s="66"/>
      <c r="I60" s="66"/>
    </row>
    <row r="61" spans="1:13" x14ac:dyDescent="0.35">
      <c r="G61" s="66"/>
      <c r="I61" s="66"/>
    </row>
    <row r="63" spans="1:13" x14ac:dyDescent="0.35">
      <c r="A63" s="15">
        <v>42513</v>
      </c>
      <c r="C63" s="10">
        <f>YEAR(A63)</f>
        <v>2020</v>
      </c>
      <c r="E63" s="10">
        <f>MONTH(A63)</f>
        <v>5</v>
      </c>
      <c r="G63" s="10">
        <f>DAY(A63)</f>
        <v>24</v>
      </c>
    </row>
    <row r="68" spans="1:7" x14ac:dyDescent="0.35">
      <c r="A68" s="10" t="s">
        <v>303</v>
      </c>
      <c r="D68" s="10" t="str">
        <f>LEFT(A68,FIND(" ",A68)-1)</f>
        <v>21</v>
      </c>
      <c r="E68" s="10" t="str">
        <f>MID(A68,FIND("Hour",A68)+5,2)</f>
        <v>03</v>
      </c>
      <c r="F68" s="10" t="str">
        <f>MID(A68,FIND("Minute",A68)+7,2)</f>
        <v>04</v>
      </c>
      <c r="G68" s="64">
        <f>TIME(D68,E68,F68)</f>
        <v>0.87712962962962959</v>
      </c>
    </row>
    <row r="69" spans="1:7" x14ac:dyDescent="0.35">
      <c r="A69" s="10" t="s">
        <v>336</v>
      </c>
      <c r="D69" s="10" t="str">
        <f>LEFT(A69,FIND(" ",A69)-1)</f>
        <v>1</v>
      </c>
      <c r="E69" s="10" t="str">
        <f>MID(A69,FIND("Hour",A69)+5,2)</f>
        <v>01</v>
      </c>
      <c r="F69" s="10" t="str">
        <f>MID(A69,FIND("Minute",A69)+7,2)</f>
        <v>05</v>
      </c>
      <c r="G69" s="64">
        <f>TIME(D69,E69,F69)</f>
        <v>4.2418981481481481E-2</v>
      </c>
    </row>
    <row r="71" spans="1:7" x14ac:dyDescent="0.35">
      <c r="A71" s="10" t="s">
        <v>334</v>
      </c>
    </row>
    <row r="73" spans="1:7" x14ac:dyDescent="0.35">
      <c r="A73" s="15" t="s">
        <v>335</v>
      </c>
    </row>
    <row r="76" spans="1:7" x14ac:dyDescent="0.35">
      <c r="A76" s="10">
        <v>1</v>
      </c>
      <c r="B76" s="15">
        <f>DATE(2019,A76,1)</f>
        <v>42004</v>
      </c>
    </row>
    <row r="77" spans="1:7" x14ac:dyDescent="0.35">
      <c r="A77" s="10">
        <v>2</v>
      </c>
      <c r="B77" s="15">
        <f t="shared" ref="B77:B87" si="0">DATE(2019,A77,1)</f>
        <v>42035</v>
      </c>
    </row>
    <row r="78" spans="1:7" x14ac:dyDescent="0.35">
      <c r="A78" s="10">
        <v>3</v>
      </c>
      <c r="B78" s="15">
        <f t="shared" si="0"/>
        <v>42063</v>
      </c>
    </row>
    <row r="79" spans="1:7" x14ac:dyDescent="0.35">
      <c r="A79" s="10">
        <v>4</v>
      </c>
      <c r="B79" s="15">
        <f t="shared" si="0"/>
        <v>42094</v>
      </c>
    </row>
    <row r="80" spans="1:7" x14ac:dyDescent="0.35">
      <c r="A80" s="10">
        <v>5</v>
      </c>
      <c r="B80" s="15">
        <f t="shared" si="0"/>
        <v>42124</v>
      </c>
    </row>
    <row r="81" spans="1:4" x14ac:dyDescent="0.35">
      <c r="A81" s="10">
        <v>6</v>
      </c>
      <c r="B81" s="15">
        <f t="shared" si="0"/>
        <v>42155</v>
      </c>
    </row>
    <row r="82" spans="1:4" x14ac:dyDescent="0.35">
      <c r="A82" s="10">
        <v>7</v>
      </c>
      <c r="B82" s="15">
        <f t="shared" si="0"/>
        <v>42185</v>
      </c>
    </row>
    <row r="83" spans="1:4" x14ac:dyDescent="0.35">
      <c r="A83" s="10">
        <v>8</v>
      </c>
      <c r="B83" s="15">
        <f t="shared" si="0"/>
        <v>42216</v>
      </c>
    </row>
    <row r="84" spans="1:4" x14ac:dyDescent="0.35">
      <c r="A84" s="10">
        <v>9</v>
      </c>
      <c r="B84" s="15">
        <f t="shared" si="0"/>
        <v>42247</v>
      </c>
    </row>
    <row r="85" spans="1:4" x14ac:dyDescent="0.35">
      <c r="A85" s="10">
        <v>10</v>
      </c>
      <c r="B85" s="15">
        <f t="shared" si="0"/>
        <v>42277</v>
      </c>
    </row>
    <row r="86" spans="1:4" x14ac:dyDescent="0.35">
      <c r="A86" s="10">
        <v>11</v>
      </c>
      <c r="B86" s="15">
        <f t="shared" si="0"/>
        <v>42308</v>
      </c>
    </row>
    <row r="87" spans="1:4" x14ac:dyDescent="0.35">
      <c r="A87" s="10">
        <v>12</v>
      </c>
      <c r="B87" s="15">
        <f t="shared" si="0"/>
        <v>42338</v>
      </c>
    </row>
    <row r="89" spans="1:4" x14ac:dyDescent="0.35">
      <c r="C89" s="10" t="s">
        <v>337</v>
      </c>
      <c r="D89" s="10" t="s">
        <v>338</v>
      </c>
    </row>
    <row r="90" spans="1:4" x14ac:dyDescent="0.35">
      <c r="A90" s="54">
        <v>41973</v>
      </c>
      <c r="C90" s="54">
        <f>DATE(YEAR(A90),MONTH(A90)-1,DAY(A90))</f>
        <v>41943</v>
      </c>
      <c r="D90" s="15">
        <f>DATE(YEAR(A90)-1,MONTH(A90),1)</f>
        <v>41608</v>
      </c>
    </row>
  </sheetData>
  <customSheetViews>
    <customSheetView guid="{A27D5E1E-B06B-4AE2-9D20-CB87A5C74206}" showFormulas="1" showGridLines="0" topLeftCell="A108">
      <selection activeCell="H110" sqref="H110:H113"/>
      <pageMargins left="0.7" right="0.7" top="0.75" bottom="0.75" header="0.3" footer="0.3"/>
    </customSheetView>
  </customSheetViews>
  <mergeCells count="3">
    <mergeCell ref="A1:M1"/>
    <mergeCell ref="A24:B24"/>
    <mergeCell ref="A50:B5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172"/>
  <sheetViews>
    <sheetView showGridLines="0" topLeftCell="A13" zoomScale="160" zoomScaleNormal="160" workbookViewId="0">
      <selection activeCell="A13" sqref="A1:XFD1048576"/>
    </sheetView>
  </sheetViews>
  <sheetFormatPr defaultColWidth="9.1796875" defaultRowHeight="14.5" x14ac:dyDescent="0.35"/>
  <cols>
    <col min="1" max="1" width="16.453125" style="71" bestFit="1" customWidth="1"/>
    <col min="2" max="2" width="21.81640625" style="71" customWidth="1"/>
    <col min="3" max="3" width="26.81640625" style="71" customWidth="1"/>
    <col min="4" max="4" width="9.1796875" style="71"/>
    <col min="5" max="5" width="10.7265625" style="71" bestFit="1" customWidth="1"/>
    <col min="6" max="7" width="10.453125" style="71" bestFit="1" customWidth="1"/>
    <col min="8" max="16384" width="9.1796875" style="71"/>
  </cols>
  <sheetData>
    <row r="1" spans="1:13" x14ac:dyDescent="0.35">
      <c r="A1" s="105" t="s">
        <v>169</v>
      </c>
      <c r="B1" s="105"/>
      <c r="C1" s="105"/>
      <c r="D1" s="105"/>
      <c r="E1" s="105"/>
      <c r="F1" s="105"/>
      <c r="G1" s="105"/>
      <c r="H1" s="105"/>
      <c r="I1" s="105"/>
      <c r="J1" s="105"/>
      <c r="K1" s="105"/>
      <c r="L1" s="105"/>
      <c r="M1" s="105"/>
    </row>
    <row r="3" spans="1:13" x14ac:dyDescent="0.35">
      <c r="A3" s="58" t="s">
        <v>170</v>
      </c>
    </row>
    <row r="4" spans="1:13" x14ac:dyDescent="0.35">
      <c r="A4" s="10"/>
    </row>
    <row r="5" spans="1:13" x14ac:dyDescent="0.35">
      <c r="A5" s="14" t="s">
        <v>4</v>
      </c>
    </row>
    <row r="6" spans="1:13" x14ac:dyDescent="0.35">
      <c r="A6" s="14"/>
    </row>
    <row r="7" spans="1:13" x14ac:dyDescent="0.35">
      <c r="A7" s="18" t="s">
        <v>171</v>
      </c>
    </row>
    <row r="8" spans="1:13" x14ac:dyDescent="0.35">
      <c r="A8" s="18"/>
    </row>
    <row r="9" spans="1:13" x14ac:dyDescent="0.35">
      <c r="A9" s="14" t="s">
        <v>5</v>
      </c>
    </row>
    <row r="10" spans="1:13" x14ac:dyDescent="0.35">
      <c r="A10" s="72" t="s">
        <v>135</v>
      </c>
    </row>
    <row r="11" spans="1:13" x14ac:dyDescent="0.35">
      <c r="A11" s="71" t="s">
        <v>172</v>
      </c>
    </row>
    <row r="12" spans="1:13" x14ac:dyDescent="0.35">
      <c r="A12" s="72" t="s">
        <v>173</v>
      </c>
    </row>
    <row r="13" spans="1:13" x14ac:dyDescent="0.35">
      <c r="A13" s="71" t="s">
        <v>174</v>
      </c>
    </row>
    <row r="15" spans="1:13" x14ac:dyDescent="0.35">
      <c r="A15" s="71" t="s">
        <v>175</v>
      </c>
    </row>
    <row r="17" spans="1:13" x14ac:dyDescent="0.35">
      <c r="A17" s="6" t="s">
        <v>176</v>
      </c>
      <c r="B17" s="6" t="s">
        <v>177</v>
      </c>
      <c r="C17" s="6" t="s">
        <v>178</v>
      </c>
    </row>
    <row r="18" spans="1:13" ht="20" x14ac:dyDescent="0.35">
      <c r="A18" s="106">
        <v>1</v>
      </c>
      <c r="B18" s="16" t="s">
        <v>179</v>
      </c>
      <c r="C18" s="106"/>
    </row>
    <row r="19" spans="1:13" ht="20" x14ac:dyDescent="0.35">
      <c r="A19" s="106"/>
      <c r="B19" s="16" t="s">
        <v>180</v>
      </c>
      <c r="C19" s="106"/>
    </row>
    <row r="20" spans="1:13" ht="20" x14ac:dyDescent="0.35">
      <c r="A20" s="16">
        <v>2</v>
      </c>
      <c r="B20" s="16" t="s">
        <v>181</v>
      </c>
      <c r="C20" s="16"/>
      <c r="E20" s="71">
        <f ca="1">WEEKDAY(TODAY(),1)</f>
        <v>6</v>
      </c>
    </row>
    <row r="21" spans="1:13" ht="20" x14ac:dyDescent="0.35">
      <c r="A21" s="16">
        <v>3</v>
      </c>
      <c r="B21" s="16" t="s">
        <v>182</v>
      </c>
      <c r="C21" s="16"/>
    </row>
    <row r="22" spans="1:13" ht="20" x14ac:dyDescent="0.35">
      <c r="A22" s="16">
        <v>11</v>
      </c>
      <c r="B22" s="16" t="s">
        <v>181</v>
      </c>
      <c r="C22" s="16" t="s">
        <v>183</v>
      </c>
      <c r="G22" s="71">
        <f ca="1">WEEKDAY(E23,2)</f>
        <v>5</v>
      </c>
    </row>
    <row r="23" spans="1:13" ht="20" x14ac:dyDescent="0.35">
      <c r="A23" s="16">
        <v>12</v>
      </c>
      <c r="B23" s="16" t="s">
        <v>184</v>
      </c>
      <c r="C23" s="16" t="s">
        <v>183</v>
      </c>
      <c r="E23" s="73">
        <f ca="1">TODAY()</f>
        <v>44282</v>
      </c>
    </row>
    <row r="24" spans="1:13" ht="20" x14ac:dyDescent="0.35">
      <c r="A24" s="16">
        <v>13</v>
      </c>
      <c r="B24" s="16" t="s">
        <v>185</v>
      </c>
      <c r="C24" s="16" t="s">
        <v>183</v>
      </c>
      <c r="E24" s="71">
        <f ca="1">WEEKDAY(E23,3)</f>
        <v>4</v>
      </c>
    </row>
    <row r="25" spans="1:13" ht="20" x14ac:dyDescent="0.35">
      <c r="A25" s="16">
        <v>14</v>
      </c>
      <c r="B25" s="16" t="s">
        <v>186</v>
      </c>
      <c r="C25" s="16" t="s">
        <v>183</v>
      </c>
    </row>
    <row r="26" spans="1:13" ht="20" x14ac:dyDescent="0.35">
      <c r="A26" s="16">
        <v>15</v>
      </c>
      <c r="B26" s="16" t="s">
        <v>187</v>
      </c>
      <c r="C26" s="16" t="s">
        <v>183</v>
      </c>
    </row>
    <row r="27" spans="1:13" ht="20" x14ac:dyDescent="0.35">
      <c r="A27" s="16">
        <v>16</v>
      </c>
      <c r="B27" s="16" t="s">
        <v>188</v>
      </c>
      <c r="C27" s="16" t="s">
        <v>183</v>
      </c>
    </row>
    <row r="28" spans="1:13" ht="20" x14ac:dyDescent="0.35">
      <c r="A28" s="16">
        <v>17</v>
      </c>
      <c r="B28" s="16" t="s">
        <v>179</v>
      </c>
      <c r="C28" s="16" t="s">
        <v>183</v>
      </c>
    </row>
    <row r="30" spans="1:13" x14ac:dyDescent="0.35">
      <c r="A30" s="71" t="s">
        <v>189</v>
      </c>
    </row>
    <row r="32" spans="1:13" x14ac:dyDescent="0.35">
      <c r="A32" s="42" t="s">
        <v>3</v>
      </c>
      <c r="B32" s="1"/>
      <c r="C32" s="1"/>
      <c r="D32" s="1"/>
      <c r="E32" s="1"/>
      <c r="F32" s="42"/>
      <c r="G32" s="1"/>
      <c r="H32" s="1"/>
      <c r="I32" s="1"/>
      <c r="J32" s="1"/>
      <c r="K32" s="1"/>
      <c r="L32" s="1"/>
      <c r="M32" s="1"/>
    </row>
    <row r="33" spans="1:13" x14ac:dyDescent="0.35">
      <c r="A33" s="43"/>
      <c r="B33" s="43"/>
      <c r="C33" s="1"/>
      <c r="D33" s="1"/>
      <c r="E33" s="1"/>
      <c r="F33" s="1"/>
      <c r="G33" s="1"/>
      <c r="H33" s="1"/>
      <c r="I33" s="1"/>
      <c r="J33" s="1"/>
      <c r="K33" s="1"/>
      <c r="L33" s="1"/>
      <c r="M33" s="1"/>
    </row>
    <row r="34" spans="1:13" x14ac:dyDescent="0.35">
      <c r="A34" s="42" t="s">
        <v>157</v>
      </c>
      <c r="B34" s="42"/>
      <c r="C34" s="42" t="s">
        <v>2</v>
      </c>
      <c r="D34" s="42" t="s">
        <v>0</v>
      </c>
      <c r="E34" s="42"/>
      <c r="F34" s="42"/>
      <c r="G34" s="42"/>
      <c r="H34" s="1"/>
      <c r="I34" s="1"/>
      <c r="J34" s="1"/>
      <c r="K34" s="1"/>
      <c r="L34" s="1"/>
      <c r="M34" s="1"/>
    </row>
    <row r="35" spans="1:13" x14ac:dyDescent="0.35">
      <c r="A35" s="74">
        <v>40913</v>
      </c>
      <c r="B35" s="1"/>
      <c r="C35" s="51" t="s">
        <v>190</v>
      </c>
      <c r="D35" s="51">
        <f>WEEKDAY(A35)</f>
        <v>4</v>
      </c>
      <c r="E35" s="69"/>
      <c r="F35" s="74">
        <f>WEEKDAY(A35,1)</f>
        <v>4</v>
      </c>
      <c r="G35" s="69"/>
      <c r="H35" s="1"/>
      <c r="I35" s="1"/>
      <c r="J35" s="1"/>
      <c r="K35" s="1"/>
      <c r="L35" s="1"/>
      <c r="M35" s="1"/>
    </row>
    <row r="36" spans="1:13" x14ac:dyDescent="0.35">
      <c r="A36" s="74">
        <v>40913</v>
      </c>
      <c r="B36" s="1"/>
      <c r="C36" s="51" t="s">
        <v>191</v>
      </c>
      <c r="D36" s="51">
        <f>WEEKDAY(A36,1)</f>
        <v>4</v>
      </c>
      <c r="E36" s="69"/>
      <c r="F36" s="1"/>
      <c r="G36" s="69"/>
      <c r="H36" s="1"/>
      <c r="I36" s="1"/>
      <c r="J36" s="1"/>
      <c r="K36" s="1"/>
      <c r="L36" s="1"/>
      <c r="M36" s="1"/>
    </row>
    <row r="37" spans="1:13" x14ac:dyDescent="0.35">
      <c r="A37" s="74">
        <v>40913</v>
      </c>
      <c r="B37" s="1"/>
      <c r="C37" s="51" t="s">
        <v>192</v>
      </c>
      <c r="D37" s="51">
        <f>WEEKDAY(A37,2)</f>
        <v>3</v>
      </c>
      <c r="E37" s="69"/>
      <c r="F37" s="1"/>
      <c r="G37" s="69"/>
      <c r="H37" s="1"/>
      <c r="I37" s="1"/>
      <c r="J37" s="1"/>
      <c r="K37" s="1"/>
      <c r="L37" s="1"/>
      <c r="M37" s="1"/>
    </row>
    <row r="38" spans="1:13" x14ac:dyDescent="0.35">
      <c r="A38" s="74">
        <v>40913</v>
      </c>
      <c r="B38" s="1"/>
      <c r="C38" s="51" t="s">
        <v>193</v>
      </c>
      <c r="D38" s="51">
        <f>WEEKDAY(A38,3)</f>
        <v>2</v>
      </c>
      <c r="E38" s="51"/>
      <c r="F38" s="1"/>
      <c r="G38" s="51"/>
      <c r="H38" s="1"/>
      <c r="I38" s="1"/>
      <c r="J38" s="1"/>
      <c r="K38" s="1"/>
      <c r="L38" s="1"/>
      <c r="M38" s="1"/>
    </row>
    <row r="39" spans="1:13" x14ac:dyDescent="0.35">
      <c r="A39" s="104"/>
      <c r="B39" s="104"/>
      <c r="C39" s="1"/>
      <c r="D39" s="1"/>
      <c r="E39" s="52"/>
      <c r="F39" s="1"/>
      <c r="G39" s="1"/>
      <c r="H39" s="1"/>
      <c r="I39" s="1"/>
      <c r="J39" s="1"/>
      <c r="K39" s="1"/>
      <c r="L39" s="1"/>
      <c r="M39" s="1"/>
    </row>
    <row r="40" spans="1:13" x14ac:dyDescent="0.35">
      <c r="A40" s="10"/>
    </row>
    <row r="43" spans="1:13" x14ac:dyDescent="0.35">
      <c r="A43" s="75">
        <v>42562</v>
      </c>
      <c r="C43" s="71">
        <f>WEEKDAY(A43,2)</f>
        <v>7</v>
      </c>
    </row>
    <row r="47" spans="1:13" x14ac:dyDescent="0.35">
      <c r="A47" s="73">
        <v>40959</v>
      </c>
    </row>
    <row r="51" spans="1:1" x14ac:dyDescent="0.35">
      <c r="A51" s="73">
        <v>41001</v>
      </c>
    </row>
    <row r="54" spans="1:1" x14ac:dyDescent="0.35">
      <c r="A54" s="73">
        <v>41036</v>
      </c>
    </row>
    <row r="60" spans="1:1" x14ac:dyDescent="0.35">
      <c r="A60" s="10"/>
    </row>
    <row r="84" spans="1:1" x14ac:dyDescent="0.35">
      <c r="A84" s="10"/>
    </row>
    <row r="106" spans="1:1" x14ac:dyDescent="0.35">
      <c r="A106" s="76"/>
    </row>
    <row r="112" spans="1:1" x14ac:dyDescent="0.35">
      <c r="A112" s="10"/>
    </row>
    <row r="146" spans="1:1" x14ac:dyDescent="0.35">
      <c r="A146" s="10"/>
    </row>
    <row r="170" spans="1:1" x14ac:dyDescent="0.35">
      <c r="A170" s="77"/>
    </row>
    <row r="172" spans="1:1" x14ac:dyDescent="0.35">
      <c r="A172" s="77"/>
    </row>
  </sheetData>
  <sheetProtection formatCells="0"/>
  <customSheetViews>
    <customSheetView guid="{A27D5E1E-B06B-4AE2-9D20-CB87A5C74206}" showGridLines="0">
      <selection activeCell="F61" sqref="F61"/>
      <pageMargins left="0.7" right="0.7" top="0.75" bottom="0.75" header="0.3" footer="0.3"/>
    </customSheetView>
  </customSheetViews>
  <mergeCells count="4">
    <mergeCell ref="A1:M1"/>
    <mergeCell ref="A18:A19"/>
    <mergeCell ref="C18:C19"/>
    <mergeCell ref="A39:B3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M44"/>
  <sheetViews>
    <sheetView showGridLines="0" zoomScale="67" zoomScaleNormal="175" workbookViewId="0">
      <selection sqref="A1:L1"/>
    </sheetView>
  </sheetViews>
  <sheetFormatPr defaultRowHeight="14.5" x14ac:dyDescent="0.35"/>
  <cols>
    <col min="1" max="1" width="16.453125" style="10" bestFit="1" customWidth="1"/>
    <col min="2" max="2" width="13.453125" style="10" bestFit="1" customWidth="1"/>
    <col min="3" max="3" width="26.81640625" style="10" customWidth="1"/>
    <col min="4" max="4" width="8.7265625" style="10"/>
    <col min="5" max="5" width="10.7265625" style="10" bestFit="1" customWidth="1"/>
    <col min="6" max="16384" width="8.7265625" style="10"/>
  </cols>
  <sheetData>
    <row r="1" spans="1:12" x14ac:dyDescent="0.35">
      <c r="A1" s="103" t="s">
        <v>194</v>
      </c>
      <c r="B1" s="103"/>
      <c r="C1" s="103"/>
      <c r="D1" s="103"/>
      <c r="E1" s="103"/>
      <c r="F1" s="103"/>
      <c r="G1" s="103"/>
      <c r="H1" s="103"/>
      <c r="I1" s="103"/>
      <c r="J1" s="103"/>
      <c r="K1" s="103"/>
      <c r="L1" s="103"/>
    </row>
    <row r="3" spans="1:12" x14ac:dyDescent="0.35">
      <c r="A3" s="58" t="s">
        <v>238</v>
      </c>
      <c r="B3" s="78"/>
      <c r="C3" s="78"/>
      <c r="D3" s="78"/>
      <c r="E3" s="78"/>
      <c r="F3" s="78"/>
      <c r="G3" s="78"/>
      <c r="H3" s="78"/>
      <c r="I3" s="78"/>
      <c r="J3" s="78"/>
      <c r="K3" s="78"/>
    </row>
    <row r="4" spans="1:12" x14ac:dyDescent="0.35">
      <c r="B4" s="78"/>
      <c r="C4" s="78"/>
      <c r="D4" s="78"/>
      <c r="E4" s="78"/>
      <c r="F4" s="78"/>
      <c r="G4" s="78"/>
      <c r="H4" s="78"/>
      <c r="I4" s="78"/>
      <c r="J4" s="78"/>
      <c r="K4" s="78"/>
    </row>
    <row r="5" spans="1:12" x14ac:dyDescent="0.35">
      <c r="A5" s="14" t="s">
        <v>4</v>
      </c>
      <c r="B5" s="78"/>
      <c r="C5" s="78"/>
      <c r="D5" s="78"/>
      <c r="E5" s="78"/>
      <c r="F5" s="78"/>
      <c r="G5" s="78"/>
      <c r="H5" s="78"/>
      <c r="I5" s="78"/>
      <c r="J5" s="78"/>
      <c r="K5" s="78"/>
    </row>
    <row r="6" spans="1:12" x14ac:dyDescent="0.35">
      <c r="A6" s="14"/>
      <c r="B6" s="78"/>
      <c r="C6" s="78"/>
      <c r="D6" s="78"/>
      <c r="E6" s="79">
        <f ca="1">TODAY()</f>
        <v>44282</v>
      </c>
      <c r="F6" s="78"/>
      <c r="G6" s="78"/>
      <c r="H6" s="78"/>
      <c r="I6" s="78"/>
      <c r="J6" s="78"/>
      <c r="K6" s="78"/>
    </row>
    <row r="7" spans="1:12" x14ac:dyDescent="0.35">
      <c r="A7" s="18" t="s">
        <v>239</v>
      </c>
      <c r="E7" s="10">
        <f ca="1">WEEKNUM(E6)</f>
        <v>13</v>
      </c>
    </row>
    <row r="8" spans="1:12" x14ac:dyDescent="0.35">
      <c r="A8" s="18"/>
    </row>
    <row r="9" spans="1:12" x14ac:dyDescent="0.35">
      <c r="A9" s="14" t="s">
        <v>5</v>
      </c>
    </row>
    <row r="10" spans="1:12" x14ac:dyDescent="0.35">
      <c r="A10" s="72" t="s">
        <v>135</v>
      </c>
    </row>
    <row r="11" spans="1:12" x14ac:dyDescent="0.35">
      <c r="A11" s="10" t="s">
        <v>240</v>
      </c>
    </row>
    <row r="12" spans="1:12" x14ac:dyDescent="0.35">
      <c r="A12" s="72" t="s">
        <v>241</v>
      </c>
    </row>
    <row r="13" spans="1:12" x14ac:dyDescent="0.35">
      <c r="A13" s="71" t="s">
        <v>242</v>
      </c>
    </row>
    <row r="14" spans="1:12" x14ac:dyDescent="0.35">
      <c r="A14" s="71"/>
    </row>
    <row r="15" spans="1:12" x14ac:dyDescent="0.35">
      <c r="A15" s="71"/>
    </row>
    <row r="16" spans="1:12" x14ac:dyDescent="0.35">
      <c r="A16" s="10" t="s">
        <v>243</v>
      </c>
      <c r="B16" s="10" t="s">
        <v>244</v>
      </c>
    </row>
    <row r="17" spans="1:7" x14ac:dyDescent="0.35">
      <c r="A17" s="10" t="s">
        <v>245</v>
      </c>
      <c r="B17" s="10" t="s">
        <v>246</v>
      </c>
    </row>
    <row r="20" spans="1:7" x14ac:dyDescent="0.35">
      <c r="A20" s="8" t="s">
        <v>247</v>
      </c>
      <c r="B20" s="108" t="s">
        <v>248</v>
      </c>
      <c r="C20" s="108"/>
      <c r="D20" s="108"/>
      <c r="E20" s="108"/>
    </row>
    <row r="21" spans="1:7" x14ac:dyDescent="0.35">
      <c r="A21" s="7">
        <v>1</v>
      </c>
      <c r="B21" s="107" t="s">
        <v>249</v>
      </c>
      <c r="C21" s="107"/>
      <c r="D21" s="107"/>
      <c r="E21" s="107"/>
    </row>
    <row r="22" spans="1:7" x14ac:dyDescent="0.35">
      <c r="A22" s="7">
        <v>2</v>
      </c>
      <c r="B22" s="107" t="s">
        <v>250</v>
      </c>
      <c r="C22" s="107"/>
      <c r="D22" s="107"/>
      <c r="E22" s="107"/>
    </row>
    <row r="23" spans="1:7" x14ac:dyDescent="0.35">
      <c r="A23" s="7">
        <v>11</v>
      </c>
      <c r="B23" s="107" t="s">
        <v>250</v>
      </c>
      <c r="C23" s="107"/>
      <c r="D23" s="107"/>
      <c r="E23" s="107"/>
    </row>
    <row r="24" spans="1:7" x14ac:dyDescent="0.35">
      <c r="A24" s="7">
        <v>12</v>
      </c>
      <c r="B24" s="107" t="s">
        <v>251</v>
      </c>
      <c r="C24" s="107"/>
      <c r="D24" s="107"/>
      <c r="E24" s="107"/>
      <c r="G24" s="10">
        <f ca="1">WEEKNUM(TODAY(),15)</f>
        <v>14</v>
      </c>
    </row>
    <row r="25" spans="1:7" x14ac:dyDescent="0.35">
      <c r="A25" s="7">
        <v>13</v>
      </c>
      <c r="B25" s="107" t="s">
        <v>252</v>
      </c>
      <c r="C25" s="107"/>
      <c r="D25" s="107"/>
      <c r="E25" s="107"/>
    </row>
    <row r="26" spans="1:7" x14ac:dyDescent="0.35">
      <c r="A26" s="7">
        <v>14</v>
      </c>
      <c r="B26" s="107" t="s">
        <v>253</v>
      </c>
      <c r="C26" s="107"/>
      <c r="D26" s="107"/>
      <c r="E26" s="107"/>
    </row>
    <row r="27" spans="1:7" x14ac:dyDescent="0.35">
      <c r="A27" s="7">
        <v>15</v>
      </c>
      <c r="B27" s="107" t="s">
        <v>254</v>
      </c>
      <c r="C27" s="107"/>
      <c r="D27" s="107"/>
      <c r="E27" s="107"/>
    </row>
    <row r="28" spans="1:7" x14ac:dyDescent="0.35">
      <c r="A28" s="7">
        <v>16</v>
      </c>
      <c r="B28" s="107" t="s">
        <v>255</v>
      </c>
      <c r="C28" s="107"/>
      <c r="D28" s="107"/>
      <c r="E28" s="107"/>
    </row>
    <row r="29" spans="1:7" x14ac:dyDescent="0.35">
      <c r="A29" s="7">
        <v>17</v>
      </c>
      <c r="B29" s="107" t="s">
        <v>256</v>
      </c>
      <c r="C29" s="107"/>
      <c r="D29" s="107"/>
      <c r="E29" s="107"/>
    </row>
    <row r="30" spans="1:7" x14ac:dyDescent="0.35">
      <c r="A30" s="7">
        <v>21</v>
      </c>
      <c r="B30" s="107" t="s">
        <v>257</v>
      </c>
      <c r="C30" s="107"/>
      <c r="D30" s="107"/>
      <c r="E30" s="107"/>
    </row>
    <row r="33" spans="1:13" x14ac:dyDescent="0.35">
      <c r="A33" s="42" t="s">
        <v>3</v>
      </c>
      <c r="B33" s="1"/>
      <c r="C33" s="1"/>
      <c r="D33" s="1"/>
      <c r="E33" s="1"/>
      <c r="F33" s="42"/>
      <c r="G33" s="1"/>
      <c r="H33" s="1"/>
      <c r="I33" s="1"/>
      <c r="J33" s="1"/>
      <c r="K33" s="1"/>
      <c r="L33" s="1"/>
      <c r="M33" s="1"/>
    </row>
    <row r="34" spans="1:13" x14ac:dyDescent="0.35">
      <c r="A34" s="43"/>
      <c r="B34" s="43"/>
      <c r="C34" s="1"/>
      <c r="D34" s="1"/>
      <c r="E34" s="1"/>
      <c r="F34" s="1"/>
      <c r="G34" s="1"/>
      <c r="H34" s="1"/>
      <c r="I34" s="1"/>
      <c r="J34" s="1"/>
      <c r="K34" s="1"/>
      <c r="L34" s="1"/>
      <c r="M34" s="1"/>
    </row>
    <row r="35" spans="1:13" x14ac:dyDescent="0.35">
      <c r="A35" s="42" t="s">
        <v>157</v>
      </c>
      <c r="B35" s="42"/>
      <c r="C35" s="42" t="s">
        <v>2</v>
      </c>
      <c r="D35" s="42" t="s">
        <v>0</v>
      </c>
      <c r="E35" s="42"/>
      <c r="F35" s="42"/>
      <c r="G35" s="42"/>
      <c r="H35" s="1"/>
      <c r="I35" s="1"/>
      <c r="J35" s="1"/>
      <c r="K35" s="1"/>
      <c r="L35" s="1"/>
      <c r="M35" s="1"/>
    </row>
    <row r="36" spans="1:13" x14ac:dyDescent="0.35">
      <c r="A36" s="74">
        <v>40913</v>
      </c>
      <c r="B36" s="1"/>
      <c r="C36" s="51" t="s">
        <v>259</v>
      </c>
      <c r="D36" s="51">
        <f>WEEKNUM(A36)</f>
        <v>2</v>
      </c>
      <c r="E36" s="69"/>
      <c r="F36" s="1"/>
      <c r="G36" s="69"/>
      <c r="H36" s="1"/>
      <c r="I36" s="1"/>
      <c r="J36" s="1"/>
      <c r="K36" s="1"/>
      <c r="L36" s="1"/>
      <c r="M36" s="1"/>
    </row>
    <row r="37" spans="1:13" x14ac:dyDescent="0.35">
      <c r="A37" s="74">
        <v>40917</v>
      </c>
      <c r="B37" s="1"/>
      <c r="C37" s="51" t="s">
        <v>260</v>
      </c>
      <c r="D37" s="51">
        <f>WEEKNUM(A37,1)</f>
        <v>3</v>
      </c>
      <c r="E37" s="69"/>
      <c r="F37" s="1"/>
      <c r="G37" s="69"/>
      <c r="H37" s="1"/>
      <c r="I37" s="1"/>
      <c r="J37" s="1"/>
      <c r="K37" s="1"/>
      <c r="L37" s="1"/>
      <c r="M37" s="1"/>
    </row>
    <row r="38" spans="1:13" x14ac:dyDescent="0.35">
      <c r="A38" s="74">
        <v>40932</v>
      </c>
      <c r="B38" s="1"/>
      <c r="C38" s="51" t="s">
        <v>258</v>
      </c>
      <c r="D38" s="51">
        <f>WEEKNUM(A38,1)</f>
        <v>5</v>
      </c>
      <c r="E38" s="69"/>
      <c r="F38" s="1"/>
      <c r="G38" s="69"/>
      <c r="H38" s="1"/>
      <c r="I38" s="1"/>
      <c r="J38" s="1"/>
      <c r="K38" s="1"/>
      <c r="L38" s="1"/>
      <c r="M38" s="1"/>
    </row>
    <row r="39" spans="1:13" x14ac:dyDescent="0.35">
      <c r="A39" s="74">
        <v>40939</v>
      </c>
      <c r="B39" s="1"/>
      <c r="C39" s="51" t="s">
        <v>261</v>
      </c>
      <c r="D39" s="51">
        <f>WEEKNUM(A39)</f>
        <v>6</v>
      </c>
      <c r="E39" s="51"/>
      <c r="F39" s="1"/>
      <c r="G39" s="51"/>
      <c r="H39" s="1"/>
      <c r="I39" s="1"/>
      <c r="J39" s="1"/>
      <c r="K39" s="1"/>
      <c r="L39" s="1"/>
      <c r="M39" s="1"/>
    </row>
    <row r="40" spans="1:13" x14ac:dyDescent="0.35">
      <c r="A40" s="104"/>
      <c r="B40" s="104"/>
      <c r="C40" s="1"/>
      <c r="D40" s="1"/>
      <c r="E40" s="52"/>
      <c r="F40" s="1"/>
      <c r="G40" s="1"/>
      <c r="H40" s="1"/>
      <c r="I40" s="1"/>
      <c r="J40" s="1"/>
      <c r="K40" s="1"/>
      <c r="L40" s="1"/>
      <c r="M40" s="1"/>
    </row>
    <row r="44" spans="1:13" x14ac:dyDescent="0.35">
      <c r="A44" s="15">
        <v>42562</v>
      </c>
      <c r="B44" s="10">
        <f>WEEKNUM(A44,2)</f>
        <v>28</v>
      </c>
    </row>
  </sheetData>
  <customSheetViews>
    <customSheetView guid="{A27D5E1E-B06B-4AE2-9D20-CB87A5C74206}" showGridLines="0">
      <selection activeCell="A39" sqref="A39"/>
      <pageMargins left="0.7" right="0.7" top="0.75" bottom="0.75" header="0.3" footer="0.3"/>
    </customSheetView>
  </customSheetViews>
  <mergeCells count="13">
    <mergeCell ref="B24:E24"/>
    <mergeCell ref="B25:E25"/>
    <mergeCell ref="B26:E26"/>
    <mergeCell ref="A1:L1"/>
    <mergeCell ref="B20:E20"/>
    <mergeCell ref="B21:E21"/>
    <mergeCell ref="B22:E22"/>
    <mergeCell ref="B23:E23"/>
    <mergeCell ref="B27:E27"/>
    <mergeCell ref="B28:E28"/>
    <mergeCell ref="B29:E29"/>
    <mergeCell ref="B30:E30"/>
    <mergeCell ref="A40:B4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N41"/>
  <sheetViews>
    <sheetView showGridLines="0" topLeftCell="C5" zoomScale="205" zoomScaleNormal="205" workbookViewId="0">
      <selection activeCell="C5" sqref="A1:XFD1048576"/>
    </sheetView>
  </sheetViews>
  <sheetFormatPr defaultRowHeight="14.5" x14ac:dyDescent="0.35"/>
  <cols>
    <col min="1" max="1" width="16.453125" style="10" bestFit="1" customWidth="1"/>
    <col min="2" max="2" width="13.453125" style="10" bestFit="1" customWidth="1"/>
    <col min="3" max="3" width="26.81640625" style="10" customWidth="1"/>
    <col min="4" max="4" width="8.7265625" style="10"/>
    <col min="5" max="5" width="17.54296875" style="10" bestFit="1" customWidth="1"/>
    <col min="6" max="6" width="10.54296875" style="10" bestFit="1" customWidth="1"/>
    <col min="7" max="7" width="15.54296875" style="10" bestFit="1" customWidth="1"/>
    <col min="8" max="8" width="9.81640625" style="10" bestFit="1" customWidth="1"/>
    <col min="9" max="9" width="8.7265625" style="10"/>
    <col min="10" max="10" width="9.7265625" style="10" bestFit="1" customWidth="1"/>
    <col min="11" max="11" width="10.453125" style="10" bestFit="1" customWidth="1"/>
    <col min="12" max="16384" width="8.7265625" style="10"/>
  </cols>
  <sheetData>
    <row r="1" spans="1:14" x14ac:dyDescent="0.35">
      <c r="A1" s="103" t="s">
        <v>195</v>
      </c>
      <c r="B1" s="103"/>
      <c r="C1" s="103"/>
      <c r="D1" s="103"/>
      <c r="E1" s="103"/>
      <c r="F1" s="103"/>
      <c r="G1" s="103"/>
      <c r="H1" s="103"/>
      <c r="I1" s="103"/>
      <c r="J1" s="103"/>
      <c r="K1" s="103"/>
      <c r="L1" s="103"/>
      <c r="M1" s="103"/>
      <c r="N1" s="103"/>
    </row>
    <row r="3" spans="1:14" x14ac:dyDescent="0.35">
      <c r="A3" s="58" t="s">
        <v>196</v>
      </c>
    </row>
    <row r="5" spans="1:14" x14ac:dyDescent="0.35">
      <c r="A5" s="14" t="s">
        <v>4</v>
      </c>
      <c r="B5" s="80"/>
      <c r="C5" s="80"/>
      <c r="D5" s="80"/>
      <c r="E5" s="80"/>
      <c r="F5" s="80"/>
      <c r="G5" s="80"/>
      <c r="H5" s="80"/>
      <c r="I5" s="80"/>
      <c r="J5" s="80"/>
      <c r="K5" s="80"/>
      <c r="L5" s="80"/>
      <c r="M5" s="80"/>
      <c r="N5" s="80"/>
    </row>
    <row r="6" spans="1:14" x14ac:dyDescent="0.35">
      <c r="A6" s="14"/>
      <c r="B6" s="80"/>
      <c r="C6" s="80"/>
      <c r="D6" s="81">
        <v>42735</v>
      </c>
      <c r="E6" s="80"/>
      <c r="F6" s="81">
        <v>42735</v>
      </c>
      <c r="G6" s="81">
        <v>43009</v>
      </c>
      <c r="H6" s="80"/>
      <c r="I6" s="80"/>
      <c r="J6" s="80"/>
      <c r="K6" s="80"/>
      <c r="L6" s="80"/>
      <c r="M6" s="80"/>
      <c r="N6" s="80"/>
    </row>
    <row r="7" spans="1:14" x14ac:dyDescent="0.35">
      <c r="A7" s="18" t="s">
        <v>197</v>
      </c>
      <c r="D7" s="68">
        <v>43099</v>
      </c>
      <c r="F7" s="68">
        <v>42760</v>
      </c>
      <c r="G7" s="68">
        <v>43017</v>
      </c>
    </row>
    <row r="8" spans="1:14" x14ac:dyDescent="0.35">
      <c r="A8" s="18"/>
      <c r="F8" s="68">
        <v>42783</v>
      </c>
      <c r="G8" s="68">
        <v>43025</v>
      </c>
    </row>
    <row r="9" spans="1:14" x14ac:dyDescent="0.35">
      <c r="A9" s="14" t="s">
        <v>5</v>
      </c>
      <c r="D9" s="10">
        <f>NETWORKDAYS(D6,D7,F6:G13)</f>
        <v>255</v>
      </c>
      <c r="F9" s="68">
        <v>42804</v>
      </c>
      <c r="G9" s="68">
        <v>43093</v>
      </c>
    </row>
    <row r="10" spans="1:14" x14ac:dyDescent="0.35">
      <c r="A10" s="72" t="s">
        <v>198</v>
      </c>
      <c r="F10" s="68">
        <v>42821</v>
      </c>
    </row>
    <row r="11" spans="1:14" x14ac:dyDescent="0.35">
      <c r="A11" s="71" t="s">
        <v>199</v>
      </c>
      <c r="F11" s="68">
        <v>42822</v>
      </c>
    </row>
    <row r="12" spans="1:14" x14ac:dyDescent="0.35">
      <c r="A12" s="72" t="s">
        <v>200</v>
      </c>
      <c r="F12" s="68">
        <v>42855</v>
      </c>
    </row>
    <row r="13" spans="1:14" x14ac:dyDescent="0.35">
      <c r="A13" s="71" t="s">
        <v>201</v>
      </c>
      <c r="F13" s="68">
        <v>42961</v>
      </c>
    </row>
    <row r="14" spans="1:14" x14ac:dyDescent="0.35">
      <c r="A14" s="76" t="s">
        <v>202</v>
      </c>
    </row>
    <row r="15" spans="1:14" x14ac:dyDescent="0.35">
      <c r="A15" s="109" t="s">
        <v>203</v>
      </c>
      <c r="B15" s="109"/>
      <c r="C15" s="109"/>
      <c r="D15" s="109"/>
      <c r="E15" s="109"/>
      <c r="F15" s="109"/>
      <c r="G15" s="109"/>
      <c r="H15" s="109"/>
      <c r="I15" s="109"/>
      <c r="J15" s="109"/>
      <c r="K15" s="109"/>
      <c r="L15" s="109"/>
      <c r="M15" s="109"/>
      <c r="N15" s="109"/>
    </row>
    <row r="16" spans="1:14" x14ac:dyDescent="0.35">
      <c r="A16" s="109"/>
      <c r="B16" s="109"/>
      <c r="C16" s="109"/>
      <c r="D16" s="109"/>
      <c r="E16" s="109"/>
      <c r="F16" s="109"/>
      <c r="G16" s="109"/>
      <c r="H16" s="109"/>
      <c r="I16" s="109"/>
      <c r="J16" s="109"/>
      <c r="K16" s="109"/>
      <c r="L16" s="109"/>
      <c r="M16" s="109"/>
      <c r="N16" s="109"/>
    </row>
    <row r="18" spans="1:13" x14ac:dyDescent="0.35">
      <c r="A18" s="42" t="s">
        <v>3</v>
      </c>
      <c r="B18" s="1"/>
      <c r="C18" s="1"/>
      <c r="D18" s="1"/>
      <c r="E18" s="1"/>
      <c r="F18" s="42"/>
      <c r="G18" s="1"/>
      <c r="H18" s="1"/>
      <c r="I18" s="1"/>
      <c r="J18" s="1"/>
      <c r="K18" s="1"/>
      <c r="L18" s="1"/>
      <c r="M18" s="1"/>
    </row>
    <row r="19" spans="1:13" x14ac:dyDescent="0.35">
      <c r="A19" s="43"/>
      <c r="B19" s="43"/>
      <c r="C19" s="1"/>
      <c r="D19" s="1"/>
      <c r="E19" s="1"/>
      <c r="F19" s="1"/>
      <c r="G19" s="1"/>
      <c r="H19" s="1"/>
      <c r="I19" s="42" t="s">
        <v>206</v>
      </c>
      <c r="J19" s="1"/>
      <c r="K19" s="1"/>
      <c r="L19" s="1"/>
      <c r="M19" s="1"/>
    </row>
    <row r="20" spans="1:13" x14ac:dyDescent="0.35">
      <c r="A20" s="43" t="s">
        <v>204</v>
      </c>
      <c r="B20" s="42" t="s">
        <v>205</v>
      </c>
      <c r="C20" s="1"/>
      <c r="D20" s="42" t="s">
        <v>2</v>
      </c>
      <c r="E20" s="51"/>
      <c r="F20" s="42" t="s">
        <v>0</v>
      </c>
      <c r="G20" s="42"/>
      <c r="H20" s="1"/>
      <c r="I20" s="1" t="s">
        <v>207</v>
      </c>
      <c r="J20" s="1"/>
      <c r="K20" s="47">
        <v>40568</v>
      </c>
      <c r="L20" s="1"/>
      <c r="M20" s="1"/>
    </row>
    <row r="21" spans="1:13" x14ac:dyDescent="0.35">
      <c r="A21" s="82">
        <v>40548</v>
      </c>
      <c r="B21" s="47">
        <v>40681</v>
      </c>
      <c r="C21" s="1"/>
      <c r="D21" s="83" t="s">
        <v>209</v>
      </c>
      <c r="E21" s="51"/>
      <c r="F21" s="83">
        <f>NETWORKDAYS(A21,B21)</f>
        <v>96</v>
      </c>
      <c r="G21" s="69"/>
      <c r="H21" s="1"/>
      <c r="I21" s="1"/>
      <c r="J21" s="1"/>
      <c r="K21" s="1"/>
      <c r="L21" s="1"/>
      <c r="M21" s="1"/>
    </row>
    <row r="22" spans="1:13" x14ac:dyDescent="0.35">
      <c r="A22" s="82">
        <v>40549</v>
      </c>
      <c r="B22" s="47">
        <v>40670</v>
      </c>
      <c r="C22" s="1"/>
      <c r="D22" s="83" t="s">
        <v>210</v>
      </c>
      <c r="E22" s="51"/>
      <c r="F22" s="83">
        <f>NETWORKDAYS(A22,B22,K20)</f>
        <v>87</v>
      </c>
      <c r="G22" s="69"/>
      <c r="H22" s="1"/>
      <c r="I22" s="1" t="s">
        <v>208</v>
      </c>
      <c r="J22" s="1"/>
      <c r="K22" s="47">
        <v>40841</v>
      </c>
      <c r="L22" s="1"/>
      <c r="M22" s="1"/>
    </row>
    <row r="23" spans="1:13" x14ac:dyDescent="0.35">
      <c r="A23" s="82">
        <v>40551</v>
      </c>
      <c r="B23" s="47">
        <v>40856</v>
      </c>
      <c r="C23" s="1"/>
      <c r="D23" s="83" t="s">
        <v>211</v>
      </c>
      <c r="E23" s="51"/>
      <c r="F23" s="83">
        <f>NETWORKDAYS(A23,B23,K22:K23)</f>
        <v>216</v>
      </c>
      <c r="G23" s="69"/>
      <c r="H23" s="1"/>
      <c r="I23" s="1"/>
      <c r="J23" s="1"/>
      <c r="K23" s="47">
        <v>40842</v>
      </c>
      <c r="L23" s="1"/>
      <c r="M23" s="1"/>
    </row>
    <row r="24" spans="1:13" x14ac:dyDescent="0.35">
      <c r="A24" s="84"/>
      <c r="B24" s="1"/>
      <c r="C24" s="1"/>
      <c r="D24" s="1"/>
      <c r="E24" s="51"/>
      <c r="F24" s="51"/>
      <c r="G24" s="51"/>
      <c r="H24" s="1"/>
      <c r="I24" s="1"/>
      <c r="J24" s="1"/>
      <c r="K24" s="1"/>
      <c r="L24" s="1"/>
      <c r="M24" s="1"/>
    </row>
    <row r="25" spans="1:13" x14ac:dyDescent="0.35">
      <c r="A25" s="104"/>
      <c r="B25" s="104"/>
      <c r="C25" s="1"/>
      <c r="D25" s="1"/>
      <c r="E25" s="52"/>
      <c r="F25" s="1"/>
      <c r="G25" s="1"/>
      <c r="H25" s="1"/>
      <c r="I25" s="1"/>
      <c r="J25" s="1"/>
      <c r="K25" s="1"/>
      <c r="L25" s="1"/>
      <c r="M25" s="1"/>
    </row>
    <row r="29" spans="1:13" x14ac:dyDescent="0.35">
      <c r="A29" s="15">
        <f>B29-14</f>
        <v>42548</v>
      </c>
      <c r="B29" s="15">
        <v>42562</v>
      </c>
      <c r="C29" s="10">
        <f>NETWORKDAYS(A29,B29,F31:F32)</f>
        <v>8</v>
      </c>
    </row>
    <row r="30" spans="1:13" x14ac:dyDescent="0.35">
      <c r="C30" s="10">
        <f>NETWORKDAYS.INTL(A29,B29,11,F31:F32)</f>
        <v>10</v>
      </c>
    </row>
    <row r="31" spans="1:13" x14ac:dyDescent="0.35">
      <c r="F31" s="15">
        <f>A29+1</f>
        <v>42549</v>
      </c>
      <c r="H31" s="54"/>
      <c r="J31" s="54"/>
    </row>
    <row r="32" spans="1:13" x14ac:dyDescent="0.35">
      <c r="A32" s="54">
        <v>41069</v>
      </c>
      <c r="B32" s="54">
        <v>41085</v>
      </c>
      <c r="F32" s="15">
        <f>F31+1</f>
        <v>42550</v>
      </c>
      <c r="H32" s="54">
        <f>A29+1</f>
        <v>42549</v>
      </c>
      <c r="J32" s="54"/>
    </row>
    <row r="33" spans="1:10" x14ac:dyDescent="0.35">
      <c r="A33" s="54">
        <v>40549</v>
      </c>
      <c r="B33" s="54">
        <v>40670</v>
      </c>
      <c r="H33" s="54">
        <f>H32+1</f>
        <v>42550</v>
      </c>
      <c r="J33" s="54"/>
    </row>
    <row r="34" spans="1:10" x14ac:dyDescent="0.35">
      <c r="A34" s="54">
        <v>40551</v>
      </c>
      <c r="B34" s="54">
        <v>40856</v>
      </c>
      <c r="G34" s="15"/>
    </row>
    <row r="35" spans="1:10" x14ac:dyDescent="0.35">
      <c r="G35" s="63"/>
    </row>
    <row r="37" spans="1:10" x14ac:dyDescent="0.35">
      <c r="A37" s="15">
        <f>B37-14</f>
        <v>42499</v>
      </c>
      <c r="B37" s="15">
        <v>42513</v>
      </c>
      <c r="C37" s="10">
        <f>NETWORKDAYS.INTL(A37,B37,11,F31:F32)</f>
        <v>12</v>
      </c>
    </row>
    <row r="41" spans="1:10" x14ac:dyDescent="0.35">
      <c r="B41" s="54">
        <f>EDATE(B37,-2)</f>
        <v>42452</v>
      </c>
    </row>
  </sheetData>
  <customSheetViews>
    <customSheetView guid="{A27D5E1E-B06B-4AE2-9D20-CB87A5C74206}" showGridLines="0">
      <selection activeCell="A48" sqref="A48"/>
      <pageMargins left="0.7" right="0.7" top="0.75" bottom="0.75" header="0.3" footer="0.3"/>
    </customSheetView>
  </customSheetViews>
  <mergeCells count="3">
    <mergeCell ref="A1:N1"/>
    <mergeCell ref="A15:N16"/>
    <mergeCell ref="A25:B2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S248"/>
  <sheetViews>
    <sheetView showGridLines="0" topLeftCell="A3" zoomScale="160" zoomScaleNormal="160" workbookViewId="0">
      <selection activeCell="A3" sqref="A1:XFD1048576"/>
    </sheetView>
  </sheetViews>
  <sheetFormatPr defaultRowHeight="14.5" x14ac:dyDescent="0.35"/>
  <cols>
    <col min="1" max="1" width="16.453125" style="10" bestFit="1" customWidth="1"/>
    <col min="2" max="2" width="18.453125" style="10" bestFit="1" customWidth="1"/>
    <col min="3" max="3" width="26.81640625" style="10" customWidth="1"/>
    <col min="4" max="4" width="8.7265625" style="10"/>
    <col min="5" max="5" width="17.54296875" style="10" bestFit="1" customWidth="1"/>
    <col min="6" max="6" width="8.7265625" style="10"/>
    <col min="7" max="7" width="12" style="10" bestFit="1" customWidth="1"/>
    <col min="8" max="8" width="15.7265625" style="10" bestFit="1" customWidth="1"/>
    <col min="9" max="9" width="14.7265625" style="10" customWidth="1"/>
    <col min="10" max="16384" width="8.7265625" style="10"/>
  </cols>
  <sheetData>
    <row r="1" spans="1:19" ht="15.5" x14ac:dyDescent="0.35">
      <c r="A1" s="110" t="s">
        <v>214</v>
      </c>
      <c r="B1" s="110"/>
      <c r="C1" s="110"/>
      <c r="D1" s="110"/>
      <c r="E1" s="110"/>
      <c r="F1" s="110"/>
      <c r="G1" s="110"/>
      <c r="H1" s="110"/>
      <c r="I1" s="110"/>
      <c r="J1" s="110"/>
      <c r="R1" s="10" t="s">
        <v>6</v>
      </c>
      <c r="S1" s="10" t="s">
        <v>12</v>
      </c>
    </row>
    <row r="2" spans="1:19" x14ac:dyDescent="0.35">
      <c r="R2" s="10" t="s">
        <v>8</v>
      </c>
      <c r="S2" s="10" t="s">
        <v>272</v>
      </c>
    </row>
    <row r="3" spans="1:19" x14ac:dyDescent="0.35">
      <c r="A3" s="14" t="s">
        <v>236</v>
      </c>
    </row>
    <row r="5" spans="1:19" x14ac:dyDescent="0.35">
      <c r="A5" s="10" t="s">
        <v>226</v>
      </c>
    </row>
    <row r="7" spans="1:19" x14ac:dyDescent="0.35">
      <c r="A7" s="14" t="s">
        <v>4</v>
      </c>
    </row>
    <row r="8" spans="1:19" x14ac:dyDescent="0.35">
      <c r="A8" s="14"/>
    </row>
    <row r="9" spans="1:19" x14ac:dyDescent="0.35">
      <c r="A9" s="18" t="s">
        <v>227</v>
      </c>
    </row>
    <row r="10" spans="1:19" x14ac:dyDescent="0.35">
      <c r="A10" s="18"/>
    </row>
    <row r="11" spans="1:19" x14ac:dyDescent="0.35">
      <c r="A11" s="14" t="s">
        <v>5</v>
      </c>
    </row>
    <row r="13" spans="1:19" x14ac:dyDescent="0.35">
      <c r="A13" s="10" t="s">
        <v>228</v>
      </c>
    </row>
    <row r="14" spans="1:19" x14ac:dyDescent="0.35">
      <c r="A14" s="57"/>
    </row>
    <row r="15" spans="1:19" x14ac:dyDescent="0.35">
      <c r="A15" s="42" t="s">
        <v>3</v>
      </c>
      <c r="B15" s="1"/>
      <c r="C15" s="1"/>
      <c r="D15" s="1"/>
      <c r="E15" s="1"/>
      <c r="F15" s="42"/>
      <c r="G15" s="1"/>
      <c r="H15" s="1"/>
      <c r="I15" s="1"/>
      <c r="J15" s="1"/>
      <c r="K15" s="1"/>
      <c r="L15" s="1"/>
      <c r="M15" s="1"/>
    </row>
    <row r="16" spans="1:19" x14ac:dyDescent="0.35">
      <c r="A16" s="43"/>
      <c r="B16" s="43"/>
      <c r="C16" s="1"/>
      <c r="D16" s="1"/>
      <c r="E16" s="1"/>
      <c r="F16" s="1"/>
      <c r="G16" s="1"/>
      <c r="H16" s="1"/>
      <c r="I16" s="42"/>
      <c r="J16" s="1"/>
      <c r="K16" s="1"/>
      <c r="L16" s="1"/>
      <c r="M16" s="1"/>
    </row>
    <row r="17" spans="1:13" x14ac:dyDescent="0.35">
      <c r="A17" s="43" t="s">
        <v>229</v>
      </c>
      <c r="B17" s="42" t="s">
        <v>230</v>
      </c>
      <c r="C17" s="1"/>
      <c r="D17" s="42"/>
      <c r="E17" s="51"/>
      <c r="F17" s="42"/>
      <c r="G17" s="42"/>
      <c r="H17" s="1"/>
      <c r="I17" s="1"/>
      <c r="J17" s="1"/>
      <c r="K17" s="47"/>
      <c r="L17" s="1"/>
      <c r="M17" s="1"/>
    </row>
    <row r="18" spans="1:13" x14ac:dyDescent="0.35">
      <c r="A18" s="82"/>
      <c r="B18" s="47"/>
      <c r="C18" s="1"/>
      <c r="D18" s="83"/>
      <c r="E18" s="51"/>
      <c r="F18" s="83"/>
      <c r="G18" s="69"/>
      <c r="H18" s="1"/>
      <c r="I18" s="1"/>
      <c r="J18" s="1"/>
      <c r="K18" s="1"/>
      <c r="L18" s="1"/>
      <c r="M18" s="1"/>
    </row>
    <row r="19" spans="1:13" x14ac:dyDescent="0.35">
      <c r="A19" s="85" t="s">
        <v>231</v>
      </c>
      <c r="B19" s="47">
        <f ca="1">TODAY()</f>
        <v>44282</v>
      </c>
      <c r="C19" s="1"/>
      <c r="D19" s="83"/>
      <c r="E19" s="51"/>
      <c r="F19" s="83"/>
      <c r="G19" s="69"/>
      <c r="H19" s="1"/>
      <c r="I19" s="1"/>
      <c r="J19" s="1"/>
      <c r="K19" s="47"/>
      <c r="L19" s="1"/>
      <c r="M19" s="1"/>
    </row>
    <row r="20" spans="1:13" x14ac:dyDescent="0.35">
      <c r="A20" s="104"/>
      <c r="B20" s="104"/>
      <c r="C20" s="1"/>
      <c r="D20" s="1"/>
      <c r="E20" s="52"/>
      <c r="F20" s="1"/>
      <c r="G20" s="1"/>
      <c r="H20" s="1"/>
      <c r="I20" s="1"/>
      <c r="J20" s="1"/>
      <c r="K20" s="1"/>
      <c r="L20" s="1"/>
      <c r="M20" s="1"/>
    </row>
    <row r="23" spans="1:13" x14ac:dyDescent="0.35">
      <c r="A23" s="14" t="s">
        <v>235</v>
      </c>
    </row>
    <row r="25" spans="1:13" x14ac:dyDescent="0.35">
      <c r="A25" s="10" t="s">
        <v>237</v>
      </c>
    </row>
    <row r="27" spans="1:13" x14ac:dyDescent="0.35">
      <c r="A27" s="14" t="s">
        <v>4</v>
      </c>
    </row>
    <row r="28" spans="1:13" x14ac:dyDescent="0.35">
      <c r="A28" s="14"/>
    </row>
    <row r="29" spans="1:13" x14ac:dyDescent="0.35">
      <c r="A29" s="18" t="s">
        <v>232</v>
      </c>
    </row>
    <row r="30" spans="1:13" x14ac:dyDescent="0.35">
      <c r="A30" s="18"/>
    </row>
    <row r="31" spans="1:13" x14ac:dyDescent="0.35">
      <c r="A31" s="14" t="s">
        <v>5</v>
      </c>
    </row>
    <row r="33" spans="1:13" x14ac:dyDescent="0.35">
      <c r="A33" s="10" t="s">
        <v>233</v>
      </c>
    </row>
    <row r="34" spans="1:13" x14ac:dyDescent="0.35">
      <c r="A34" s="57"/>
    </row>
    <row r="35" spans="1:13" x14ac:dyDescent="0.35">
      <c r="A35" s="42" t="s">
        <v>3</v>
      </c>
      <c r="B35" s="1"/>
      <c r="C35" s="1"/>
      <c r="D35" s="1"/>
      <c r="E35" s="1"/>
      <c r="F35" s="42"/>
      <c r="G35" s="1"/>
      <c r="H35" s="1"/>
      <c r="I35" s="1"/>
      <c r="J35" s="1"/>
      <c r="K35" s="1"/>
      <c r="L35" s="1"/>
      <c r="M35" s="1"/>
    </row>
    <row r="36" spans="1:13" x14ac:dyDescent="0.35">
      <c r="A36" s="43"/>
      <c r="B36" s="43"/>
      <c r="C36" s="1"/>
      <c r="D36" s="1"/>
      <c r="E36" s="1"/>
      <c r="F36" s="1"/>
      <c r="G36" s="1"/>
      <c r="H36" s="1"/>
      <c r="I36" s="42"/>
      <c r="J36" s="1"/>
      <c r="K36" s="1"/>
      <c r="L36" s="1"/>
      <c r="M36" s="1"/>
    </row>
    <row r="37" spans="1:13" x14ac:dyDescent="0.35">
      <c r="A37" s="43" t="s">
        <v>229</v>
      </c>
      <c r="B37" s="42" t="s">
        <v>230</v>
      </c>
      <c r="C37" s="1"/>
      <c r="D37" s="42"/>
      <c r="E37" s="51"/>
      <c r="F37" s="42"/>
      <c r="G37" s="42"/>
      <c r="H37" s="1"/>
      <c r="I37" s="1"/>
      <c r="J37" s="1"/>
      <c r="K37" s="47"/>
      <c r="L37" s="1"/>
      <c r="M37" s="1"/>
    </row>
    <row r="38" spans="1:13" x14ac:dyDescent="0.35">
      <c r="A38" s="82"/>
      <c r="B38" s="47"/>
      <c r="C38" s="1"/>
      <c r="D38" s="83"/>
      <c r="E38" s="51"/>
      <c r="F38" s="83"/>
      <c r="G38" s="69"/>
      <c r="H38" s="1"/>
      <c r="I38" s="1"/>
      <c r="J38" s="1"/>
      <c r="K38" s="1"/>
      <c r="L38" s="1"/>
      <c r="M38" s="1"/>
    </row>
    <row r="39" spans="1:13" x14ac:dyDescent="0.35">
      <c r="A39" s="85" t="s">
        <v>234</v>
      </c>
      <c r="B39" s="62">
        <f ca="1">NOW()</f>
        <v>44282.531238541669</v>
      </c>
      <c r="C39" s="1"/>
      <c r="D39" s="83"/>
      <c r="E39" s="51"/>
      <c r="F39" s="83"/>
      <c r="G39" s="69"/>
      <c r="H39" s="1"/>
      <c r="I39" s="1"/>
      <c r="J39" s="1"/>
      <c r="K39" s="47"/>
      <c r="L39" s="1"/>
      <c r="M39" s="1"/>
    </row>
    <row r="40" spans="1:13" x14ac:dyDescent="0.35">
      <c r="A40" s="104"/>
      <c r="B40" s="104"/>
      <c r="C40" s="1"/>
      <c r="D40" s="1"/>
      <c r="E40" s="52"/>
      <c r="F40" s="1"/>
      <c r="G40" s="1"/>
      <c r="H40" s="1"/>
      <c r="I40" s="1"/>
      <c r="J40" s="1"/>
      <c r="K40" s="1"/>
      <c r="L40" s="1"/>
      <c r="M40" s="1"/>
    </row>
    <row r="46" spans="1:13" x14ac:dyDescent="0.35">
      <c r="E46" s="15">
        <f ca="1">TODAY()</f>
        <v>44282</v>
      </c>
      <c r="H46" s="63">
        <f ca="1">NOW()</f>
        <v>44282.531238541669</v>
      </c>
    </row>
    <row r="47" spans="1:13" x14ac:dyDescent="0.35">
      <c r="E47" s="15"/>
    </row>
    <row r="48" spans="1:13" x14ac:dyDescent="0.35">
      <c r="C48" s="15">
        <f ca="1">TODAY()</f>
        <v>44282</v>
      </c>
      <c r="E48" s="63"/>
    </row>
    <row r="49" spans="1:3" x14ac:dyDescent="0.35">
      <c r="C49" s="63">
        <f ca="1">NOW()</f>
        <v>44282.531238541669</v>
      </c>
    </row>
    <row r="58" spans="1:3" ht="15.5" x14ac:dyDescent="0.35">
      <c r="A58" s="86"/>
    </row>
    <row r="62" spans="1:3" x14ac:dyDescent="0.35">
      <c r="A62" s="80"/>
    </row>
    <row r="80" spans="1:1" ht="15.5" x14ac:dyDescent="0.35">
      <c r="A80" s="86"/>
    </row>
    <row r="92" spans="1:1" ht="15.5" x14ac:dyDescent="0.35">
      <c r="A92" s="86"/>
    </row>
    <row r="147" spans="1:1" ht="15.5" x14ac:dyDescent="0.35">
      <c r="A147" s="86"/>
    </row>
    <row r="196" spans="1:9" x14ac:dyDescent="0.35">
      <c r="A196" s="111"/>
      <c r="B196" s="111"/>
      <c r="C196" s="111"/>
      <c r="D196" s="111"/>
      <c r="E196" s="111"/>
      <c r="F196" s="111"/>
      <c r="G196" s="111"/>
      <c r="H196" s="111"/>
      <c r="I196" s="111"/>
    </row>
    <row r="197" spans="1:9" x14ac:dyDescent="0.35">
      <c r="A197" s="111"/>
      <c r="B197" s="111"/>
      <c r="C197" s="111"/>
      <c r="D197" s="111"/>
      <c r="E197" s="111"/>
      <c r="F197" s="111"/>
      <c r="G197" s="111"/>
      <c r="H197" s="111"/>
      <c r="I197" s="111"/>
    </row>
    <row r="198" spans="1:9" x14ac:dyDescent="0.35">
      <c r="A198" s="111"/>
      <c r="B198" s="111"/>
      <c r="C198" s="111"/>
      <c r="D198" s="111"/>
      <c r="E198" s="111"/>
      <c r="F198" s="111"/>
      <c r="G198" s="111"/>
      <c r="H198" s="111"/>
      <c r="I198" s="111"/>
    </row>
    <row r="199" spans="1:9" x14ac:dyDescent="0.35">
      <c r="A199" s="111"/>
      <c r="B199" s="111"/>
      <c r="C199" s="111"/>
      <c r="D199" s="111"/>
      <c r="E199" s="111"/>
      <c r="F199" s="111"/>
      <c r="G199" s="111"/>
      <c r="H199" s="111"/>
      <c r="I199" s="111"/>
    </row>
    <row r="223" spans="1:1" x14ac:dyDescent="0.35">
      <c r="A223" s="14"/>
    </row>
    <row r="245" spans="1:9" ht="15" customHeight="1" x14ac:dyDescent="0.35">
      <c r="A245" s="112"/>
      <c r="B245" s="112"/>
      <c r="C245" s="112"/>
      <c r="D245" s="112"/>
      <c r="E245" s="112"/>
      <c r="F245" s="112"/>
      <c r="G245" s="112"/>
      <c r="H245" s="112"/>
      <c r="I245" s="112"/>
    </row>
    <row r="246" spans="1:9" x14ac:dyDescent="0.35">
      <c r="A246" s="112"/>
      <c r="B246" s="112"/>
      <c r="C246" s="112"/>
      <c r="D246" s="112"/>
      <c r="E246" s="112"/>
      <c r="F246" s="112"/>
      <c r="G246" s="112"/>
      <c r="H246" s="112"/>
      <c r="I246" s="112"/>
    </row>
    <row r="247" spans="1:9" x14ac:dyDescent="0.35">
      <c r="A247" s="112"/>
      <c r="B247" s="112"/>
      <c r="C247" s="112"/>
      <c r="D247" s="112"/>
      <c r="E247" s="112"/>
      <c r="F247" s="112"/>
      <c r="G247" s="112"/>
      <c r="H247" s="112"/>
      <c r="I247" s="112"/>
    </row>
    <row r="248" spans="1:9" x14ac:dyDescent="0.35">
      <c r="A248" s="112"/>
      <c r="B248" s="112"/>
      <c r="C248" s="112"/>
      <c r="D248" s="112"/>
      <c r="E248" s="112"/>
      <c r="F248" s="112"/>
      <c r="G248" s="112"/>
      <c r="H248" s="112"/>
      <c r="I248" s="112"/>
    </row>
  </sheetData>
  <sortState xmlns:xlrd2="http://schemas.microsoft.com/office/spreadsheetml/2017/richdata2" ref="A278:B283">
    <sortCondition ref="B278"/>
  </sortState>
  <customSheetViews>
    <customSheetView guid="{A27D5E1E-B06B-4AE2-9D20-CB87A5C74206}" scale="130" showGridLines="0" topLeftCell="D1">
      <selection activeCell="H186" sqref="H186:M187"/>
      <pageMargins left="0.7" right="0.7" top="0.75" bottom="0.75" header="0.3" footer="0.3"/>
    </customSheetView>
  </customSheetViews>
  <mergeCells count="5">
    <mergeCell ref="A1:J1"/>
    <mergeCell ref="A196:I199"/>
    <mergeCell ref="A245:I248"/>
    <mergeCell ref="A20:B20"/>
    <mergeCell ref="A40:B40"/>
  </mergeCells>
  <dataValidations disablePrompts="1" count="6">
    <dataValidation type="list" errorStyle="warning" allowBlank="1" showInputMessage="1" showErrorMessage="1" errorTitle="Select Item" error="Please select the correct item_x000a__x000a_" promptTitle="sds" prompt="dasdas" sqref="B271:B288" xr:uid="{00000000-0002-0000-0900-000000000000}">
      <formula1>$A$266:$A$268</formula1>
    </dataValidation>
    <dataValidation type="list" allowBlank="1" showInputMessage="1" showErrorMessage="1" sqref="C271:C288" xr:uid="{00000000-0002-0000-0900-000001000000}">
      <formula1>PolStatus</formula1>
    </dataValidation>
    <dataValidation type="list" allowBlank="1" showInputMessage="1" showErrorMessage="1" sqref="D271:D288" xr:uid="{00000000-0002-0000-0900-000002000000}">
      <formula1>List2</formula1>
    </dataValidation>
    <dataValidation type="whole" allowBlank="1" showInputMessage="1" showErrorMessage="1" sqref="F270:F284" xr:uid="{00000000-0002-0000-0900-000003000000}">
      <formula1>1</formula1>
      <formula2>100</formula2>
    </dataValidation>
    <dataValidation type="textLength" operator="equal" allowBlank="1" showInputMessage="1" showErrorMessage="1" sqref="G270:G285" xr:uid="{00000000-0002-0000-0900-000004000000}">
      <formula1>10</formula1>
    </dataValidation>
    <dataValidation type="custom" allowBlank="1" showInputMessage="1" showErrorMessage="1" sqref="H270:H286" xr:uid="{00000000-0002-0000-0900-000005000000}">
      <formula1>COUNTIF($H$270:$H$286,H270)=1</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AO279"/>
  <sheetViews>
    <sheetView showGridLines="0" zoomScale="103" zoomScaleNormal="145" workbookViewId="0">
      <selection sqref="A1:K1"/>
    </sheetView>
  </sheetViews>
  <sheetFormatPr defaultRowHeight="14.5" x14ac:dyDescent="0.35"/>
  <cols>
    <col min="1" max="1" width="16.453125" style="10" bestFit="1" customWidth="1"/>
    <col min="2" max="2" width="14.54296875" style="10" bestFit="1" customWidth="1"/>
    <col min="3" max="3" width="26.81640625" style="10" customWidth="1"/>
    <col min="4" max="4" width="11.7265625" style="10" bestFit="1" customWidth="1"/>
    <col min="5" max="5" width="17.54296875" style="10" bestFit="1" customWidth="1"/>
    <col min="6" max="6" width="11.7265625" style="10" bestFit="1" customWidth="1"/>
    <col min="7" max="7" width="12" style="10" bestFit="1" customWidth="1"/>
    <col min="8" max="8" width="12.81640625" style="10" customWidth="1"/>
    <col min="9" max="9" width="14.7265625" style="10" customWidth="1"/>
    <col min="10" max="10" width="11.26953125" style="10" bestFit="1" customWidth="1"/>
    <col min="11" max="20" width="8.7265625" style="10"/>
    <col min="21" max="21" width="8.81640625" style="10" customWidth="1"/>
    <col min="22" max="22" width="14.1796875" style="10" customWidth="1"/>
    <col min="23" max="24" width="8.81640625" style="10" customWidth="1"/>
    <col min="25" max="27" width="8.7265625" style="10"/>
    <col min="28" max="28" width="11.26953125" style="10" customWidth="1"/>
    <col min="29" max="29" width="11.7265625" style="10" bestFit="1" customWidth="1"/>
    <col min="30" max="34" width="8.7265625" style="10"/>
    <col min="35" max="38" width="16.7265625" style="10" customWidth="1"/>
    <col min="39" max="39" width="16.26953125" style="10" customWidth="1"/>
    <col min="40" max="40" width="11.26953125" style="10" customWidth="1"/>
    <col min="41" max="41" width="12.453125" style="10" customWidth="1"/>
    <col min="42" max="16384" width="8.7265625" style="10"/>
  </cols>
  <sheetData>
    <row r="1" spans="1:41" ht="15.5" x14ac:dyDescent="0.35">
      <c r="A1" s="110" t="s">
        <v>397</v>
      </c>
      <c r="B1" s="110"/>
      <c r="C1" s="110"/>
      <c r="D1" s="110"/>
      <c r="E1" s="110"/>
      <c r="F1" s="110"/>
      <c r="G1" s="110"/>
      <c r="H1" s="110"/>
      <c r="I1" s="110"/>
      <c r="J1" s="110"/>
      <c r="K1" s="110"/>
      <c r="Q1" s="10" t="s">
        <v>396</v>
      </c>
      <c r="U1" s="14" t="s">
        <v>395</v>
      </c>
      <c r="V1" s="14" t="s">
        <v>344</v>
      </c>
      <c r="X1" s="14" t="s">
        <v>394</v>
      </c>
      <c r="AB1" s="10" t="s">
        <v>393</v>
      </c>
      <c r="AC1" s="10" t="s">
        <v>415</v>
      </c>
      <c r="AD1" s="10" t="s">
        <v>416</v>
      </c>
      <c r="AF1" s="10" t="s">
        <v>415</v>
      </c>
      <c r="AI1" s="10" t="s">
        <v>409</v>
      </c>
      <c r="AJ1" s="10" t="s">
        <v>411</v>
      </c>
      <c r="AK1" s="10" t="s">
        <v>412</v>
      </c>
      <c r="AL1" s="10" t="s">
        <v>413</v>
      </c>
      <c r="AM1" s="10" t="s">
        <v>414</v>
      </c>
      <c r="AN1" s="10" t="s">
        <v>415</v>
      </c>
      <c r="AO1" s="10" t="s">
        <v>416</v>
      </c>
    </row>
    <row r="2" spans="1:41" x14ac:dyDescent="0.35">
      <c r="Q2" s="10" t="s">
        <v>340</v>
      </c>
      <c r="U2" s="10">
        <v>19220</v>
      </c>
      <c r="V2" s="10" t="s">
        <v>340</v>
      </c>
      <c r="X2" s="10" t="s">
        <v>391</v>
      </c>
      <c r="AB2" s="10" t="s">
        <v>391</v>
      </c>
      <c r="AC2" s="10" t="s">
        <v>417</v>
      </c>
      <c r="AD2" s="10" t="s">
        <v>418</v>
      </c>
      <c r="AF2" s="10" t="s">
        <v>417</v>
      </c>
      <c r="AI2" s="10">
        <v>101</v>
      </c>
      <c r="AK2" s="15"/>
      <c r="AL2" s="10">
        <v>23000</v>
      </c>
      <c r="AM2" s="10">
        <v>9999999999</v>
      </c>
      <c r="AN2" s="10" t="s">
        <v>417</v>
      </c>
      <c r="AO2" s="10" t="s">
        <v>418</v>
      </c>
    </row>
    <row r="3" spans="1:41" x14ac:dyDescent="0.35">
      <c r="A3" s="10" t="s">
        <v>392</v>
      </c>
      <c r="Q3" s="10" t="s">
        <v>341</v>
      </c>
      <c r="U3" s="10">
        <v>15178</v>
      </c>
      <c r="V3" s="10" t="s">
        <v>341</v>
      </c>
      <c r="X3" s="10" t="s">
        <v>388</v>
      </c>
      <c r="AB3" s="10" t="s">
        <v>388</v>
      </c>
      <c r="AC3" s="10" t="s">
        <v>417</v>
      </c>
      <c r="AD3" s="10" t="s">
        <v>419</v>
      </c>
      <c r="AF3" s="10" t="s">
        <v>421</v>
      </c>
      <c r="AN3" s="10" t="s">
        <v>421</v>
      </c>
      <c r="AO3" s="10" t="s">
        <v>422</v>
      </c>
    </row>
    <row r="4" spans="1:41" x14ac:dyDescent="0.35">
      <c r="U4" s="10">
        <v>18548</v>
      </c>
      <c r="V4" s="10" t="s">
        <v>340</v>
      </c>
      <c r="X4" s="10" t="s">
        <v>350</v>
      </c>
      <c r="AB4" s="10" t="s">
        <v>391</v>
      </c>
      <c r="AC4" s="10" t="s">
        <v>417</v>
      </c>
      <c r="AD4" s="10" t="s">
        <v>420</v>
      </c>
      <c r="AN4" s="10" t="s">
        <v>417</v>
      </c>
      <c r="AO4" s="10" t="s">
        <v>418</v>
      </c>
    </row>
    <row r="5" spans="1:41" x14ac:dyDescent="0.35">
      <c r="A5" s="10" t="s">
        <v>390</v>
      </c>
      <c r="U5" s="10">
        <v>19185</v>
      </c>
      <c r="V5" s="10" t="s">
        <v>340</v>
      </c>
      <c r="X5" s="10" t="s">
        <v>389</v>
      </c>
      <c r="AB5" s="10" t="s">
        <v>391</v>
      </c>
      <c r="AC5" s="10" t="s">
        <v>421</v>
      </c>
      <c r="AD5" s="10" t="s">
        <v>422</v>
      </c>
      <c r="AN5" s="10" t="s">
        <v>421</v>
      </c>
      <c r="AO5" s="10" t="s">
        <v>422</v>
      </c>
    </row>
    <row r="6" spans="1:41" x14ac:dyDescent="0.35">
      <c r="U6" s="10">
        <v>15497</v>
      </c>
      <c r="V6" s="10" t="s">
        <v>341</v>
      </c>
      <c r="AB6" s="10" t="s">
        <v>350</v>
      </c>
      <c r="AC6" s="10" t="s">
        <v>421</v>
      </c>
      <c r="AD6" s="10" t="s">
        <v>423</v>
      </c>
      <c r="AN6" s="10" t="s">
        <v>421</v>
      </c>
      <c r="AO6" s="10" t="s">
        <v>423</v>
      </c>
    </row>
    <row r="7" spans="1:41" x14ac:dyDescent="0.35">
      <c r="U7" s="10">
        <v>12927</v>
      </c>
      <c r="V7" s="10" t="s">
        <v>345</v>
      </c>
      <c r="AB7" s="10" t="s">
        <v>387</v>
      </c>
      <c r="AN7" s="10" t="s">
        <v>417</v>
      </c>
      <c r="AO7" s="10" t="s">
        <v>419</v>
      </c>
    </row>
    <row r="8" spans="1:41" x14ac:dyDescent="0.35">
      <c r="U8" s="10">
        <v>17905</v>
      </c>
    </row>
    <row r="9" spans="1:41" x14ac:dyDescent="0.35">
      <c r="U9" s="10">
        <v>15129</v>
      </c>
    </row>
    <row r="10" spans="1:41" x14ac:dyDescent="0.35">
      <c r="U10" s="10">
        <v>14980</v>
      </c>
    </row>
    <row r="14" spans="1:41" x14ac:dyDescent="0.35">
      <c r="A14" s="10" t="s">
        <v>373</v>
      </c>
    </row>
    <row r="16" spans="1:41" x14ac:dyDescent="0.35">
      <c r="A16" s="10" t="s">
        <v>354</v>
      </c>
    </row>
    <row r="18" spans="1:1" x14ac:dyDescent="0.35">
      <c r="A18" s="10" t="s">
        <v>386</v>
      </c>
    </row>
    <row r="20" spans="1:1" x14ac:dyDescent="0.35">
      <c r="A20" s="10" t="s">
        <v>385</v>
      </c>
    </row>
    <row r="22" spans="1:1" x14ac:dyDescent="0.35">
      <c r="A22" s="10" t="s">
        <v>384</v>
      </c>
    </row>
    <row r="41" spans="1:1" ht="15.5" x14ac:dyDescent="0.35">
      <c r="A41" s="86" t="s">
        <v>383</v>
      </c>
    </row>
    <row r="42" spans="1:1" x14ac:dyDescent="0.35">
      <c r="A42" s="10" t="s">
        <v>382</v>
      </c>
    </row>
    <row r="44" spans="1:1" x14ac:dyDescent="0.35">
      <c r="A44" s="10" t="s">
        <v>381</v>
      </c>
    </row>
    <row r="45" spans="1:1" x14ac:dyDescent="0.35">
      <c r="A45" s="10" t="s">
        <v>376</v>
      </c>
    </row>
    <row r="46" spans="1:1" x14ac:dyDescent="0.35">
      <c r="A46" s="10" t="s">
        <v>380</v>
      </c>
    </row>
    <row r="65" spans="1:1" ht="15.5" x14ac:dyDescent="0.35">
      <c r="A65" s="86" t="s">
        <v>379</v>
      </c>
    </row>
    <row r="66" spans="1:1" x14ac:dyDescent="0.35">
      <c r="A66" s="10" t="s">
        <v>378</v>
      </c>
    </row>
    <row r="68" spans="1:1" x14ac:dyDescent="0.35">
      <c r="A68" s="10" t="s">
        <v>377</v>
      </c>
    </row>
    <row r="69" spans="1:1" x14ac:dyDescent="0.35">
      <c r="A69" s="80" t="s">
        <v>376</v>
      </c>
    </row>
    <row r="70" spans="1:1" x14ac:dyDescent="0.35">
      <c r="A70" s="10" t="s">
        <v>375</v>
      </c>
    </row>
    <row r="87" spans="1:1" ht="15.5" x14ac:dyDescent="0.35">
      <c r="A87" s="86" t="s">
        <v>374</v>
      </c>
    </row>
    <row r="88" spans="1:1" x14ac:dyDescent="0.35">
      <c r="A88" s="10" t="s">
        <v>373</v>
      </c>
    </row>
    <row r="89" spans="1:1" x14ac:dyDescent="0.35">
      <c r="A89" s="10" t="s">
        <v>372</v>
      </c>
    </row>
    <row r="99" spans="1:1" ht="15.5" x14ac:dyDescent="0.35">
      <c r="A99" s="86" t="s">
        <v>371</v>
      </c>
    </row>
    <row r="100" spans="1:1" x14ac:dyDescent="0.35">
      <c r="A100" s="10" t="s">
        <v>370</v>
      </c>
    </row>
    <row r="101" spans="1:1" x14ac:dyDescent="0.35">
      <c r="A101" s="10" t="s">
        <v>369</v>
      </c>
    </row>
    <row r="113" spans="1:1" x14ac:dyDescent="0.35">
      <c r="A113" s="10" t="s">
        <v>368</v>
      </c>
    </row>
    <row r="114" spans="1:1" x14ac:dyDescent="0.35">
      <c r="A114" s="10" t="s">
        <v>367</v>
      </c>
    </row>
    <row r="115" spans="1:1" x14ac:dyDescent="0.35">
      <c r="A115" s="10" t="s">
        <v>366</v>
      </c>
    </row>
    <row r="116" spans="1:1" x14ac:dyDescent="0.35">
      <c r="A116" s="10" t="s">
        <v>365</v>
      </c>
    </row>
    <row r="117" spans="1:1" x14ac:dyDescent="0.35">
      <c r="A117" s="10" t="s">
        <v>364</v>
      </c>
    </row>
    <row r="135" spans="1:1" x14ac:dyDescent="0.35">
      <c r="A135" s="10" t="s">
        <v>363</v>
      </c>
    </row>
    <row r="154" spans="1:1" ht="15.5" x14ac:dyDescent="0.35">
      <c r="A154" s="86" t="s">
        <v>362</v>
      </c>
    </row>
    <row r="155" spans="1:1" x14ac:dyDescent="0.35">
      <c r="A155" s="10" t="s">
        <v>361</v>
      </c>
    </row>
    <row r="182" spans="1:1" x14ac:dyDescent="0.35">
      <c r="A182" s="10" t="s">
        <v>354</v>
      </c>
    </row>
    <row r="183" spans="1:1" x14ac:dyDescent="0.35">
      <c r="A183" s="10" t="s">
        <v>353</v>
      </c>
    </row>
    <row r="184" spans="1:1" x14ac:dyDescent="0.35">
      <c r="A184" s="10" t="s">
        <v>360</v>
      </c>
    </row>
    <row r="203" spans="1:10" x14ac:dyDescent="0.35">
      <c r="A203" s="111" t="s">
        <v>359</v>
      </c>
      <c r="B203" s="111"/>
      <c r="C203" s="111"/>
      <c r="D203" s="111"/>
      <c r="E203" s="111"/>
      <c r="F203" s="111"/>
      <c r="G203" s="111"/>
      <c r="H203" s="111"/>
      <c r="I203" s="111"/>
      <c r="J203" s="111"/>
    </row>
    <row r="204" spans="1:10" x14ac:dyDescent="0.35">
      <c r="A204" s="111"/>
      <c r="B204" s="111"/>
      <c r="C204" s="111"/>
      <c r="D204" s="111"/>
      <c r="E204" s="111"/>
      <c r="F204" s="111"/>
      <c r="G204" s="111"/>
      <c r="H204" s="111"/>
      <c r="I204" s="111"/>
      <c r="J204" s="111"/>
    </row>
    <row r="205" spans="1:10" x14ac:dyDescent="0.35">
      <c r="A205" s="111"/>
      <c r="B205" s="111"/>
      <c r="C205" s="111"/>
      <c r="D205" s="111"/>
      <c r="E205" s="111"/>
      <c r="F205" s="111"/>
      <c r="G205" s="111"/>
      <c r="H205" s="111"/>
      <c r="I205" s="111"/>
      <c r="J205" s="111"/>
    </row>
    <row r="206" spans="1:10" x14ac:dyDescent="0.35">
      <c r="A206" s="111"/>
      <c r="B206" s="111"/>
      <c r="C206" s="111"/>
      <c r="D206" s="111"/>
      <c r="E206" s="111"/>
      <c r="F206" s="111"/>
      <c r="G206" s="111"/>
      <c r="H206" s="111"/>
      <c r="I206" s="111"/>
      <c r="J206" s="111"/>
    </row>
    <row r="208" spans="1:10" x14ac:dyDescent="0.35">
      <c r="A208" s="10" t="s">
        <v>358</v>
      </c>
    </row>
    <row r="210" spans="1:1" x14ac:dyDescent="0.35">
      <c r="A210" s="10" t="s">
        <v>357</v>
      </c>
    </row>
    <row r="230" spans="1:1" x14ac:dyDescent="0.35">
      <c r="A230" s="14" t="s">
        <v>356</v>
      </c>
    </row>
    <row r="231" spans="1:1" x14ac:dyDescent="0.35">
      <c r="A231" s="10" t="s">
        <v>355</v>
      </c>
    </row>
    <row r="232" spans="1:1" x14ac:dyDescent="0.35">
      <c r="A232" s="10" t="s">
        <v>354</v>
      </c>
    </row>
    <row r="233" spans="1:1" x14ac:dyDescent="0.35">
      <c r="A233" s="10" t="s">
        <v>353</v>
      </c>
    </row>
    <row r="252" spans="1:10" ht="15" customHeight="1" x14ac:dyDescent="0.35">
      <c r="A252" s="112" t="s">
        <v>352</v>
      </c>
      <c r="B252" s="112"/>
      <c r="C252" s="112"/>
      <c r="D252" s="112"/>
      <c r="E252" s="112"/>
      <c r="F252" s="112"/>
      <c r="G252" s="112"/>
      <c r="H252" s="112"/>
      <c r="I252" s="112"/>
      <c r="J252" s="112"/>
    </row>
    <row r="253" spans="1:10" x14ac:dyDescent="0.35">
      <c r="A253" s="112"/>
      <c r="B253" s="112"/>
      <c r="C253" s="112"/>
      <c r="D253" s="112"/>
      <c r="E253" s="112"/>
      <c r="F253" s="112"/>
      <c r="G253" s="112"/>
      <c r="H253" s="112"/>
      <c r="I253" s="112"/>
      <c r="J253" s="112"/>
    </row>
    <row r="254" spans="1:10" x14ac:dyDescent="0.35">
      <c r="A254" s="112"/>
      <c r="B254" s="112"/>
      <c r="C254" s="112"/>
      <c r="D254" s="112"/>
      <c r="E254" s="112"/>
      <c r="F254" s="112"/>
      <c r="G254" s="112"/>
      <c r="H254" s="112"/>
      <c r="I254" s="112"/>
      <c r="J254" s="112"/>
    </row>
    <row r="255" spans="1:10" x14ac:dyDescent="0.35">
      <c r="A255" s="112"/>
      <c r="B255" s="112"/>
      <c r="C255" s="112"/>
      <c r="D255" s="112"/>
      <c r="E255" s="112"/>
      <c r="F255" s="112"/>
      <c r="G255" s="112"/>
      <c r="H255" s="112"/>
      <c r="I255" s="112"/>
      <c r="J255" s="112"/>
    </row>
    <row r="257" spans="1:14" x14ac:dyDescent="0.35">
      <c r="A257" s="10" t="s">
        <v>351</v>
      </c>
    </row>
    <row r="269" spans="1:14" x14ac:dyDescent="0.35">
      <c r="N269" s="10" t="s">
        <v>350</v>
      </c>
    </row>
    <row r="271" spans="1:14" x14ac:dyDescent="0.35">
      <c r="A271" s="10" t="s">
        <v>349</v>
      </c>
      <c r="B271" s="10" t="s">
        <v>348</v>
      </c>
      <c r="C271" s="10" t="s">
        <v>347</v>
      </c>
    </row>
    <row r="272" spans="1:14" x14ac:dyDescent="0.35">
      <c r="A272" s="10" t="s">
        <v>340</v>
      </c>
      <c r="B272" s="10" t="s">
        <v>340</v>
      </c>
      <c r="J272" s="10" t="s">
        <v>346</v>
      </c>
    </row>
    <row r="273" spans="1:4" x14ac:dyDescent="0.35">
      <c r="A273" s="10" t="s">
        <v>341</v>
      </c>
      <c r="B273" s="10" t="s">
        <v>341</v>
      </c>
    </row>
    <row r="274" spans="1:4" x14ac:dyDescent="0.35">
      <c r="B274" s="10" t="s">
        <v>345</v>
      </c>
    </row>
    <row r="276" spans="1:4" x14ac:dyDescent="0.35">
      <c r="A276" s="10" t="s">
        <v>344</v>
      </c>
      <c r="C276" s="10" t="s">
        <v>343</v>
      </c>
      <c r="D276" s="10" t="s">
        <v>342</v>
      </c>
    </row>
    <row r="277" spans="1:4" x14ac:dyDescent="0.35">
      <c r="A277" s="10" t="s">
        <v>340</v>
      </c>
      <c r="B277" s="10" t="s">
        <v>340</v>
      </c>
    </row>
    <row r="278" spans="1:4" x14ac:dyDescent="0.35">
      <c r="A278" s="10" t="s">
        <v>341</v>
      </c>
      <c r="B278" s="10" t="s">
        <v>341</v>
      </c>
    </row>
    <row r="279" spans="1:4" x14ac:dyDescent="0.35">
      <c r="A279" s="10" t="s">
        <v>340</v>
      </c>
      <c r="B279" s="10" t="s">
        <v>339</v>
      </c>
    </row>
  </sheetData>
  <dataConsolidate/>
  <mergeCells count="3">
    <mergeCell ref="A1:K1"/>
    <mergeCell ref="A203:J206"/>
    <mergeCell ref="A252:J255"/>
  </mergeCells>
  <dataValidations count="13">
    <dataValidation type="list" errorStyle="warning" allowBlank="1" showInputMessage="1" showErrorMessage="1" sqref="B277:B285" xr:uid="{00000000-0002-0000-0A00-000000000000}">
      <formula1>$B$272:$B$274</formula1>
    </dataValidation>
    <dataValidation type="list" allowBlank="1" showInputMessage="1" showErrorMessage="1" promptTitle="Pref" prompt="Please select the preference from the list only" sqref="A277:A284" xr:uid="{00000000-0002-0000-0A00-000001000000}">
      <formula1>$A$272:$A$273</formula1>
    </dataValidation>
    <dataValidation type="list" allowBlank="1" showInputMessage="1" showErrorMessage="1" sqref="A285:A288" xr:uid="{00000000-0002-0000-0A00-000002000000}">
      <formula1>$A$272:$A$273</formula1>
    </dataValidation>
    <dataValidation type="list" errorStyle="warning" allowBlank="1" showInputMessage="1" showErrorMessage="1" errorTitle="Select Pref" error="Please select the item from the list only" promptTitle="Select Pref" prompt="Please select the item from the list only" sqref="B272:B275" xr:uid="{00000000-0002-0000-0A00-000003000000}">
      <formula1>$A$272:$A$273</formula1>
    </dataValidation>
    <dataValidation type="textLength" operator="equal" allowBlank="1" showInputMessage="1" showErrorMessage="1" sqref="AM2:AM15" xr:uid="{00000000-0002-0000-0A00-000004000000}">
      <formula1>10</formula1>
    </dataValidation>
    <dataValidation type="list" allowBlank="1" showInputMessage="1" showErrorMessage="1" sqref="N269:N270" xr:uid="{00000000-0002-0000-0A00-000005000000}">
      <formula1>LstRngPol</formula1>
    </dataValidation>
    <dataValidation type="list" allowBlank="1" showInputMessage="1" showErrorMessage="1" errorTitle="Preference" error="Please select the item from the list only" sqref="V2:V10" xr:uid="{00000000-0002-0000-0A00-000006000000}">
      <formula1>$Q$2:$Q$3</formula1>
    </dataValidation>
    <dataValidation type="list" allowBlank="1" showInputMessage="1" showErrorMessage="1" sqref="AB14" xr:uid="{00000000-0002-0000-0A00-000007000000}">
      <formula1>$X$2:$X$5</formula1>
    </dataValidation>
    <dataValidation type="list" errorStyle="warning" allowBlank="1" showInputMessage="1" showErrorMessage="1" promptTitle="Select Policy Status" prompt="Please select the value from the list only" sqref="AB2:AB13" xr:uid="{00000000-0002-0000-0A00-000008000000}">
      <formula1>$X$2:$X$5</formula1>
    </dataValidation>
    <dataValidation type="list" allowBlank="1" showInputMessage="1" showErrorMessage="1" promptTitle="Select State" prompt="Select State from the list only" sqref="AN2:AN15" xr:uid="{00000000-0002-0000-0A00-000009000000}">
      <formula1>$AF$2:$AF$3</formula1>
    </dataValidation>
    <dataValidation type="list" allowBlank="1" showInputMessage="1" showErrorMessage="1" sqref="AO2:AO15" xr:uid="{00000000-0002-0000-0A00-00000A000000}">
      <formula1>IF($AN2="Haryana",$AD$2:$AD$4,$AD$5:$AD$6)</formula1>
    </dataValidation>
    <dataValidation type="whole" allowBlank="1" showInputMessage="1" showErrorMessage="1" sqref="AL2:AL15" xr:uid="{00000000-0002-0000-0A00-00000B000000}">
      <formula1>20000</formula1>
      <formula2>30000</formula2>
    </dataValidation>
    <dataValidation type="custom" allowBlank="1" showInputMessage="1" showErrorMessage="1" sqref="AI2:AI15" xr:uid="{00000000-0002-0000-0A00-00000C000000}">
      <formula1>COUNTIF($AI$2:$AI$15,AI2)=1</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D000000}">
          <x14:formula1>
            <xm:f>'F:\New Volume\Rohit Data\Classes Data\New Assignments 2019\Excel\Tutorials\[Assignment-3 Working.xlsx]DAta'!#REF!</xm:f>
          </x14:formula1>
          <xm:sqref>W1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A1:ER800"/>
  <sheetViews>
    <sheetView showGridLines="0" zoomScale="43" zoomScaleNormal="160" workbookViewId="0">
      <selection activeCell="W32" sqref="W32"/>
    </sheetView>
  </sheetViews>
  <sheetFormatPr defaultRowHeight="14.5" x14ac:dyDescent="0.35"/>
  <cols>
    <col min="1" max="8" width="8.7265625" style="10"/>
    <col min="9" max="13" width="5.26953125" style="10" customWidth="1"/>
    <col min="14" max="14" width="7.26953125" style="10" customWidth="1"/>
    <col min="15" max="23" width="8.7265625" style="10"/>
    <col min="24" max="25" width="6.26953125" style="10" customWidth="1"/>
    <col min="26" max="26" width="8.453125" style="10" customWidth="1"/>
    <col min="27" max="31" width="8.7265625" style="10"/>
    <col min="32" max="32" width="8.81640625" style="10" hidden="1" customWidth="1"/>
    <col min="33" max="34" width="8.7265625" style="10"/>
    <col min="35" max="35" width="10.26953125" style="10" bestFit="1" customWidth="1"/>
    <col min="36" max="36" width="8.7265625" style="10"/>
    <col min="37" max="37" width="6" style="10" bestFit="1" customWidth="1"/>
    <col min="38" max="38" width="18" style="12" bestFit="1" customWidth="1"/>
    <col min="39" max="40" width="18" style="12" customWidth="1"/>
    <col min="41" max="42" width="8.7265625" style="10"/>
    <col min="43" max="43" width="12.453125" style="10" customWidth="1"/>
    <col min="44" max="46" width="10.26953125" style="10" customWidth="1"/>
    <col min="47" max="48" width="1.81640625" style="10" customWidth="1"/>
    <col min="49" max="49" width="8" style="10" bestFit="1" customWidth="1"/>
    <col min="50" max="50" width="11.7265625" style="10" bestFit="1" customWidth="1"/>
    <col min="51" max="51" width="10.7265625" style="54" bestFit="1" customWidth="1"/>
    <col min="52" max="52" width="8" style="10" bestFit="1" customWidth="1"/>
    <col min="53" max="53" width="13.81640625" style="10" bestFit="1" customWidth="1"/>
    <col min="54" max="54" width="8.7265625" style="10"/>
    <col min="55" max="55" width="9.81640625" style="10" bestFit="1" customWidth="1"/>
    <col min="56" max="72" width="8.7265625" style="10"/>
    <col min="73" max="73" width="8" style="10" bestFit="1" customWidth="1"/>
    <col min="74" max="74" width="11.7265625" style="10" bestFit="1" customWidth="1"/>
    <col min="75" max="75" width="10.7265625" style="54" bestFit="1" customWidth="1"/>
    <col min="76" max="76" width="8" style="10" bestFit="1" customWidth="1"/>
    <col min="77" max="77" width="13.81640625" style="10" bestFit="1" customWidth="1"/>
    <col min="78" max="84" width="8.7265625" style="10"/>
    <col min="85" max="85" width="11.7265625" style="10" bestFit="1" customWidth="1"/>
    <col min="86" max="101" width="8.7265625" style="10"/>
    <col min="102" max="102" width="11.453125" style="10" bestFit="1" customWidth="1"/>
    <col min="103" max="103" width="7.453125" style="10" bestFit="1" customWidth="1"/>
    <col min="104" max="104" width="8.1796875" style="10" bestFit="1" customWidth="1"/>
    <col min="105" max="105" width="8.26953125" style="10" bestFit="1" customWidth="1"/>
    <col min="106" max="106" width="11.453125" style="10" bestFit="1" customWidth="1"/>
    <col min="107" max="144" width="8.7265625" style="10"/>
    <col min="145" max="145" width="9.7265625" style="10" bestFit="1" customWidth="1"/>
    <col min="146" max="16384" width="8.7265625" style="10"/>
  </cols>
  <sheetData>
    <row r="1" spans="1:148" ht="14.5" customHeight="1" x14ac:dyDescent="0.35">
      <c r="A1" s="10">
        <v>65</v>
      </c>
      <c r="B1" s="10">
        <v>145</v>
      </c>
      <c r="C1" s="10">
        <v>130</v>
      </c>
      <c r="D1" s="10">
        <v>81</v>
      </c>
      <c r="E1" s="10">
        <v>145</v>
      </c>
      <c r="G1" s="87">
        <f>COUNTIFS(A1:E14,"&gt;9",A1:E14,"&lt;100")</f>
        <v>31</v>
      </c>
      <c r="I1" s="10">
        <f>SUM(J1:N14)</f>
        <v>31</v>
      </c>
      <c r="J1" s="10">
        <f>IF(A1&gt;9,IF(A1&lt;100,1,0))</f>
        <v>1</v>
      </c>
      <c r="K1" s="10">
        <f>IF(B1&gt;9,IF(B1&lt;100,1,0))</f>
        <v>0</v>
      </c>
      <c r="L1" s="10">
        <f>IF(C1&gt;9,IF(C1&lt;100,1,0))</f>
        <v>0</v>
      </c>
      <c r="M1" s="10">
        <f>IF(D1&gt;9,IF(D1&lt;100,1,0))</f>
        <v>1</v>
      </c>
      <c r="N1" s="10">
        <f>IF(E1&gt;9,IF(E1&lt;100,1,0))</f>
        <v>0</v>
      </c>
      <c r="X1" s="10" t="s">
        <v>262</v>
      </c>
      <c r="Y1" s="10" t="s">
        <v>266</v>
      </c>
      <c r="Z1" s="10" t="s">
        <v>270</v>
      </c>
      <c r="AB1" s="10">
        <f t="array" ref="AB1">SUM(IF(LEN(X1:Z4)=2,1,0))</f>
        <v>7</v>
      </c>
      <c r="AF1" s="10" t="s">
        <v>275</v>
      </c>
      <c r="AG1" s="88" t="s">
        <v>274</v>
      </c>
      <c r="AH1" s="88" t="s">
        <v>275</v>
      </c>
      <c r="AI1" s="88" t="s">
        <v>276</v>
      </c>
      <c r="AK1" s="9" t="s">
        <v>275</v>
      </c>
      <c r="AL1" s="11" t="s">
        <v>157</v>
      </c>
      <c r="AM1" s="10"/>
      <c r="AN1" s="10"/>
      <c r="AQ1" s="113" t="s">
        <v>288</v>
      </c>
      <c r="AR1" s="114" t="s">
        <v>289</v>
      </c>
      <c r="AS1" s="114"/>
      <c r="AT1" s="114"/>
      <c r="AW1" s="10" t="s">
        <v>6</v>
      </c>
      <c r="AX1" s="10" t="s">
        <v>9</v>
      </c>
      <c r="AY1" s="54" t="s">
        <v>10</v>
      </c>
      <c r="AZ1" s="10" t="s">
        <v>11</v>
      </c>
      <c r="BA1" s="10" t="s">
        <v>12</v>
      </c>
      <c r="BC1" s="89" t="s">
        <v>410</v>
      </c>
      <c r="BD1" s="89"/>
      <c r="BE1" s="89"/>
      <c r="BF1" s="89"/>
      <c r="BG1" s="89"/>
      <c r="BH1" s="89"/>
      <c r="BO1" s="10">
        <f>AVERAGE(500,,500)</f>
        <v>333.33333333333331</v>
      </c>
      <c r="BU1" s="10" t="s">
        <v>6</v>
      </c>
      <c r="BV1" s="10" t="s">
        <v>9</v>
      </c>
      <c r="BW1" s="54" t="s">
        <v>10</v>
      </c>
      <c r="BX1" s="10" t="s">
        <v>11</v>
      </c>
      <c r="BY1" s="10" t="s">
        <v>12</v>
      </c>
      <c r="CA1" s="10" t="s">
        <v>57</v>
      </c>
      <c r="CB1" s="10">
        <f>DSUM(BU1:BY800,BY1,CF1:CG2)</f>
        <v>162503.77999999997</v>
      </c>
      <c r="CF1" s="10" t="s">
        <v>6</v>
      </c>
      <c r="CG1" s="10" t="s">
        <v>9</v>
      </c>
      <c r="CH1" s="10" t="s">
        <v>12</v>
      </c>
      <c r="CI1" s="10" t="s">
        <v>12</v>
      </c>
      <c r="CM1" s="10">
        <f ca="1">RANDBETWEEN(10,50)</f>
        <v>25</v>
      </c>
      <c r="CO1" s="10">
        <f t="array" aca="1" ref="CO1" ca="1">SUM(IF($CM$1:$CM$9&gt;=LARGE(CM1:CM9,5),CM1:CM9,0))</f>
        <v>156</v>
      </c>
      <c r="CR1" s="10" t="s">
        <v>6</v>
      </c>
      <c r="CS1" s="10" t="s">
        <v>9</v>
      </c>
      <c r="CW1" s="10" t="s">
        <v>312</v>
      </c>
      <c r="CX1" s="10" t="s">
        <v>326</v>
      </c>
      <c r="CY1" s="10" t="s">
        <v>311</v>
      </c>
      <c r="CZ1" s="10" t="s">
        <v>325</v>
      </c>
      <c r="DA1" s="10" t="s">
        <v>326</v>
      </c>
      <c r="DB1" s="10" t="s">
        <v>327</v>
      </c>
      <c r="DH1" s="10" t="s">
        <v>278</v>
      </c>
      <c r="DK1" s="10" t="s">
        <v>278</v>
      </c>
      <c r="ER1" s="90" t="s">
        <v>409</v>
      </c>
    </row>
    <row r="2" spans="1:148" ht="15.5" x14ac:dyDescent="0.35">
      <c r="A2" s="10">
        <v>117</v>
      </c>
      <c r="B2" s="10">
        <v>73</v>
      </c>
      <c r="C2" s="10">
        <v>134</v>
      </c>
      <c r="D2" s="10">
        <v>94</v>
      </c>
      <c r="E2" s="10">
        <v>145</v>
      </c>
      <c r="J2" s="10">
        <f t="shared" ref="J2:J14" si="0">IF(A2&gt;9,IF(A2&lt;100,1,0))</f>
        <v>0</v>
      </c>
      <c r="K2" s="10">
        <f t="shared" ref="K2:K14" si="1">IF(B2&gt;9,IF(B2&lt;100,1,0))</f>
        <v>1</v>
      </c>
      <c r="L2" s="10">
        <f t="shared" ref="L2:L14" si="2">IF(C2&gt;9,IF(C2&lt;100,1,0))</f>
        <v>0</v>
      </c>
      <c r="M2" s="10">
        <f t="shared" ref="M2:M14" si="3">IF(D2&gt;9,IF(D2&lt;100,1,0))</f>
        <v>1</v>
      </c>
      <c r="N2" s="10">
        <f t="shared" ref="N2:N14" si="4">IF(E2&gt;9,IF(E2&lt;100,1,0))</f>
        <v>0</v>
      </c>
      <c r="X2" s="10" t="s">
        <v>263</v>
      </c>
      <c r="Y2" s="10" t="s">
        <v>267</v>
      </c>
      <c r="Z2" s="10" t="s">
        <v>267</v>
      </c>
      <c r="AF2" s="10" t="s">
        <v>278</v>
      </c>
      <c r="AG2" s="91">
        <v>6</v>
      </c>
      <c r="AH2" s="10" t="s">
        <v>277</v>
      </c>
      <c r="AI2" s="87">
        <f t="array" ref="AI2">SUM(IF(MONTH($AL$2:$AL$440)=AG2,IF($AK$2:$AK$440=AH2,1,0)))</f>
        <v>4</v>
      </c>
      <c r="AK2" s="10" t="s">
        <v>278</v>
      </c>
      <c r="AL2" s="12">
        <v>40825</v>
      </c>
      <c r="AM2" s="10"/>
      <c r="AQ2" s="113"/>
      <c r="AR2" s="88">
        <v>2007</v>
      </c>
      <c r="AS2" s="88">
        <v>2008</v>
      </c>
      <c r="AT2" s="88">
        <v>2009</v>
      </c>
      <c r="AW2" s="10" t="s">
        <v>8</v>
      </c>
      <c r="AX2" s="10" t="s">
        <v>18</v>
      </c>
      <c r="AY2" s="54">
        <v>38395</v>
      </c>
      <c r="AZ2" s="10">
        <v>10865</v>
      </c>
      <c r="BA2" s="10">
        <v>16387.5</v>
      </c>
      <c r="BC2" s="92"/>
      <c r="BD2" s="92"/>
      <c r="BE2" s="92"/>
      <c r="BF2" s="92"/>
      <c r="BG2" s="92"/>
      <c r="BH2" s="92"/>
      <c r="BU2" s="10" t="s">
        <v>8</v>
      </c>
      <c r="BV2" s="10" t="s">
        <v>18</v>
      </c>
      <c r="BW2" s="54">
        <v>38395</v>
      </c>
      <c r="BX2" s="10">
        <v>10865</v>
      </c>
      <c r="BY2" s="10">
        <v>16387.5</v>
      </c>
      <c r="CA2" s="10" t="s">
        <v>295</v>
      </c>
      <c r="CB2" s="10">
        <f>DMAX(BU1:BY800,BY1,CF1:CG2)</f>
        <v>16387.5</v>
      </c>
      <c r="CF2" s="10" t="s">
        <v>8</v>
      </c>
      <c r="CG2" s="10" t="s">
        <v>18</v>
      </c>
      <c r="CH2" s="10" t="s">
        <v>272</v>
      </c>
      <c r="CI2" s="10" t="s">
        <v>296</v>
      </c>
      <c r="CM2" s="10">
        <f t="shared" ref="CM2:CM9" ca="1" si="5">RANDBETWEEN(10,50)</f>
        <v>16</v>
      </c>
      <c r="CR2" s="10" t="s">
        <v>8</v>
      </c>
      <c r="CS2" s="10" t="s">
        <v>14</v>
      </c>
      <c r="CW2" s="10" t="s">
        <v>313</v>
      </c>
      <c r="CX2" s="10" t="s">
        <v>311</v>
      </c>
      <c r="DH2" s="10" t="s">
        <v>330</v>
      </c>
      <c r="DK2" s="10" t="s">
        <v>330</v>
      </c>
    </row>
    <row r="3" spans="1:148" ht="15.5" x14ac:dyDescent="0.35">
      <c r="A3" s="10">
        <v>134</v>
      </c>
      <c r="B3" s="10">
        <v>73</v>
      </c>
      <c r="C3" s="10">
        <v>108</v>
      </c>
      <c r="D3" s="10">
        <v>132</v>
      </c>
      <c r="E3" s="10">
        <v>56</v>
      </c>
      <c r="J3" s="10">
        <f t="shared" si="0"/>
        <v>0</v>
      </c>
      <c r="K3" s="10">
        <f t="shared" si="1"/>
        <v>1</v>
      </c>
      <c r="L3" s="10">
        <f t="shared" si="2"/>
        <v>0</v>
      </c>
      <c r="M3" s="10">
        <f t="shared" si="3"/>
        <v>0</v>
      </c>
      <c r="N3" s="10">
        <f t="shared" si="4"/>
        <v>1</v>
      </c>
      <c r="X3" s="10" t="s">
        <v>264</v>
      </c>
      <c r="Y3" s="10" t="s">
        <v>268</v>
      </c>
      <c r="Z3" s="10" t="s">
        <v>271</v>
      </c>
      <c r="AF3" s="10" t="s">
        <v>279</v>
      </c>
      <c r="AK3" s="10" t="s">
        <v>279</v>
      </c>
      <c r="AL3" s="12">
        <v>40826</v>
      </c>
      <c r="AM3" s="10"/>
      <c r="AQ3" s="88" t="s">
        <v>290</v>
      </c>
      <c r="AR3" s="13">
        <f t="array" ref="AR3">SUM(IF(LEFT($AX$2:$AX$800,1)=$AQ3,IF(YEAR($AY$2:$AY$800)=AR$2,$BA$2:$BA$800,0)))</f>
        <v>34392.860000000008</v>
      </c>
      <c r="AS3" s="13">
        <f t="array" ref="AS3">SUM(IF(LEFT($AX$2:$AX$800,1)=$AQ3,IF(YEAR($AY$2:$AY$800)=AS$2,$BA$2:$BA$800,0)))</f>
        <v>116781.21000000005</v>
      </c>
      <c r="AT3" s="13">
        <f t="array" ref="AT3">SUM(IF(LEFT($AX$2:$AX$800,1)=$AQ3,IF(YEAR($AY$2:$AY$800)=AT$2,$BA$2:$BA$800,0)))</f>
        <v>88821.589999999982</v>
      </c>
      <c r="AW3" s="10" t="s">
        <v>8</v>
      </c>
      <c r="AX3" s="10" t="s">
        <v>285</v>
      </c>
      <c r="AY3" s="54">
        <v>38444</v>
      </c>
      <c r="AZ3" s="10">
        <v>10981</v>
      </c>
      <c r="BA3" s="10">
        <v>15810</v>
      </c>
      <c r="BC3" s="92"/>
      <c r="BD3" s="92"/>
      <c r="BE3" s="92"/>
      <c r="BF3" s="92"/>
      <c r="BG3" s="92"/>
      <c r="BH3" s="92"/>
      <c r="BU3" s="10" t="s">
        <v>8</v>
      </c>
      <c r="BV3" s="10" t="s">
        <v>285</v>
      </c>
      <c r="BW3" s="54">
        <v>38444</v>
      </c>
      <c r="BX3" s="10">
        <v>10981</v>
      </c>
      <c r="BY3" s="10">
        <v>15810</v>
      </c>
      <c r="CA3" s="10" t="s">
        <v>398</v>
      </c>
      <c r="CB3" s="10">
        <f>DCOUNT(BU1:BY800,BY1,CF1:CI2)</f>
        <v>3</v>
      </c>
      <c r="CM3" s="10">
        <f t="shared" ca="1" si="5"/>
        <v>20</v>
      </c>
      <c r="CW3" s="10" t="s">
        <v>314</v>
      </c>
      <c r="CX3" s="10" t="s">
        <v>325</v>
      </c>
      <c r="DH3" s="10" t="s">
        <v>290</v>
      </c>
      <c r="DK3" s="10" t="s">
        <v>290</v>
      </c>
      <c r="DX3" s="93" t="s">
        <v>404</v>
      </c>
      <c r="DZ3" s="94"/>
      <c r="EA3" s="94"/>
      <c r="EC3" s="115" t="s">
        <v>407</v>
      </c>
      <c r="ED3" s="115"/>
      <c r="EE3" s="115"/>
      <c r="EI3" s="115"/>
      <c r="EJ3" s="115"/>
      <c r="EK3" s="115"/>
    </row>
    <row r="4" spans="1:148" ht="15.5" x14ac:dyDescent="0.35">
      <c r="A4" s="10">
        <v>108</v>
      </c>
      <c r="B4" s="10">
        <v>77</v>
      </c>
      <c r="C4" s="10">
        <v>106</v>
      </c>
      <c r="D4" s="10">
        <v>142</v>
      </c>
      <c r="E4" s="10">
        <v>113</v>
      </c>
      <c r="J4" s="10">
        <f t="shared" si="0"/>
        <v>0</v>
      </c>
      <c r="K4" s="10">
        <f t="shared" si="1"/>
        <v>1</v>
      </c>
      <c r="L4" s="10">
        <f t="shared" si="2"/>
        <v>0</v>
      </c>
      <c r="M4" s="10">
        <f t="shared" si="3"/>
        <v>0</v>
      </c>
      <c r="N4" s="10">
        <f t="shared" si="4"/>
        <v>0</v>
      </c>
      <c r="X4" s="10" t="s">
        <v>265</v>
      </c>
      <c r="Y4" s="10" t="s">
        <v>269</v>
      </c>
      <c r="Z4" s="10" t="s">
        <v>267</v>
      </c>
      <c r="AF4" s="10" t="s">
        <v>280</v>
      </c>
      <c r="AK4" s="10" t="s">
        <v>280</v>
      </c>
      <c r="AL4" s="12">
        <v>40827</v>
      </c>
      <c r="AM4" s="10"/>
      <c r="AQ4" s="88" t="s">
        <v>291</v>
      </c>
      <c r="AR4" s="13">
        <f t="array" ref="AR4">SUM(IF(LEFT($AX$2:$AX$800,1)=$AQ4,IF(YEAR($AY$2:$AY$800)=AR$2,$BA$2:$BA$800,0)))</f>
        <v>69082.670000000013</v>
      </c>
      <c r="AS4" s="13">
        <f t="array" ref="AS4">SUM(IF(LEFT($AX$2:$AX$800,1)=$AQ4,IF(YEAR($AY$2:$AY$800)=AS$2,$BA$2:$BA$800,0)))</f>
        <v>221948.57999999996</v>
      </c>
      <c r="AT4" s="13">
        <f t="array" ref="AT4">SUM(IF(LEFT($AX$2:$AX$800,1)=$AQ4,IF(YEAR($AY$2:$AY$800)=AT$2,$BA$2:$BA$800,0)))</f>
        <v>133443.10000000003</v>
      </c>
      <c r="AW4" s="10" t="s">
        <v>7</v>
      </c>
      <c r="AX4" s="10" t="s">
        <v>286</v>
      </c>
      <c r="AY4" s="54">
        <v>38469</v>
      </c>
      <c r="AZ4" s="10">
        <v>11030</v>
      </c>
      <c r="BA4" s="10">
        <v>12615.05</v>
      </c>
      <c r="BC4" s="87">
        <f t="array" ref="BC4">SUM(IF(YEAR($AY$2:$AY$800)=2007,IF($AW$2:$AW$800="UK",$BA$2:$BA$800,0)))</f>
        <v>57313.549999999996</v>
      </c>
      <c r="BD4" s="92"/>
      <c r="BE4" s="92"/>
      <c r="BF4" s="92"/>
      <c r="BG4" s="92"/>
      <c r="BH4" s="92"/>
      <c r="BU4" s="10" t="s">
        <v>7</v>
      </c>
      <c r="BV4" s="10" t="s">
        <v>286</v>
      </c>
      <c r="BW4" s="54">
        <v>38469</v>
      </c>
      <c r="BX4" s="10">
        <v>11030</v>
      </c>
      <c r="BY4" s="10">
        <v>12615.05</v>
      </c>
      <c r="CM4" s="10">
        <f t="shared" ca="1" si="5"/>
        <v>18</v>
      </c>
      <c r="CW4" s="10" t="s">
        <v>315</v>
      </c>
      <c r="CX4" s="10" t="s">
        <v>326</v>
      </c>
      <c r="DH4" s="10" t="s">
        <v>331</v>
      </c>
      <c r="DK4" s="10" t="s">
        <v>331</v>
      </c>
      <c r="DZ4" s="94"/>
      <c r="EA4" s="94"/>
      <c r="EC4" s="115"/>
      <c r="ED4" s="115"/>
      <c r="EE4" s="115"/>
      <c r="EI4" s="115"/>
      <c r="EJ4" s="115"/>
      <c r="EK4" s="115"/>
      <c r="EO4" s="95">
        <v>-21212</v>
      </c>
    </row>
    <row r="5" spans="1:148" ht="15.5" x14ac:dyDescent="0.35">
      <c r="A5" s="10">
        <v>68</v>
      </c>
      <c r="B5" s="10">
        <v>75</v>
      </c>
      <c r="C5" s="10">
        <v>140</v>
      </c>
      <c r="D5" s="10">
        <v>74</v>
      </c>
      <c r="E5" s="10">
        <v>59</v>
      </c>
      <c r="G5" s="87">
        <f t="array" ref="G5">SUM(IF(A1:E14&gt;9,IF(A1:E14&lt;100,1,0)))</f>
        <v>31</v>
      </c>
      <c r="J5" s="10">
        <f t="shared" si="0"/>
        <v>1</v>
      </c>
      <c r="K5" s="10">
        <f t="shared" si="1"/>
        <v>1</v>
      </c>
      <c r="L5" s="10">
        <f t="shared" si="2"/>
        <v>0</v>
      </c>
      <c r="M5" s="10">
        <f t="shared" si="3"/>
        <v>1</v>
      </c>
      <c r="N5" s="10">
        <f t="shared" si="4"/>
        <v>1</v>
      </c>
      <c r="AF5" s="10" t="s">
        <v>281</v>
      </c>
      <c r="AK5" s="10" t="s">
        <v>277</v>
      </c>
      <c r="AL5" s="12">
        <v>40555</v>
      </c>
      <c r="AM5" s="10"/>
      <c r="AQ5" s="96"/>
      <c r="AW5" s="10" t="s">
        <v>7</v>
      </c>
      <c r="AX5" s="10" t="s">
        <v>16</v>
      </c>
      <c r="AY5" s="54">
        <v>38406</v>
      </c>
      <c r="AZ5" s="10">
        <v>10889</v>
      </c>
      <c r="BA5" s="10">
        <v>11380</v>
      </c>
      <c r="BC5" s="92"/>
      <c r="BD5" s="92"/>
      <c r="BE5" s="92"/>
      <c r="BF5" s="92"/>
      <c r="BG5" s="92"/>
      <c r="BH5" s="92"/>
      <c r="BU5" s="10" t="s">
        <v>7</v>
      </c>
      <c r="BV5" s="10" t="s">
        <v>16</v>
      </c>
      <c r="BW5" s="54">
        <v>38406</v>
      </c>
      <c r="BX5" s="10">
        <v>10889</v>
      </c>
      <c r="BY5" s="10">
        <v>11380</v>
      </c>
      <c r="CM5" s="10">
        <f t="shared" ca="1" si="5"/>
        <v>16</v>
      </c>
      <c r="CW5" s="10" t="s">
        <v>316</v>
      </c>
      <c r="CX5" s="10" t="s">
        <v>327</v>
      </c>
      <c r="DH5" s="10" t="s">
        <v>332</v>
      </c>
      <c r="DK5" s="10" t="s">
        <v>332</v>
      </c>
      <c r="DX5" s="97">
        <v>11111</v>
      </c>
      <c r="DZ5" s="94"/>
      <c r="EA5" s="94"/>
      <c r="EI5" s="116"/>
      <c r="EJ5" s="116"/>
      <c r="EK5" s="116"/>
    </row>
    <row r="6" spans="1:148" ht="16.5" x14ac:dyDescent="0.35">
      <c r="A6" s="10">
        <v>140</v>
      </c>
      <c r="B6" s="10">
        <v>117</v>
      </c>
      <c r="C6" s="10">
        <v>69</v>
      </c>
      <c r="D6" s="10">
        <v>142</v>
      </c>
      <c r="E6" s="10">
        <v>116</v>
      </c>
      <c r="J6" s="10">
        <f t="shared" si="0"/>
        <v>0</v>
      </c>
      <c r="K6" s="10">
        <f t="shared" si="1"/>
        <v>0</v>
      </c>
      <c r="L6" s="10">
        <f t="shared" si="2"/>
        <v>1</v>
      </c>
      <c r="M6" s="10">
        <f t="shared" si="3"/>
        <v>0</v>
      </c>
      <c r="N6" s="10">
        <f t="shared" si="4"/>
        <v>0</v>
      </c>
      <c r="AF6" s="10" t="s">
        <v>282</v>
      </c>
      <c r="AK6" s="10" t="s">
        <v>277</v>
      </c>
      <c r="AL6" s="12">
        <v>40829</v>
      </c>
      <c r="AM6" s="10"/>
      <c r="AW6" s="10" t="s">
        <v>8</v>
      </c>
      <c r="AX6" s="10" t="s">
        <v>14</v>
      </c>
      <c r="AY6" s="54">
        <v>38014</v>
      </c>
      <c r="AZ6" s="10">
        <v>10417</v>
      </c>
      <c r="BA6" s="10">
        <v>11188.4</v>
      </c>
      <c r="BC6" s="92"/>
      <c r="BD6" s="92"/>
      <c r="BE6" s="92"/>
      <c r="BF6" s="92"/>
      <c r="BG6" s="92"/>
      <c r="BH6" s="92"/>
      <c r="BU6" s="10" t="s">
        <v>8</v>
      </c>
      <c r="BV6" s="10" t="s">
        <v>14</v>
      </c>
      <c r="BW6" s="54">
        <v>38014</v>
      </c>
      <c r="BX6" s="10">
        <v>10417</v>
      </c>
      <c r="BY6" s="10">
        <v>11188.4</v>
      </c>
      <c r="CM6" s="10">
        <f t="shared" ca="1" si="5"/>
        <v>22</v>
      </c>
      <c r="CW6" s="10" t="s">
        <v>317</v>
      </c>
      <c r="CX6" s="10" t="s">
        <v>328</v>
      </c>
      <c r="DX6" s="10" t="s">
        <v>405</v>
      </c>
      <c r="DZ6" s="94"/>
      <c r="EA6" s="94"/>
      <c r="EI6" s="116"/>
      <c r="EJ6" s="116"/>
      <c r="EK6" s="116"/>
    </row>
    <row r="7" spans="1:148" ht="16.5" x14ac:dyDescent="0.45">
      <c r="A7" s="10">
        <v>112</v>
      </c>
      <c r="B7" s="10">
        <v>69</v>
      </c>
      <c r="C7" s="10">
        <v>127</v>
      </c>
      <c r="D7" s="10">
        <v>51</v>
      </c>
      <c r="E7" s="10">
        <v>50</v>
      </c>
      <c r="J7" s="10">
        <f t="shared" si="0"/>
        <v>0</v>
      </c>
      <c r="K7" s="10">
        <f t="shared" si="1"/>
        <v>1</v>
      </c>
      <c r="L7" s="10">
        <f t="shared" si="2"/>
        <v>0</v>
      </c>
      <c r="M7" s="10">
        <f t="shared" si="3"/>
        <v>1</v>
      </c>
      <c r="N7" s="10">
        <f t="shared" si="4"/>
        <v>1</v>
      </c>
      <c r="X7" s="15"/>
      <c r="Y7" s="63"/>
      <c r="Z7" s="15"/>
      <c r="AF7" s="10" t="s">
        <v>283</v>
      </c>
      <c r="AK7" s="10" t="s">
        <v>283</v>
      </c>
      <c r="AL7" s="12">
        <v>40830</v>
      </c>
      <c r="AM7" s="10"/>
      <c r="AW7" s="10" t="s">
        <v>8</v>
      </c>
      <c r="AX7" s="10" t="s">
        <v>15</v>
      </c>
      <c r="AY7" s="54">
        <v>38365</v>
      </c>
      <c r="AZ7" s="10">
        <v>10817</v>
      </c>
      <c r="BA7" s="10">
        <v>10952.84</v>
      </c>
      <c r="BC7" s="89" t="s">
        <v>299</v>
      </c>
      <c r="BD7" s="89"/>
      <c r="BE7" s="89"/>
      <c r="BF7" s="89"/>
      <c r="BG7" s="89"/>
      <c r="BH7" s="89"/>
      <c r="BU7" s="10" t="s">
        <v>8</v>
      </c>
      <c r="BV7" s="10" t="s">
        <v>15</v>
      </c>
      <c r="BW7" s="54">
        <v>38365</v>
      </c>
      <c r="BX7" s="10">
        <v>10817</v>
      </c>
      <c r="BY7" s="10">
        <v>10952.84</v>
      </c>
      <c r="CM7" s="10">
        <f t="shared" ca="1" si="5"/>
        <v>42</v>
      </c>
      <c r="CW7" s="10" t="s">
        <v>318</v>
      </c>
      <c r="CX7" s="10" t="s">
        <v>329</v>
      </c>
      <c r="DX7" s="22" t="s">
        <v>406</v>
      </c>
      <c r="DZ7" s="94"/>
      <c r="EA7" s="94"/>
      <c r="EI7" s="116"/>
      <c r="EJ7" s="116"/>
      <c r="EK7" s="116"/>
    </row>
    <row r="8" spans="1:148" ht="15.5" x14ac:dyDescent="0.35">
      <c r="A8" s="10">
        <v>79</v>
      </c>
      <c r="B8" s="10">
        <v>93</v>
      </c>
      <c r="C8" s="10">
        <v>81</v>
      </c>
      <c r="D8" s="10">
        <v>125</v>
      </c>
      <c r="E8" s="10">
        <v>106</v>
      </c>
      <c r="J8" s="10">
        <f t="shared" si="0"/>
        <v>1</v>
      </c>
      <c r="K8" s="10">
        <f t="shared" si="1"/>
        <v>1</v>
      </c>
      <c r="L8" s="10">
        <f t="shared" si="2"/>
        <v>1</v>
      </c>
      <c r="M8" s="10">
        <f t="shared" si="3"/>
        <v>0</v>
      </c>
      <c r="N8" s="10">
        <f t="shared" si="4"/>
        <v>0</v>
      </c>
      <c r="AF8" s="10" t="s">
        <v>277</v>
      </c>
      <c r="AK8" s="10" t="s">
        <v>277</v>
      </c>
      <c r="AL8" s="12">
        <v>40831</v>
      </c>
      <c r="AM8" s="10"/>
      <c r="AW8" s="10" t="s">
        <v>8</v>
      </c>
      <c r="AX8" s="10" t="s">
        <v>15</v>
      </c>
      <c r="AY8" s="54">
        <v>38408</v>
      </c>
      <c r="AZ8" s="10">
        <v>10897</v>
      </c>
      <c r="BA8" s="10">
        <v>10835.24</v>
      </c>
      <c r="BC8" s="92"/>
      <c r="BD8" s="92"/>
      <c r="BE8" s="92"/>
      <c r="BF8" s="92"/>
      <c r="BG8" s="92"/>
      <c r="BH8" s="92"/>
      <c r="BU8" s="10" t="s">
        <v>8</v>
      </c>
      <c r="BV8" s="10" t="s">
        <v>15</v>
      </c>
      <c r="BW8" s="54">
        <v>38408</v>
      </c>
      <c r="BX8" s="10">
        <v>10897</v>
      </c>
      <c r="BY8" s="10">
        <v>10835.24</v>
      </c>
      <c r="CM8" s="10">
        <f t="shared" ca="1" si="5"/>
        <v>21</v>
      </c>
      <c r="CW8" s="10" t="s">
        <v>319</v>
      </c>
      <c r="CX8" s="10" t="s">
        <v>324</v>
      </c>
      <c r="DZ8" s="94"/>
      <c r="EA8" s="94"/>
      <c r="ED8" s="98">
        <v>0.5</v>
      </c>
      <c r="EF8" s="10" t="s">
        <v>408</v>
      </c>
      <c r="EI8" s="116"/>
      <c r="EJ8" s="116"/>
      <c r="EK8" s="116"/>
    </row>
    <row r="9" spans="1:148" ht="15.5" x14ac:dyDescent="0.35">
      <c r="A9" s="10">
        <v>64</v>
      </c>
      <c r="B9" s="10">
        <v>121</v>
      </c>
      <c r="C9" s="10">
        <v>115</v>
      </c>
      <c r="D9" s="10">
        <v>96</v>
      </c>
      <c r="E9" s="10">
        <v>137</v>
      </c>
      <c r="J9" s="10">
        <f t="shared" si="0"/>
        <v>1</v>
      </c>
      <c r="K9" s="10">
        <f t="shared" si="1"/>
        <v>0</v>
      </c>
      <c r="L9" s="10">
        <f t="shared" si="2"/>
        <v>0</v>
      </c>
      <c r="M9" s="10">
        <f t="shared" si="3"/>
        <v>1</v>
      </c>
      <c r="N9" s="10">
        <f t="shared" si="4"/>
        <v>0</v>
      </c>
      <c r="AF9" s="10" t="s">
        <v>284</v>
      </c>
      <c r="AK9" s="10" t="s">
        <v>284</v>
      </c>
      <c r="AL9" s="12">
        <v>40832</v>
      </c>
      <c r="AM9" s="10"/>
      <c r="AY9" s="10"/>
      <c r="AZ9" s="10">
        <v>10479</v>
      </c>
      <c r="BA9" s="10">
        <v>10495.6</v>
      </c>
      <c r="BC9" s="86" t="s">
        <v>292</v>
      </c>
      <c r="BD9" s="86"/>
      <c r="BE9" s="86" t="s">
        <v>293</v>
      </c>
      <c r="BF9" s="86"/>
      <c r="BG9" s="86" t="s">
        <v>294</v>
      </c>
      <c r="BH9" s="92"/>
      <c r="BU9" s="10" t="s">
        <v>8</v>
      </c>
      <c r="BV9" s="10" t="s">
        <v>15</v>
      </c>
      <c r="BW9" s="54">
        <v>38067</v>
      </c>
      <c r="BX9" s="10">
        <v>10479</v>
      </c>
      <c r="BY9" s="10">
        <v>10495.6</v>
      </c>
      <c r="CM9" s="10">
        <f t="shared" ca="1" si="5"/>
        <v>46</v>
      </c>
      <c r="CW9" s="10" t="s">
        <v>320</v>
      </c>
      <c r="CX9" s="10" t="s">
        <v>311</v>
      </c>
      <c r="ED9" s="98"/>
      <c r="EF9" s="99">
        <v>-2121</v>
      </c>
      <c r="EI9" s="116"/>
      <c r="EJ9" s="116"/>
      <c r="EK9" s="116"/>
    </row>
    <row r="10" spans="1:148" ht="15.5" x14ac:dyDescent="0.35">
      <c r="A10" s="10">
        <v>116</v>
      </c>
      <c r="B10" s="10">
        <v>122</v>
      </c>
      <c r="C10" s="10">
        <v>123</v>
      </c>
      <c r="D10" s="10">
        <v>82</v>
      </c>
      <c r="E10" s="10">
        <v>75</v>
      </c>
      <c r="J10" s="10">
        <f t="shared" si="0"/>
        <v>0</v>
      </c>
      <c r="K10" s="10">
        <f t="shared" si="1"/>
        <v>0</v>
      </c>
      <c r="L10" s="10">
        <f t="shared" si="2"/>
        <v>0</v>
      </c>
      <c r="M10" s="10">
        <f t="shared" si="3"/>
        <v>1</v>
      </c>
      <c r="N10" s="10">
        <f t="shared" si="4"/>
        <v>1</v>
      </c>
      <c r="AK10" s="10" t="s">
        <v>278</v>
      </c>
      <c r="AL10" s="12">
        <v>40833</v>
      </c>
      <c r="AM10" s="10"/>
      <c r="AW10" s="10" t="s">
        <v>8</v>
      </c>
      <c r="AX10" s="10" t="s">
        <v>15</v>
      </c>
      <c r="AY10" s="54">
        <v>38151</v>
      </c>
      <c r="AZ10" s="10">
        <v>10540</v>
      </c>
      <c r="BA10" s="10">
        <v>10191.700000000001</v>
      </c>
      <c r="BC10" s="92"/>
      <c r="BD10" s="92"/>
      <c r="BE10" s="92"/>
      <c r="BF10" s="92"/>
      <c r="BG10" s="92"/>
      <c r="BH10" s="92"/>
      <c r="BU10" s="10" t="s">
        <v>8</v>
      </c>
      <c r="BV10" s="10" t="s">
        <v>15</v>
      </c>
      <c r="BW10" s="54">
        <v>38151</v>
      </c>
      <c r="BX10" s="10">
        <v>10540</v>
      </c>
      <c r="BY10" s="10">
        <v>10191.700000000001</v>
      </c>
      <c r="CW10" s="10" t="s">
        <v>321</v>
      </c>
      <c r="CX10" s="10" t="s">
        <v>325</v>
      </c>
      <c r="ED10" s="98"/>
    </row>
    <row r="11" spans="1:148" ht="15.5" x14ac:dyDescent="0.35">
      <c r="A11" s="10">
        <v>122</v>
      </c>
      <c r="B11" s="10">
        <v>58</v>
      </c>
      <c r="C11" s="10">
        <v>119</v>
      </c>
      <c r="D11" s="10">
        <v>140</v>
      </c>
      <c r="E11" s="10">
        <v>131</v>
      </c>
      <c r="J11" s="10">
        <f t="shared" si="0"/>
        <v>0</v>
      </c>
      <c r="K11" s="10">
        <f t="shared" si="1"/>
        <v>1</v>
      </c>
      <c r="L11" s="10">
        <f t="shared" si="2"/>
        <v>0</v>
      </c>
      <c r="M11" s="10">
        <f t="shared" si="3"/>
        <v>0</v>
      </c>
      <c r="N11" s="10">
        <f t="shared" si="4"/>
        <v>0</v>
      </c>
      <c r="AK11" s="10" t="s">
        <v>279</v>
      </c>
      <c r="AL11" s="12">
        <v>40834</v>
      </c>
      <c r="AM11" s="10"/>
      <c r="AW11" s="10" t="s">
        <v>8</v>
      </c>
      <c r="AX11" s="10" t="s">
        <v>18</v>
      </c>
      <c r="AY11" s="54">
        <v>38282</v>
      </c>
      <c r="AZ11" s="10">
        <v>10691</v>
      </c>
      <c r="BA11" s="10">
        <v>10164.799999999999</v>
      </c>
      <c r="BC11" s="87">
        <f t="array" ref="BC11">MAX(IF(YEAR($AY$2:$AY$800)&gt;=2008,IF($AW$2:$AW$800="USA",$BA$2:$BA$800,0)))</f>
        <v>16387.5</v>
      </c>
      <c r="BD11" s="92"/>
      <c r="BE11" s="87">
        <f t="array" ref="BE11">AVERAGE(IF(YEAR($AY$2:$AY$800)&gt;=2008,IF($AW$2:$AW$800="USA",$BA$2:$BA$800,"")))</f>
        <v>1570.8821205821203</v>
      </c>
      <c r="BF11" s="92"/>
      <c r="BG11" s="87">
        <f t="array" ref="BG11">MIN(IF(YEAR($AY$2:$AY$800)&gt;=2008,IF($AW$2:$AW$800="USA",$BA$2:$BA$800,"")))</f>
        <v>18.399999999999999</v>
      </c>
      <c r="BH11" s="92"/>
      <c r="BU11" s="10" t="s">
        <v>8</v>
      </c>
      <c r="BV11" s="10" t="s">
        <v>18</v>
      </c>
      <c r="BW11" s="54">
        <v>38282</v>
      </c>
      <c r="BX11" s="10">
        <v>10691</v>
      </c>
      <c r="BY11" s="10">
        <v>10164.799999999999</v>
      </c>
      <c r="CW11" s="10" t="s">
        <v>322</v>
      </c>
      <c r="ED11" s="98"/>
    </row>
    <row r="12" spans="1:148" x14ac:dyDescent="0.35">
      <c r="A12" s="10">
        <v>69</v>
      </c>
      <c r="B12" s="10">
        <v>140</v>
      </c>
      <c r="C12" s="10">
        <v>61</v>
      </c>
      <c r="D12" s="10">
        <v>81</v>
      </c>
      <c r="E12" s="10">
        <v>73</v>
      </c>
      <c r="J12" s="10">
        <f t="shared" si="0"/>
        <v>1</v>
      </c>
      <c r="K12" s="10">
        <f t="shared" si="1"/>
        <v>0</v>
      </c>
      <c r="L12" s="10">
        <f t="shared" si="2"/>
        <v>1</v>
      </c>
      <c r="M12" s="10">
        <f t="shared" si="3"/>
        <v>1</v>
      </c>
      <c r="N12" s="10">
        <f t="shared" si="4"/>
        <v>1</v>
      </c>
      <c r="AK12" s="10" t="s">
        <v>280</v>
      </c>
      <c r="AL12" s="12">
        <v>40835</v>
      </c>
      <c r="AM12" s="10"/>
      <c r="AW12" s="10" t="s">
        <v>8</v>
      </c>
      <c r="AX12" s="10" t="s">
        <v>18</v>
      </c>
      <c r="AY12" s="54">
        <v>38130</v>
      </c>
      <c r="AZ12" s="10">
        <v>10515</v>
      </c>
      <c r="BA12" s="10">
        <v>9921.2999999999993</v>
      </c>
      <c r="BU12" s="10" t="s">
        <v>8</v>
      </c>
      <c r="BV12" s="10" t="s">
        <v>18</v>
      </c>
      <c r="BW12" s="54">
        <v>38130</v>
      </c>
      <c r="BX12" s="10">
        <v>10515</v>
      </c>
      <c r="BY12" s="10">
        <v>9921.2999999999993</v>
      </c>
      <c r="CW12" s="10" t="s">
        <v>323</v>
      </c>
    </row>
    <row r="13" spans="1:148" x14ac:dyDescent="0.35">
      <c r="A13" s="10">
        <v>88</v>
      </c>
      <c r="B13" s="10">
        <v>55</v>
      </c>
      <c r="C13" s="10">
        <v>55</v>
      </c>
      <c r="D13" s="10">
        <v>63</v>
      </c>
      <c r="E13" s="10">
        <v>135</v>
      </c>
      <c r="J13" s="10">
        <f t="shared" si="0"/>
        <v>1</v>
      </c>
      <c r="K13" s="10">
        <f t="shared" si="1"/>
        <v>1</v>
      </c>
      <c r="L13" s="10">
        <f t="shared" si="2"/>
        <v>1</v>
      </c>
      <c r="M13" s="10">
        <f t="shared" si="3"/>
        <v>1</v>
      </c>
      <c r="N13" s="10">
        <f t="shared" si="4"/>
        <v>0</v>
      </c>
      <c r="AK13" s="10" t="s">
        <v>281</v>
      </c>
      <c r="AL13" s="12">
        <v>40836</v>
      </c>
      <c r="AM13" s="10"/>
      <c r="AW13" s="10" t="s">
        <v>7</v>
      </c>
      <c r="AX13" s="10" t="s">
        <v>17</v>
      </c>
      <c r="AY13" s="54">
        <v>37964</v>
      </c>
      <c r="AZ13" s="10">
        <v>10372</v>
      </c>
      <c r="BA13" s="10">
        <v>9210.9</v>
      </c>
      <c r="BU13" s="10" t="s">
        <v>7</v>
      </c>
      <c r="BV13" s="10" t="s">
        <v>17</v>
      </c>
      <c r="BW13" s="54">
        <v>37964</v>
      </c>
      <c r="BX13" s="10">
        <v>10372</v>
      </c>
      <c r="BY13" s="10">
        <v>9210.9</v>
      </c>
    </row>
    <row r="14" spans="1:148" x14ac:dyDescent="0.35">
      <c r="A14" s="10">
        <v>145</v>
      </c>
      <c r="B14" s="10">
        <v>120</v>
      </c>
      <c r="C14" s="10">
        <v>135</v>
      </c>
      <c r="D14" s="10">
        <v>119</v>
      </c>
      <c r="E14" s="10">
        <v>107</v>
      </c>
      <c r="J14" s="10">
        <f t="shared" si="0"/>
        <v>0</v>
      </c>
      <c r="K14" s="10">
        <f t="shared" si="1"/>
        <v>0</v>
      </c>
      <c r="L14" s="10">
        <f t="shared" si="2"/>
        <v>0</v>
      </c>
      <c r="M14" s="10">
        <f t="shared" si="3"/>
        <v>0</v>
      </c>
      <c r="N14" s="10">
        <f t="shared" si="4"/>
        <v>0</v>
      </c>
      <c r="AK14" s="10" t="s">
        <v>282</v>
      </c>
      <c r="AL14" s="12">
        <v>40837</v>
      </c>
      <c r="AM14" s="10"/>
      <c r="AW14" s="10" t="s">
        <v>7</v>
      </c>
      <c r="AX14" s="10" t="s">
        <v>286</v>
      </c>
      <c r="AY14" s="54">
        <v>38013</v>
      </c>
      <c r="AZ14" s="10">
        <v>10424</v>
      </c>
      <c r="BA14" s="10">
        <v>9194.56</v>
      </c>
      <c r="BU14" s="10" t="s">
        <v>7</v>
      </c>
      <c r="BV14" s="10" t="s">
        <v>286</v>
      </c>
      <c r="BW14" s="54">
        <v>38013</v>
      </c>
      <c r="BX14" s="10">
        <v>10424</v>
      </c>
      <c r="BY14" s="10">
        <v>9194.56</v>
      </c>
    </row>
    <row r="15" spans="1:148" ht="15.5" x14ac:dyDescent="0.35">
      <c r="AK15" s="10" t="s">
        <v>283</v>
      </c>
      <c r="AL15" s="12">
        <v>40838</v>
      </c>
      <c r="AM15" s="10"/>
      <c r="AW15" s="10" t="s">
        <v>8</v>
      </c>
      <c r="AX15" s="10" t="s">
        <v>18</v>
      </c>
      <c r="AY15" s="54">
        <v>38465</v>
      </c>
      <c r="AZ15" s="10">
        <v>11032</v>
      </c>
      <c r="BA15" s="10">
        <v>8902.5</v>
      </c>
      <c r="BC15" s="89" t="s">
        <v>333</v>
      </c>
      <c r="BD15" s="89"/>
      <c r="BE15" s="89"/>
      <c r="BF15" s="89"/>
      <c r="BU15" s="10" t="s">
        <v>8</v>
      </c>
      <c r="BV15" s="10" t="s">
        <v>18</v>
      </c>
      <c r="BW15" s="54">
        <v>38465</v>
      </c>
      <c r="BX15" s="10">
        <v>11032</v>
      </c>
      <c r="BY15" s="10">
        <v>8902.5</v>
      </c>
    </row>
    <row r="16" spans="1:148" x14ac:dyDescent="0.35">
      <c r="AK16" s="10" t="s">
        <v>277</v>
      </c>
      <c r="AL16" s="12">
        <v>40839</v>
      </c>
      <c r="AM16" s="10"/>
      <c r="AW16" s="10" t="s">
        <v>8</v>
      </c>
      <c r="AX16" s="10" t="s">
        <v>15</v>
      </c>
      <c r="AY16" s="54">
        <v>38123</v>
      </c>
      <c r="AZ16" s="10">
        <v>10514</v>
      </c>
      <c r="BA16" s="10">
        <v>8623.4500000000007</v>
      </c>
      <c r="BU16" s="10" t="s">
        <v>8</v>
      </c>
      <c r="BV16" s="10" t="s">
        <v>15</v>
      </c>
      <c r="BW16" s="54">
        <v>38123</v>
      </c>
      <c r="BX16" s="10">
        <v>10514</v>
      </c>
      <c r="BY16" s="10">
        <v>8623.4500000000007</v>
      </c>
    </row>
    <row r="17" spans="37:77" x14ac:dyDescent="0.35">
      <c r="AK17" s="10" t="s">
        <v>284</v>
      </c>
      <c r="AL17" s="12">
        <v>40840</v>
      </c>
      <c r="AM17" s="10"/>
      <c r="AW17" s="10" t="s">
        <v>7</v>
      </c>
      <c r="AX17" s="10" t="s">
        <v>286</v>
      </c>
      <c r="AY17" s="54">
        <v>37950</v>
      </c>
      <c r="AZ17" s="10">
        <v>10353</v>
      </c>
      <c r="BA17" s="10">
        <v>8593.2800000000007</v>
      </c>
      <c r="BC17" s="100"/>
      <c r="BU17" s="10" t="s">
        <v>7</v>
      </c>
      <c r="BV17" s="10" t="s">
        <v>286</v>
      </c>
      <c r="BW17" s="54">
        <v>37950</v>
      </c>
      <c r="BX17" s="10">
        <v>10353</v>
      </c>
      <c r="BY17" s="10">
        <v>8593.2800000000007</v>
      </c>
    </row>
    <row r="18" spans="37:77" x14ac:dyDescent="0.35">
      <c r="AK18" s="10" t="s">
        <v>278</v>
      </c>
      <c r="AL18" s="12">
        <v>40841</v>
      </c>
      <c r="AM18" s="10"/>
      <c r="AW18" s="10" t="s">
        <v>8</v>
      </c>
      <c r="AX18" s="10" t="s">
        <v>14</v>
      </c>
      <c r="AY18" s="54">
        <v>38387</v>
      </c>
      <c r="AZ18" s="10">
        <v>10816</v>
      </c>
      <c r="BA18" s="10">
        <v>8446.4500000000007</v>
      </c>
      <c r="BC18" s="87">
        <f t="array" ref="BC18">SUM(LARGE($BA$2:$BA$800,{1,2,3,4,5}))</f>
        <v>67380.95</v>
      </c>
      <c r="BU18" s="10" t="s">
        <v>8</v>
      </c>
      <c r="BV18" s="10" t="s">
        <v>14</v>
      </c>
      <c r="BW18" s="54">
        <v>38387</v>
      </c>
      <c r="BX18" s="10">
        <v>10816</v>
      </c>
      <c r="BY18" s="10">
        <v>8446.4500000000007</v>
      </c>
    </row>
    <row r="19" spans="37:77" x14ac:dyDescent="0.35">
      <c r="AK19" s="10" t="s">
        <v>279</v>
      </c>
      <c r="AL19" s="12">
        <v>40842</v>
      </c>
      <c r="AM19" s="10"/>
      <c r="AW19" s="10" t="s">
        <v>8</v>
      </c>
      <c r="AX19" s="10" t="s">
        <v>14</v>
      </c>
      <c r="AY19" s="54">
        <v>37957</v>
      </c>
      <c r="AZ19" s="10">
        <v>10360</v>
      </c>
      <c r="BA19" s="10">
        <v>7390.2</v>
      </c>
      <c r="BU19" s="10" t="s">
        <v>8</v>
      </c>
      <c r="BV19" s="10" t="s">
        <v>14</v>
      </c>
      <c r="BW19" s="54">
        <v>37957</v>
      </c>
      <c r="BX19" s="10">
        <v>10360</v>
      </c>
      <c r="BY19" s="10">
        <v>7390.2</v>
      </c>
    </row>
    <row r="20" spans="37:77" x14ac:dyDescent="0.35">
      <c r="AK20" s="10" t="s">
        <v>280</v>
      </c>
      <c r="AL20" s="12">
        <v>40843</v>
      </c>
      <c r="AM20" s="10"/>
      <c r="AW20" s="10" t="s">
        <v>7</v>
      </c>
      <c r="AX20" s="10" t="s">
        <v>16</v>
      </c>
      <c r="AY20" s="54">
        <v>38462</v>
      </c>
      <c r="AZ20" s="10">
        <v>11017</v>
      </c>
      <c r="BA20" s="10">
        <v>6750</v>
      </c>
      <c r="BU20" s="10" t="s">
        <v>7</v>
      </c>
      <c r="BV20" s="10" t="s">
        <v>16</v>
      </c>
      <c r="BW20" s="54">
        <v>38462</v>
      </c>
      <c r="BX20" s="10">
        <v>11017</v>
      </c>
      <c r="BY20" s="10">
        <v>6750</v>
      </c>
    </row>
    <row r="21" spans="37:77" x14ac:dyDescent="0.35">
      <c r="AK21" s="10" t="s">
        <v>281</v>
      </c>
      <c r="AL21" s="12">
        <v>40844</v>
      </c>
      <c r="AM21" s="10"/>
      <c r="AW21" s="10" t="s">
        <v>8</v>
      </c>
      <c r="AX21" s="10" t="s">
        <v>285</v>
      </c>
      <c r="AY21" s="54">
        <v>38339</v>
      </c>
      <c r="AZ21" s="10">
        <v>10776</v>
      </c>
      <c r="BA21" s="10">
        <v>6635.27</v>
      </c>
      <c r="BU21" s="10" t="s">
        <v>8</v>
      </c>
      <c r="BV21" s="10" t="s">
        <v>285</v>
      </c>
      <c r="BW21" s="54">
        <v>38339</v>
      </c>
      <c r="BX21" s="10">
        <v>10776</v>
      </c>
      <c r="BY21" s="10">
        <v>6635.27</v>
      </c>
    </row>
    <row r="22" spans="37:77" x14ac:dyDescent="0.35">
      <c r="AK22" s="10" t="s">
        <v>282</v>
      </c>
      <c r="AL22" s="12">
        <v>40845</v>
      </c>
      <c r="AM22" s="10"/>
      <c r="AW22" s="10" t="s">
        <v>7</v>
      </c>
      <c r="AX22" s="10" t="s">
        <v>17</v>
      </c>
      <c r="AY22" s="54">
        <v>38193</v>
      </c>
      <c r="AZ22" s="10">
        <v>10607</v>
      </c>
      <c r="BA22" s="10">
        <v>6475.4</v>
      </c>
      <c r="BU22" s="10" t="s">
        <v>7</v>
      </c>
      <c r="BV22" s="10" t="s">
        <v>17</v>
      </c>
      <c r="BW22" s="54">
        <v>38193</v>
      </c>
      <c r="BX22" s="10">
        <v>10607</v>
      </c>
      <c r="BY22" s="10">
        <v>6475.4</v>
      </c>
    </row>
    <row r="23" spans="37:77" x14ac:dyDescent="0.35">
      <c r="AK23" s="10" t="s">
        <v>283</v>
      </c>
      <c r="AL23" s="12">
        <v>40846</v>
      </c>
      <c r="AM23" s="10"/>
      <c r="AW23" s="10" t="s">
        <v>8</v>
      </c>
      <c r="AX23" s="10" t="s">
        <v>15</v>
      </c>
      <c r="AY23" s="54">
        <v>38406</v>
      </c>
      <c r="AZ23" s="10">
        <v>10895</v>
      </c>
      <c r="BA23" s="10">
        <v>6379.4</v>
      </c>
      <c r="BU23" s="10" t="s">
        <v>8</v>
      </c>
      <c r="BV23" s="10" t="s">
        <v>15</v>
      </c>
      <c r="BW23" s="54">
        <v>38406</v>
      </c>
      <c r="BX23" s="10">
        <v>10895</v>
      </c>
      <c r="BY23" s="10">
        <v>6379.4</v>
      </c>
    </row>
    <row r="24" spans="37:77" x14ac:dyDescent="0.35">
      <c r="AK24" s="10" t="s">
        <v>277</v>
      </c>
      <c r="AL24" s="12">
        <v>40847</v>
      </c>
      <c r="AM24" s="10"/>
      <c r="AW24" s="10" t="s">
        <v>8</v>
      </c>
      <c r="AX24" s="10" t="s">
        <v>285</v>
      </c>
      <c r="AY24" s="54">
        <v>38200</v>
      </c>
      <c r="AZ24" s="10">
        <v>10612</v>
      </c>
      <c r="BA24" s="10">
        <v>6375</v>
      </c>
      <c r="BU24" s="10" t="s">
        <v>8</v>
      </c>
      <c r="BV24" s="10" t="s">
        <v>285</v>
      </c>
      <c r="BW24" s="54">
        <v>38200</v>
      </c>
      <c r="BX24" s="10">
        <v>10612</v>
      </c>
      <c r="BY24" s="10">
        <v>6375</v>
      </c>
    </row>
    <row r="25" spans="37:77" x14ac:dyDescent="0.35">
      <c r="AK25" s="10" t="s">
        <v>284</v>
      </c>
      <c r="AL25" s="12">
        <v>40848</v>
      </c>
      <c r="AM25" s="10"/>
      <c r="AW25" s="10" t="s">
        <v>8</v>
      </c>
      <c r="AX25" s="10" t="s">
        <v>15</v>
      </c>
      <c r="AY25" s="54">
        <v>38463</v>
      </c>
      <c r="AZ25" s="10">
        <v>11021</v>
      </c>
      <c r="BA25" s="10">
        <v>6306.24</v>
      </c>
      <c r="BU25" s="10" t="s">
        <v>8</v>
      </c>
      <c r="BV25" s="10" t="s">
        <v>15</v>
      </c>
      <c r="BW25" s="54">
        <v>38463</v>
      </c>
      <c r="BX25" s="10">
        <v>11021</v>
      </c>
      <c r="BY25" s="10">
        <v>6306.24</v>
      </c>
    </row>
    <row r="26" spans="37:77" x14ac:dyDescent="0.35">
      <c r="AK26" s="10" t="s">
        <v>278</v>
      </c>
      <c r="AL26" s="12">
        <v>40849</v>
      </c>
      <c r="AM26" s="10"/>
      <c r="AW26" s="10" t="s">
        <v>8</v>
      </c>
      <c r="AX26" s="10" t="s">
        <v>18</v>
      </c>
      <c r="AY26" s="54">
        <v>38429</v>
      </c>
      <c r="AZ26" s="10">
        <v>10912</v>
      </c>
      <c r="BA26" s="10">
        <v>6200.55</v>
      </c>
      <c r="BU26" s="10" t="s">
        <v>8</v>
      </c>
      <c r="BV26" s="10" t="s">
        <v>18</v>
      </c>
      <c r="BW26" s="54">
        <v>38429</v>
      </c>
      <c r="BX26" s="10">
        <v>10912</v>
      </c>
      <c r="BY26" s="10">
        <v>6200.55</v>
      </c>
    </row>
    <row r="27" spans="37:77" x14ac:dyDescent="0.35">
      <c r="AK27" s="10" t="s">
        <v>279</v>
      </c>
      <c r="AL27" s="12">
        <v>40850</v>
      </c>
      <c r="AM27" s="10"/>
      <c r="AW27" s="10" t="s">
        <v>8</v>
      </c>
      <c r="AX27" s="10" t="s">
        <v>14</v>
      </c>
      <c r="AY27" s="54">
        <v>38210</v>
      </c>
      <c r="AZ27" s="10">
        <v>10622</v>
      </c>
      <c r="BA27" s="10">
        <v>5560</v>
      </c>
      <c r="BU27" s="10" t="s">
        <v>8</v>
      </c>
      <c r="BV27" s="10" t="s">
        <v>14</v>
      </c>
      <c r="BW27" s="54">
        <v>38210</v>
      </c>
      <c r="BX27" s="10">
        <v>10622</v>
      </c>
      <c r="BY27" s="10">
        <v>5560</v>
      </c>
    </row>
    <row r="28" spans="37:77" x14ac:dyDescent="0.35">
      <c r="AK28" s="10" t="s">
        <v>280</v>
      </c>
      <c r="AL28" s="12">
        <v>40851</v>
      </c>
      <c r="AM28" s="10"/>
      <c r="AW28" s="10" t="s">
        <v>7</v>
      </c>
      <c r="AX28" s="10" t="s">
        <v>286</v>
      </c>
      <c r="AY28" s="54">
        <v>38217</v>
      </c>
      <c r="AZ28" s="10">
        <v>10633</v>
      </c>
      <c r="BA28" s="10">
        <v>5510.59</v>
      </c>
      <c r="BU28" s="10" t="s">
        <v>7</v>
      </c>
      <c r="BV28" s="10" t="s">
        <v>286</v>
      </c>
      <c r="BW28" s="54">
        <v>38217</v>
      </c>
      <c r="BX28" s="10">
        <v>10633</v>
      </c>
      <c r="BY28" s="10">
        <v>5510.59</v>
      </c>
    </row>
    <row r="29" spans="37:77" x14ac:dyDescent="0.35">
      <c r="AK29" s="10" t="s">
        <v>281</v>
      </c>
      <c r="AL29" s="12">
        <v>40852</v>
      </c>
      <c r="AM29" s="10"/>
      <c r="AW29" s="10" t="s">
        <v>7</v>
      </c>
      <c r="AX29" s="10" t="s">
        <v>16</v>
      </c>
      <c r="AY29" s="54">
        <v>38403</v>
      </c>
      <c r="AZ29" s="10">
        <v>10893</v>
      </c>
      <c r="BA29" s="10">
        <v>5502.11</v>
      </c>
      <c r="BU29" s="10" t="s">
        <v>7</v>
      </c>
      <c r="BV29" s="10" t="s">
        <v>16</v>
      </c>
      <c r="BW29" s="54">
        <v>38403</v>
      </c>
      <c r="BX29" s="10">
        <v>10893</v>
      </c>
      <c r="BY29" s="10">
        <v>5502.11</v>
      </c>
    </row>
    <row r="30" spans="37:77" x14ac:dyDescent="0.35">
      <c r="AK30" s="10" t="s">
        <v>282</v>
      </c>
      <c r="AL30" s="12">
        <v>40853</v>
      </c>
      <c r="AM30" s="10"/>
      <c r="AW30" s="10" t="s">
        <v>8</v>
      </c>
      <c r="AX30" s="10" t="s">
        <v>285</v>
      </c>
      <c r="AY30" s="54">
        <v>37945</v>
      </c>
      <c r="AZ30" s="10">
        <v>10351</v>
      </c>
      <c r="BA30" s="10">
        <v>5398.72</v>
      </c>
      <c r="BU30" s="10" t="s">
        <v>8</v>
      </c>
      <c r="BV30" s="10" t="s">
        <v>285</v>
      </c>
      <c r="BW30" s="54">
        <v>37945</v>
      </c>
      <c r="BX30" s="10">
        <v>10351</v>
      </c>
      <c r="BY30" s="10">
        <v>5398.72</v>
      </c>
    </row>
    <row r="31" spans="37:77" x14ac:dyDescent="0.35">
      <c r="AK31" s="10" t="s">
        <v>283</v>
      </c>
      <c r="AL31" s="12">
        <v>40854</v>
      </c>
      <c r="AM31" s="10"/>
      <c r="AW31" s="10" t="s">
        <v>7</v>
      </c>
      <c r="AX31" s="10" t="s">
        <v>16</v>
      </c>
      <c r="AY31" s="54">
        <v>37904</v>
      </c>
      <c r="AZ31" s="10">
        <v>10324</v>
      </c>
      <c r="BA31" s="10">
        <v>5275.71</v>
      </c>
      <c r="BU31" s="10" t="s">
        <v>7</v>
      </c>
      <c r="BV31" s="10" t="s">
        <v>16</v>
      </c>
      <c r="BW31" s="54">
        <v>37904</v>
      </c>
      <c r="BX31" s="10">
        <v>10324</v>
      </c>
      <c r="BY31" s="10">
        <v>5275.71</v>
      </c>
    </row>
    <row r="32" spans="37:77" x14ac:dyDescent="0.35">
      <c r="AK32" s="10" t="s">
        <v>277</v>
      </c>
      <c r="AL32" s="12">
        <v>40855</v>
      </c>
      <c r="AM32" s="10"/>
      <c r="AW32" s="10" t="s">
        <v>7</v>
      </c>
      <c r="AX32" s="10" t="s">
        <v>286</v>
      </c>
      <c r="AY32" s="54">
        <v>38276</v>
      </c>
      <c r="AZ32" s="10">
        <v>10678</v>
      </c>
      <c r="BA32" s="10">
        <v>5256.5</v>
      </c>
      <c r="BU32" s="10" t="s">
        <v>7</v>
      </c>
      <c r="BV32" s="10" t="s">
        <v>286</v>
      </c>
      <c r="BW32" s="54">
        <v>38276</v>
      </c>
      <c r="BX32" s="10">
        <v>10678</v>
      </c>
      <c r="BY32" s="10">
        <v>5256.5</v>
      </c>
    </row>
    <row r="33" spans="37:77" x14ac:dyDescent="0.35">
      <c r="AK33" s="10" t="s">
        <v>284</v>
      </c>
      <c r="AL33" s="12">
        <v>40856</v>
      </c>
      <c r="AM33" s="10"/>
      <c r="AW33" s="10" t="s">
        <v>8</v>
      </c>
      <c r="AX33" s="10" t="s">
        <v>14</v>
      </c>
      <c r="AY33" s="54">
        <v>38220</v>
      </c>
      <c r="AZ33" s="10">
        <v>10634</v>
      </c>
      <c r="BA33" s="10">
        <v>4985.5</v>
      </c>
      <c r="BU33" s="10" t="s">
        <v>8</v>
      </c>
      <c r="BV33" s="10" t="s">
        <v>14</v>
      </c>
      <c r="BW33" s="54">
        <v>38220</v>
      </c>
      <c r="BX33" s="10">
        <v>10634</v>
      </c>
      <c r="BY33" s="10">
        <v>4985.5</v>
      </c>
    </row>
    <row r="34" spans="37:77" x14ac:dyDescent="0.35">
      <c r="AK34" s="10" t="s">
        <v>278</v>
      </c>
      <c r="AL34" s="12">
        <v>40857</v>
      </c>
      <c r="AM34" s="10"/>
      <c r="AW34" s="10" t="s">
        <v>7</v>
      </c>
      <c r="AX34" s="10" t="s">
        <v>16</v>
      </c>
      <c r="AY34" s="54">
        <v>38290</v>
      </c>
      <c r="AZ34" s="10">
        <v>10687</v>
      </c>
      <c r="BA34" s="10">
        <v>4960.8999999999996</v>
      </c>
      <c r="BU34" s="10" t="s">
        <v>7</v>
      </c>
      <c r="BV34" s="10" t="s">
        <v>16</v>
      </c>
      <c r="BW34" s="54">
        <v>38290</v>
      </c>
      <c r="BX34" s="10">
        <v>10687</v>
      </c>
      <c r="BY34" s="10">
        <v>4960.8999999999996</v>
      </c>
    </row>
    <row r="35" spans="37:77" x14ac:dyDescent="0.35">
      <c r="AK35" s="10" t="s">
        <v>279</v>
      </c>
      <c r="AL35" s="12">
        <v>40858</v>
      </c>
      <c r="AM35" s="10"/>
      <c r="AW35" s="10" t="s">
        <v>8</v>
      </c>
      <c r="AX35" s="10" t="s">
        <v>14</v>
      </c>
      <c r="AY35" s="54">
        <v>38393</v>
      </c>
      <c r="AZ35" s="10">
        <v>10847</v>
      </c>
      <c r="BA35" s="10">
        <v>4931.92</v>
      </c>
      <c r="BU35" s="10" t="s">
        <v>8</v>
      </c>
      <c r="BV35" s="10" t="s">
        <v>14</v>
      </c>
      <c r="BW35" s="54">
        <v>38393</v>
      </c>
      <c r="BX35" s="10">
        <v>10847</v>
      </c>
      <c r="BY35" s="10">
        <v>4931.92</v>
      </c>
    </row>
    <row r="36" spans="37:77" x14ac:dyDescent="0.35">
      <c r="AK36" s="10" t="s">
        <v>280</v>
      </c>
      <c r="AL36" s="12">
        <v>40859</v>
      </c>
      <c r="AM36" s="10"/>
      <c r="AW36" s="10" t="s">
        <v>8</v>
      </c>
      <c r="AX36" s="10" t="s">
        <v>14</v>
      </c>
      <c r="AY36" s="54">
        <v>38045</v>
      </c>
      <c r="AZ36" s="10">
        <v>10440</v>
      </c>
      <c r="BA36" s="10">
        <v>4924.13</v>
      </c>
      <c r="BU36" s="10" t="s">
        <v>8</v>
      </c>
      <c r="BV36" s="10" t="s">
        <v>14</v>
      </c>
      <c r="BW36" s="54">
        <v>38045</v>
      </c>
      <c r="BX36" s="10">
        <v>10440</v>
      </c>
      <c r="BY36" s="10">
        <v>4924.13</v>
      </c>
    </row>
    <row r="37" spans="37:77" x14ac:dyDescent="0.35">
      <c r="AK37" s="10" t="s">
        <v>281</v>
      </c>
      <c r="AL37" s="12">
        <v>40860</v>
      </c>
      <c r="AM37" s="10"/>
      <c r="AW37" s="10" t="s">
        <v>8</v>
      </c>
      <c r="AX37" s="10" t="s">
        <v>14</v>
      </c>
      <c r="AY37" s="54">
        <v>38020</v>
      </c>
      <c r="AZ37" s="10">
        <v>10430</v>
      </c>
      <c r="BA37" s="10">
        <v>4899.2</v>
      </c>
      <c r="BU37" s="10" t="s">
        <v>8</v>
      </c>
      <c r="BV37" s="10" t="s">
        <v>14</v>
      </c>
      <c r="BW37" s="54">
        <v>38020</v>
      </c>
      <c r="BX37" s="10">
        <v>10430</v>
      </c>
      <c r="BY37" s="10">
        <v>4899.2</v>
      </c>
    </row>
    <row r="38" spans="37:77" x14ac:dyDescent="0.35">
      <c r="AK38" s="10" t="s">
        <v>282</v>
      </c>
      <c r="AL38" s="12">
        <v>40861</v>
      </c>
      <c r="AM38" s="10"/>
      <c r="AW38" s="10" t="s">
        <v>7</v>
      </c>
      <c r="AX38" s="10" t="s">
        <v>286</v>
      </c>
      <c r="AY38" s="54">
        <v>38452</v>
      </c>
      <c r="AZ38" s="10">
        <v>10993</v>
      </c>
      <c r="BA38" s="10">
        <v>4895.4399999999996</v>
      </c>
      <c r="BU38" s="10" t="s">
        <v>7</v>
      </c>
      <c r="BV38" s="10" t="s">
        <v>286</v>
      </c>
      <c r="BW38" s="54">
        <v>38452</v>
      </c>
      <c r="BX38" s="10">
        <v>10993</v>
      </c>
      <c r="BY38" s="10">
        <v>4895.4399999999996</v>
      </c>
    </row>
    <row r="39" spans="37:77" x14ac:dyDescent="0.35">
      <c r="AK39" s="10" t="s">
        <v>283</v>
      </c>
      <c r="AL39" s="12">
        <v>40862</v>
      </c>
      <c r="AM39" s="10"/>
      <c r="AW39" s="10" t="s">
        <v>8</v>
      </c>
      <c r="AX39" s="10" t="s">
        <v>287</v>
      </c>
      <c r="AY39" s="54">
        <v>38269</v>
      </c>
      <c r="AZ39" s="10">
        <v>10694</v>
      </c>
      <c r="BA39" s="10">
        <v>4825</v>
      </c>
      <c r="BU39" s="10" t="s">
        <v>8</v>
      </c>
      <c r="BV39" s="10" t="s">
        <v>287</v>
      </c>
      <c r="BW39" s="54">
        <v>38269</v>
      </c>
      <c r="BX39" s="10">
        <v>10694</v>
      </c>
      <c r="BY39" s="10">
        <v>4825</v>
      </c>
    </row>
    <row r="40" spans="37:77" x14ac:dyDescent="0.35">
      <c r="AK40" s="10" t="s">
        <v>277</v>
      </c>
      <c r="AL40" s="12">
        <v>40863</v>
      </c>
      <c r="AM40" s="10"/>
      <c r="AW40" s="10" t="s">
        <v>8</v>
      </c>
      <c r="AX40" s="10" t="s">
        <v>287</v>
      </c>
      <c r="AY40" s="54">
        <v>38442</v>
      </c>
      <c r="AZ40" s="10">
        <v>10979</v>
      </c>
      <c r="BA40" s="10">
        <v>4813.5</v>
      </c>
      <c r="BU40" s="10" t="s">
        <v>8</v>
      </c>
      <c r="BV40" s="10" t="s">
        <v>287</v>
      </c>
      <c r="BW40" s="54">
        <v>38442</v>
      </c>
      <c r="BX40" s="10">
        <v>10979</v>
      </c>
      <c r="BY40" s="10">
        <v>4813.5</v>
      </c>
    </row>
    <row r="41" spans="37:77" x14ac:dyDescent="0.35">
      <c r="AK41" s="10" t="s">
        <v>284</v>
      </c>
      <c r="AL41" s="12">
        <v>40864</v>
      </c>
      <c r="AM41" s="10"/>
      <c r="AW41" s="10" t="s">
        <v>8</v>
      </c>
      <c r="AX41" s="10" t="s">
        <v>285</v>
      </c>
      <c r="AY41" s="54">
        <v>38204</v>
      </c>
      <c r="AZ41" s="10">
        <v>10616</v>
      </c>
      <c r="BA41" s="10">
        <v>4806.99</v>
      </c>
      <c r="BU41" s="10" t="s">
        <v>8</v>
      </c>
      <c r="BV41" s="10" t="s">
        <v>285</v>
      </c>
      <c r="BW41" s="54">
        <v>38204</v>
      </c>
      <c r="BX41" s="10">
        <v>10616</v>
      </c>
      <c r="BY41" s="10">
        <v>4806.99</v>
      </c>
    </row>
    <row r="42" spans="37:77" x14ac:dyDescent="0.35">
      <c r="AK42" s="10" t="s">
        <v>278</v>
      </c>
      <c r="AL42" s="12">
        <v>40865</v>
      </c>
      <c r="AM42" s="10"/>
      <c r="AW42" s="10" t="s">
        <v>8</v>
      </c>
      <c r="AX42" s="10" t="s">
        <v>18</v>
      </c>
      <c r="AY42" s="54">
        <v>38182</v>
      </c>
      <c r="AZ42" s="10">
        <v>10595</v>
      </c>
      <c r="BA42" s="10">
        <v>4725</v>
      </c>
      <c r="BU42" s="10" t="s">
        <v>8</v>
      </c>
      <c r="BV42" s="10" t="s">
        <v>18</v>
      </c>
      <c r="BW42" s="54">
        <v>38182</v>
      </c>
      <c r="BX42" s="10">
        <v>10595</v>
      </c>
      <c r="BY42" s="10">
        <v>4725</v>
      </c>
    </row>
    <row r="43" spans="37:77" x14ac:dyDescent="0.35">
      <c r="AK43" s="10" t="s">
        <v>279</v>
      </c>
      <c r="AL43" s="12">
        <v>40866</v>
      </c>
      <c r="AM43" s="10"/>
      <c r="AW43" s="10" t="s">
        <v>7</v>
      </c>
      <c r="AX43" s="10" t="s">
        <v>13</v>
      </c>
      <c r="AY43" s="54">
        <v>38105</v>
      </c>
      <c r="AZ43" s="10">
        <v>10510</v>
      </c>
      <c r="BA43" s="10">
        <v>4707.54</v>
      </c>
      <c r="BU43" s="10" t="s">
        <v>7</v>
      </c>
      <c r="BV43" s="10" t="s">
        <v>13</v>
      </c>
      <c r="BW43" s="54">
        <v>38105</v>
      </c>
      <c r="BX43" s="10">
        <v>10510</v>
      </c>
      <c r="BY43" s="10">
        <v>4707.54</v>
      </c>
    </row>
    <row r="44" spans="37:77" x14ac:dyDescent="0.35">
      <c r="AK44" s="10" t="s">
        <v>280</v>
      </c>
      <c r="AL44" s="12">
        <v>40867</v>
      </c>
      <c r="AM44" s="10"/>
      <c r="AW44" s="10" t="s">
        <v>7</v>
      </c>
      <c r="AX44" s="10" t="s">
        <v>286</v>
      </c>
      <c r="AY44" s="54">
        <v>38373</v>
      </c>
      <c r="AZ44" s="10">
        <v>10836</v>
      </c>
      <c r="BA44" s="10">
        <v>4705.5</v>
      </c>
      <c r="BU44" s="10" t="s">
        <v>7</v>
      </c>
      <c r="BV44" s="10" t="s">
        <v>286</v>
      </c>
      <c r="BW44" s="54">
        <v>38373</v>
      </c>
      <c r="BX44" s="10">
        <v>10836</v>
      </c>
      <c r="BY44" s="10">
        <v>4705.5</v>
      </c>
    </row>
    <row r="45" spans="37:77" x14ac:dyDescent="0.35">
      <c r="AK45" s="10" t="s">
        <v>281</v>
      </c>
      <c r="AL45" s="12">
        <v>40868</v>
      </c>
      <c r="AM45" s="10"/>
      <c r="AW45" s="10" t="s">
        <v>7</v>
      </c>
      <c r="AX45" s="10" t="s">
        <v>286</v>
      </c>
      <c r="AY45" s="54">
        <v>38252</v>
      </c>
      <c r="AZ45" s="10">
        <v>10666</v>
      </c>
      <c r="BA45" s="10">
        <v>4666.9399999999996</v>
      </c>
      <c r="BU45" s="10" t="s">
        <v>7</v>
      </c>
      <c r="BV45" s="10" t="s">
        <v>286</v>
      </c>
      <c r="BW45" s="54">
        <v>38252</v>
      </c>
      <c r="BX45" s="10">
        <v>10666</v>
      </c>
      <c r="BY45" s="10">
        <v>4666.9399999999996</v>
      </c>
    </row>
    <row r="46" spans="37:77" x14ac:dyDescent="0.35">
      <c r="AK46" s="10" t="s">
        <v>282</v>
      </c>
      <c r="AL46" s="12">
        <v>40869</v>
      </c>
      <c r="AM46" s="10"/>
      <c r="AW46" s="10" t="s">
        <v>7</v>
      </c>
      <c r="AX46" s="10" t="s">
        <v>17</v>
      </c>
      <c r="AY46" s="54">
        <v>38381</v>
      </c>
      <c r="AZ46" s="10">
        <v>10841</v>
      </c>
      <c r="BA46" s="10">
        <v>4581</v>
      </c>
      <c r="BU46" s="10" t="s">
        <v>7</v>
      </c>
      <c r="BV46" s="10" t="s">
        <v>17</v>
      </c>
      <c r="BW46" s="54">
        <v>38381</v>
      </c>
      <c r="BX46" s="10">
        <v>10841</v>
      </c>
      <c r="BY46" s="10">
        <v>4581</v>
      </c>
    </row>
    <row r="47" spans="37:77" x14ac:dyDescent="0.35">
      <c r="AK47" s="10" t="s">
        <v>283</v>
      </c>
      <c r="AL47" s="12">
        <v>40870</v>
      </c>
      <c r="AM47" s="10"/>
      <c r="AW47" s="10" t="s">
        <v>8</v>
      </c>
      <c r="AX47" s="10" t="s">
        <v>14</v>
      </c>
      <c r="AY47" s="54">
        <v>37917</v>
      </c>
      <c r="AZ47" s="10">
        <v>10329</v>
      </c>
      <c r="BA47" s="10">
        <v>4578.43</v>
      </c>
      <c r="BU47" s="10" t="s">
        <v>8</v>
      </c>
      <c r="BV47" s="10" t="s">
        <v>14</v>
      </c>
      <c r="BW47" s="54">
        <v>37917</v>
      </c>
      <c r="BX47" s="10">
        <v>10329</v>
      </c>
      <c r="BY47" s="10">
        <v>4578.43</v>
      </c>
    </row>
    <row r="48" spans="37:77" x14ac:dyDescent="0.35">
      <c r="AK48" s="10" t="s">
        <v>277</v>
      </c>
      <c r="AL48" s="12">
        <v>40871</v>
      </c>
      <c r="AM48" s="10"/>
      <c r="AW48" s="10" t="s">
        <v>7</v>
      </c>
      <c r="AX48" s="10" t="s">
        <v>16</v>
      </c>
      <c r="AY48" s="54">
        <v>38318</v>
      </c>
      <c r="AZ48" s="10">
        <v>10745</v>
      </c>
      <c r="BA48" s="10">
        <v>4529.8</v>
      </c>
      <c r="BU48" s="10" t="s">
        <v>7</v>
      </c>
      <c r="BV48" s="10" t="s">
        <v>16</v>
      </c>
      <c r="BW48" s="54">
        <v>38318</v>
      </c>
      <c r="BX48" s="10">
        <v>10745</v>
      </c>
      <c r="BY48" s="10">
        <v>4529.8</v>
      </c>
    </row>
    <row r="49" spans="37:77" x14ac:dyDescent="0.35">
      <c r="AK49" s="10" t="s">
        <v>284</v>
      </c>
      <c r="AL49" s="12">
        <v>40872</v>
      </c>
      <c r="AM49" s="10"/>
      <c r="AW49" s="10" t="s">
        <v>8</v>
      </c>
      <c r="AX49" s="10" t="s">
        <v>14</v>
      </c>
      <c r="AY49" s="54">
        <v>38238</v>
      </c>
      <c r="AZ49" s="10">
        <v>10658</v>
      </c>
      <c r="BA49" s="10">
        <v>4464.6000000000004</v>
      </c>
      <c r="BU49" s="10" t="s">
        <v>8</v>
      </c>
      <c r="BV49" s="10" t="s">
        <v>14</v>
      </c>
      <c r="BW49" s="54">
        <v>38238</v>
      </c>
      <c r="BX49" s="10">
        <v>10658</v>
      </c>
      <c r="BY49" s="10">
        <v>4464.6000000000004</v>
      </c>
    </row>
    <row r="50" spans="37:77" x14ac:dyDescent="0.35">
      <c r="AK50" s="10" t="s">
        <v>278</v>
      </c>
      <c r="AL50" s="12">
        <v>40873</v>
      </c>
      <c r="AM50" s="10"/>
      <c r="AW50" s="10" t="s">
        <v>7</v>
      </c>
      <c r="AX50" s="10" t="s">
        <v>17</v>
      </c>
      <c r="AY50" s="54">
        <v>38289</v>
      </c>
      <c r="AZ50" s="10">
        <v>10711</v>
      </c>
      <c r="BA50" s="10">
        <v>4451.7</v>
      </c>
      <c r="BU50" s="10" t="s">
        <v>7</v>
      </c>
      <c r="BV50" s="10" t="s">
        <v>17</v>
      </c>
      <c r="BW50" s="54">
        <v>38289</v>
      </c>
      <c r="BX50" s="10">
        <v>10711</v>
      </c>
      <c r="BY50" s="10">
        <v>4451.7</v>
      </c>
    </row>
    <row r="51" spans="37:77" x14ac:dyDescent="0.35">
      <c r="AK51" s="10" t="s">
        <v>279</v>
      </c>
      <c r="AL51" s="12">
        <v>40874</v>
      </c>
      <c r="AM51" s="10"/>
      <c r="AW51" s="10" t="s">
        <v>7</v>
      </c>
      <c r="AX51" s="10" t="s">
        <v>16</v>
      </c>
      <c r="AY51" s="54">
        <v>38436</v>
      </c>
      <c r="AZ51" s="10">
        <v>10953</v>
      </c>
      <c r="BA51" s="10">
        <v>4441.25</v>
      </c>
      <c r="BU51" s="10" t="s">
        <v>7</v>
      </c>
      <c r="BV51" s="10" t="s">
        <v>16</v>
      </c>
      <c r="BW51" s="54">
        <v>38436</v>
      </c>
      <c r="BX51" s="10">
        <v>10953</v>
      </c>
      <c r="BY51" s="10">
        <v>4441.25</v>
      </c>
    </row>
    <row r="52" spans="37:77" x14ac:dyDescent="0.35">
      <c r="AK52" s="10" t="s">
        <v>280</v>
      </c>
      <c r="AL52" s="12">
        <v>40875</v>
      </c>
      <c r="AM52" s="10"/>
      <c r="AW52" s="10" t="s">
        <v>8</v>
      </c>
      <c r="AX52" s="10" t="s">
        <v>18</v>
      </c>
      <c r="AY52" s="54">
        <v>38428</v>
      </c>
      <c r="AZ52" s="10">
        <v>10949</v>
      </c>
      <c r="BA52" s="10">
        <v>4422</v>
      </c>
      <c r="BU52" s="10" t="s">
        <v>8</v>
      </c>
      <c r="BV52" s="10" t="s">
        <v>18</v>
      </c>
      <c r="BW52" s="54">
        <v>38428</v>
      </c>
      <c r="BX52" s="10">
        <v>10949</v>
      </c>
      <c r="BY52" s="10">
        <v>4422</v>
      </c>
    </row>
    <row r="53" spans="37:77" x14ac:dyDescent="0.35">
      <c r="AK53" s="10" t="s">
        <v>281</v>
      </c>
      <c r="AL53" s="12">
        <v>40876</v>
      </c>
      <c r="AM53" s="10"/>
      <c r="AW53" s="10" t="s">
        <v>8</v>
      </c>
      <c r="AX53" s="10" t="s">
        <v>18</v>
      </c>
      <c r="AY53" s="54">
        <v>38245</v>
      </c>
      <c r="AZ53" s="10">
        <v>10657</v>
      </c>
      <c r="BA53" s="10">
        <v>4371.6000000000004</v>
      </c>
      <c r="BU53" s="10" t="s">
        <v>8</v>
      </c>
      <c r="BV53" s="10" t="s">
        <v>18</v>
      </c>
      <c r="BW53" s="54">
        <v>38245</v>
      </c>
      <c r="BX53" s="10">
        <v>10657</v>
      </c>
      <c r="BY53" s="10">
        <v>4371.6000000000004</v>
      </c>
    </row>
    <row r="54" spans="37:77" x14ac:dyDescent="0.35">
      <c r="AK54" s="10" t="s">
        <v>282</v>
      </c>
      <c r="AL54" s="12">
        <v>40877</v>
      </c>
      <c r="AM54" s="10"/>
      <c r="AW54" s="10" t="s">
        <v>8</v>
      </c>
      <c r="AX54" s="10" t="s">
        <v>15</v>
      </c>
      <c r="AY54" s="54">
        <v>38330</v>
      </c>
      <c r="AZ54" s="10">
        <v>10762</v>
      </c>
      <c r="BA54" s="10">
        <v>4337</v>
      </c>
      <c r="BU54" s="10" t="s">
        <v>8</v>
      </c>
      <c r="BV54" s="10" t="s">
        <v>15</v>
      </c>
      <c r="BW54" s="54">
        <v>38330</v>
      </c>
      <c r="BX54" s="10">
        <v>10762</v>
      </c>
      <c r="BY54" s="10">
        <v>4337</v>
      </c>
    </row>
    <row r="55" spans="37:77" x14ac:dyDescent="0.35">
      <c r="AK55" s="10" t="s">
        <v>283</v>
      </c>
      <c r="AL55" s="12">
        <v>40878</v>
      </c>
      <c r="AM55" s="10"/>
      <c r="AW55" s="10" t="s">
        <v>8</v>
      </c>
      <c r="AX55" s="10" t="s">
        <v>18</v>
      </c>
      <c r="AY55" s="54">
        <v>38449</v>
      </c>
      <c r="AZ55" s="10">
        <v>10990</v>
      </c>
      <c r="BA55" s="10">
        <v>4288.8500000000004</v>
      </c>
      <c r="BU55" s="10" t="s">
        <v>8</v>
      </c>
      <c r="BV55" s="10" t="s">
        <v>18</v>
      </c>
      <c r="BW55" s="54">
        <v>38449</v>
      </c>
      <c r="BX55" s="10">
        <v>10990</v>
      </c>
      <c r="BY55" s="10">
        <v>4288.8500000000004</v>
      </c>
    </row>
    <row r="56" spans="37:77" x14ac:dyDescent="0.35">
      <c r="AK56" s="10" t="s">
        <v>277</v>
      </c>
      <c r="AL56" s="12">
        <v>40879</v>
      </c>
      <c r="AM56" s="10"/>
      <c r="AW56" s="10" t="s">
        <v>8</v>
      </c>
      <c r="AX56" s="10" t="s">
        <v>15</v>
      </c>
      <c r="AY56" s="54">
        <v>38119</v>
      </c>
      <c r="AZ56" s="10">
        <v>10530</v>
      </c>
      <c r="BA56" s="10">
        <v>4180</v>
      </c>
      <c r="BU56" s="10" t="s">
        <v>8</v>
      </c>
      <c r="BV56" s="10" t="s">
        <v>15</v>
      </c>
      <c r="BW56" s="54">
        <v>38119</v>
      </c>
      <c r="BX56" s="10">
        <v>10530</v>
      </c>
      <c r="BY56" s="10">
        <v>4180</v>
      </c>
    </row>
    <row r="57" spans="37:77" x14ac:dyDescent="0.35">
      <c r="AK57" s="10" t="s">
        <v>284</v>
      </c>
      <c r="AL57" s="12">
        <v>40880</v>
      </c>
      <c r="AM57" s="10"/>
      <c r="AW57" s="10" t="s">
        <v>8</v>
      </c>
      <c r="AX57" s="10" t="s">
        <v>14</v>
      </c>
      <c r="AY57" s="54">
        <v>38112</v>
      </c>
      <c r="AZ57" s="10">
        <v>10518</v>
      </c>
      <c r="BA57" s="10">
        <v>4150.05</v>
      </c>
      <c r="BU57" s="10" t="s">
        <v>8</v>
      </c>
      <c r="BV57" s="10" t="s">
        <v>14</v>
      </c>
      <c r="BW57" s="54">
        <v>38112</v>
      </c>
      <c r="BX57" s="10">
        <v>10518</v>
      </c>
      <c r="BY57" s="10">
        <v>4150.05</v>
      </c>
    </row>
    <row r="58" spans="37:77" x14ac:dyDescent="0.35">
      <c r="AK58" s="10" t="s">
        <v>278</v>
      </c>
      <c r="AL58" s="12">
        <v>40881</v>
      </c>
      <c r="AM58" s="10"/>
      <c r="AW58" s="10" t="s">
        <v>8</v>
      </c>
      <c r="AX58" s="10" t="s">
        <v>285</v>
      </c>
      <c r="AY58" s="54">
        <v>38197</v>
      </c>
      <c r="AZ58" s="10">
        <v>10605</v>
      </c>
      <c r="BA58" s="10">
        <v>4109.6899999999996</v>
      </c>
      <c r="BU58" s="10" t="s">
        <v>8</v>
      </c>
      <c r="BV58" s="10" t="s">
        <v>285</v>
      </c>
      <c r="BW58" s="54">
        <v>38197</v>
      </c>
      <c r="BX58" s="10">
        <v>10605</v>
      </c>
      <c r="BY58" s="10">
        <v>4109.6899999999996</v>
      </c>
    </row>
    <row r="59" spans="37:77" x14ac:dyDescent="0.35">
      <c r="AK59" s="10" t="s">
        <v>279</v>
      </c>
      <c r="AL59" s="12">
        <v>40882</v>
      </c>
      <c r="AM59" s="10"/>
      <c r="AW59" s="10" t="s">
        <v>7</v>
      </c>
      <c r="AX59" s="10" t="s">
        <v>286</v>
      </c>
      <c r="AY59" s="54">
        <v>38431</v>
      </c>
      <c r="AZ59" s="10">
        <v>10941</v>
      </c>
      <c r="BA59" s="10">
        <v>4011.75</v>
      </c>
      <c r="BU59" s="10" t="s">
        <v>7</v>
      </c>
      <c r="BV59" s="10" t="s">
        <v>286</v>
      </c>
      <c r="BW59" s="54">
        <v>38431</v>
      </c>
      <c r="BX59" s="10">
        <v>10941</v>
      </c>
      <c r="BY59" s="10">
        <v>4011.75</v>
      </c>
    </row>
    <row r="60" spans="37:77" x14ac:dyDescent="0.35">
      <c r="AK60" s="10" t="s">
        <v>280</v>
      </c>
      <c r="AL60" s="12">
        <v>40883</v>
      </c>
      <c r="AM60" s="10"/>
      <c r="AW60" s="10" t="s">
        <v>7</v>
      </c>
      <c r="AX60" s="10" t="s">
        <v>286</v>
      </c>
      <c r="AY60" s="54">
        <v>38050</v>
      </c>
      <c r="AZ60" s="10">
        <v>10458</v>
      </c>
      <c r="BA60" s="10">
        <v>3891</v>
      </c>
      <c r="BU60" s="10" t="s">
        <v>7</v>
      </c>
      <c r="BV60" s="10" t="s">
        <v>286</v>
      </c>
      <c r="BW60" s="54">
        <v>38050</v>
      </c>
      <c r="BX60" s="10">
        <v>10458</v>
      </c>
      <c r="BY60" s="10">
        <v>3891</v>
      </c>
    </row>
    <row r="61" spans="37:77" x14ac:dyDescent="0.35">
      <c r="AK61" s="10" t="s">
        <v>281</v>
      </c>
      <c r="AL61" s="12">
        <v>40884</v>
      </c>
      <c r="AM61" s="10"/>
      <c r="AW61" s="10" t="s">
        <v>8</v>
      </c>
      <c r="AX61" s="10" t="s">
        <v>285</v>
      </c>
      <c r="AY61" s="54">
        <v>37996</v>
      </c>
      <c r="AZ61" s="10">
        <v>10401</v>
      </c>
      <c r="BA61" s="10">
        <v>3868.6</v>
      </c>
      <c r="BU61" s="10" t="s">
        <v>8</v>
      </c>
      <c r="BV61" s="10" t="s">
        <v>285</v>
      </c>
      <c r="BW61" s="54">
        <v>37996</v>
      </c>
      <c r="BX61" s="10">
        <v>10401</v>
      </c>
      <c r="BY61" s="10">
        <v>3868.6</v>
      </c>
    </row>
    <row r="62" spans="37:77" x14ac:dyDescent="0.35">
      <c r="AK62" s="10" t="s">
        <v>282</v>
      </c>
      <c r="AL62" s="12">
        <v>40885</v>
      </c>
      <c r="AM62" s="10"/>
      <c r="AW62" s="10" t="s">
        <v>8</v>
      </c>
      <c r="AX62" s="10" t="s">
        <v>14</v>
      </c>
      <c r="AY62" s="54">
        <v>38058</v>
      </c>
      <c r="AZ62" s="10">
        <v>10451</v>
      </c>
      <c r="BA62" s="10">
        <v>3849.66</v>
      </c>
      <c r="BU62" s="10" t="s">
        <v>8</v>
      </c>
      <c r="BV62" s="10" t="s">
        <v>14</v>
      </c>
      <c r="BW62" s="54">
        <v>38058</v>
      </c>
      <c r="BX62" s="10">
        <v>10451</v>
      </c>
      <c r="BY62" s="10">
        <v>3849.66</v>
      </c>
    </row>
    <row r="63" spans="37:77" x14ac:dyDescent="0.35">
      <c r="AK63" s="10" t="s">
        <v>283</v>
      </c>
      <c r="AL63" s="12">
        <v>40886</v>
      </c>
      <c r="AM63" s="10"/>
      <c r="AW63" s="10" t="s">
        <v>7</v>
      </c>
      <c r="AX63" s="10" t="s">
        <v>16</v>
      </c>
      <c r="AY63" s="54">
        <v>38256</v>
      </c>
      <c r="AZ63" s="10">
        <v>10672</v>
      </c>
      <c r="BA63" s="10">
        <v>3815.25</v>
      </c>
      <c r="BU63" s="10" t="s">
        <v>7</v>
      </c>
      <c r="BV63" s="10" t="s">
        <v>16</v>
      </c>
      <c r="BW63" s="54">
        <v>38256</v>
      </c>
      <c r="BX63" s="10">
        <v>10672</v>
      </c>
      <c r="BY63" s="10">
        <v>3815.25</v>
      </c>
    </row>
    <row r="64" spans="37:77" x14ac:dyDescent="0.35">
      <c r="AK64" s="10" t="s">
        <v>277</v>
      </c>
      <c r="AL64" s="12">
        <v>40887</v>
      </c>
      <c r="AM64" s="10"/>
      <c r="AW64" s="10" t="s">
        <v>8</v>
      </c>
      <c r="AX64" s="10" t="s">
        <v>287</v>
      </c>
      <c r="AY64" s="54">
        <v>38382</v>
      </c>
      <c r="AZ64" s="10">
        <v>10845</v>
      </c>
      <c r="BA64" s="10">
        <v>3812.7</v>
      </c>
      <c r="BU64" s="10" t="s">
        <v>8</v>
      </c>
      <c r="BV64" s="10" t="s">
        <v>287</v>
      </c>
      <c r="BW64" s="54">
        <v>38382</v>
      </c>
      <c r="BX64" s="10">
        <v>10845</v>
      </c>
      <c r="BY64" s="10">
        <v>3812.7</v>
      </c>
    </row>
    <row r="65" spans="37:77" x14ac:dyDescent="0.35">
      <c r="AK65" s="10" t="s">
        <v>284</v>
      </c>
      <c r="AL65" s="12">
        <v>40888</v>
      </c>
      <c r="AM65" s="10"/>
      <c r="AW65" s="10" t="s">
        <v>8</v>
      </c>
      <c r="AX65" s="10" t="s">
        <v>287</v>
      </c>
      <c r="AY65" s="54">
        <v>37903</v>
      </c>
      <c r="AZ65" s="10">
        <v>10305</v>
      </c>
      <c r="BA65" s="10">
        <v>3741.3</v>
      </c>
      <c r="BU65" s="10" t="s">
        <v>8</v>
      </c>
      <c r="BV65" s="10" t="s">
        <v>287</v>
      </c>
      <c r="BW65" s="54">
        <v>37903</v>
      </c>
      <c r="BX65" s="10">
        <v>10305</v>
      </c>
      <c r="BY65" s="10">
        <v>3741.3</v>
      </c>
    </row>
    <row r="66" spans="37:77" x14ac:dyDescent="0.35">
      <c r="AK66" s="10" t="s">
        <v>278</v>
      </c>
      <c r="AL66" s="12">
        <v>40889</v>
      </c>
      <c r="AM66" s="10"/>
      <c r="AW66" s="10" t="s">
        <v>8</v>
      </c>
      <c r="AX66" s="10" t="s">
        <v>287</v>
      </c>
      <c r="AY66" s="54">
        <v>38473</v>
      </c>
      <c r="AZ66" s="10">
        <v>11056</v>
      </c>
      <c r="BA66" s="10">
        <v>3740</v>
      </c>
      <c r="BU66" s="10" t="s">
        <v>8</v>
      </c>
      <c r="BV66" s="10" t="s">
        <v>287</v>
      </c>
      <c r="BW66" s="54">
        <v>38473</v>
      </c>
      <c r="BX66" s="10">
        <v>11056</v>
      </c>
      <c r="BY66" s="10">
        <v>3740</v>
      </c>
    </row>
    <row r="67" spans="37:77" x14ac:dyDescent="0.35">
      <c r="AK67" s="10" t="s">
        <v>279</v>
      </c>
      <c r="AL67" s="12">
        <v>40890</v>
      </c>
      <c r="AM67" s="10"/>
      <c r="AW67" s="10" t="s">
        <v>8</v>
      </c>
      <c r="AX67" s="10" t="s">
        <v>285</v>
      </c>
      <c r="AY67" s="54">
        <v>38352</v>
      </c>
      <c r="AZ67" s="10">
        <v>10789</v>
      </c>
      <c r="BA67" s="10">
        <v>3687</v>
      </c>
      <c r="BU67" s="10" t="s">
        <v>8</v>
      </c>
      <c r="BV67" s="10" t="s">
        <v>285</v>
      </c>
      <c r="BW67" s="54">
        <v>38352</v>
      </c>
      <c r="BX67" s="10">
        <v>10789</v>
      </c>
      <c r="BY67" s="10">
        <v>3687</v>
      </c>
    </row>
    <row r="68" spans="37:77" x14ac:dyDescent="0.35">
      <c r="AK68" s="10" t="s">
        <v>280</v>
      </c>
      <c r="AL68" s="12">
        <v>40891</v>
      </c>
      <c r="AM68" s="10"/>
      <c r="AW68" s="10" t="s">
        <v>8</v>
      </c>
      <c r="AX68" s="10" t="s">
        <v>15</v>
      </c>
      <c r="AY68" s="54">
        <v>38340</v>
      </c>
      <c r="AZ68" s="10">
        <v>10772</v>
      </c>
      <c r="BA68" s="10">
        <v>3603.22</v>
      </c>
      <c r="BU68" s="10" t="s">
        <v>8</v>
      </c>
      <c r="BV68" s="10" t="s">
        <v>15</v>
      </c>
      <c r="BW68" s="54">
        <v>38340</v>
      </c>
      <c r="BX68" s="10">
        <v>10772</v>
      </c>
      <c r="BY68" s="10">
        <v>3603.22</v>
      </c>
    </row>
    <row r="69" spans="37:77" x14ac:dyDescent="0.35">
      <c r="AK69" s="10" t="s">
        <v>281</v>
      </c>
      <c r="AL69" s="12">
        <v>40892</v>
      </c>
      <c r="AM69" s="10"/>
      <c r="AW69" s="10" t="s">
        <v>8</v>
      </c>
      <c r="AX69" s="10" t="s">
        <v>14</v>
      </c>
      <c r="AY69" s="54">
        <v>37813</v>
      </c>
      <c r="AZ69" s="10">
        <v>10252</v>
      </c>
      <c r="BA69" s="10">
        <v>3597.9</v>
      </c>
      <c r="BU69" s="10" t="s">
        <v>8</v>
      </c>
      <c r="BV69" s="10" t="s">
        <v>14</v>
      </c>
      <c r="BW69" s="54">
        <v>37813</v>
      </c>
      <c r="BX69" s="10">
        <v>10252</v>
      </c>
      <c r="BY69" s="10">
        <v>3597.9</v>
      </c>
    </row>
    <row r="70" spans="37:77" x14ac:dyDescent="0.35">
      <c r="AK70" s="10" t="s">
        <v>282</v>
      </c>
      <c r="AL70" s="12">
        <v>40893</v>
      </c>
      <c r="AM70" s="10"/>
      <c r="AW70" s="10" t="s">
        <v>8</v>
      </c>
      <c r="AX70" s="10" t="s">
        <v>287</v>
      </c>
      <c r="AY70" s="54">
        <v>38434</v>
      </c>
      <c r="AZ70" s="10">
        <v>10962</v>
      </c>
      <c r="BA70" s="10">
        <v>3584</v>
      </c>
      <c r="BU70" s="10" t="s">
        <v>8</v>
      </c>
      <c r="BV70" s="10" t="s">
        <v>287</v>
      </c>
      <c r="BW70" s="54">
        <v>38434</v>
      </c>
      <c r="BX70" s="10">
        <v>10962</v>
      </c>
      <c r="BY70" s="10">
        <v>3584</v>
      </c>
    </row>
    <row r="71" spans="37:77" x14ac:dyDescent="0.35">
      <c r="AK71" s="10" t="s">
        <v>283</v>
      </c>
      <c r="AL71" s="12">
        <v>40894</v>
      </c>
      <c r="AM71" s="10"/>
      <c r="AW71" s="10" t="s">
        <v>8</v>
      </c>
      <c r="AX71" s="10" t="s">
        <v>15</v>
      </c>
      <c r="AY71" s="54">
        <v>38452</v>
      </c>
      <c r="AZ71" s="10">
        <v>10988</v>
      </c>
      <c r="BA71" s="10">
        <v>3574.8</v>
      </c>
      <c r="BU71" s="10" t="s">
        <v>8</v>
      </c>
      <c r="BV71" s="10" t="s">
        <v>15</v>
      </c>
      <c r="BW71" s="54">
        <v>38452</v>
      </c>
      <c r="BX71" s="10">
        <v>10988</v>
      </c>
      <c r="BY71" s="10">
        <v>3574.8</v>
      </c>
    </row>
    <row r="72" spans="37:77" x14ac:dyDescent="0.35">
      <c r="AK72" s="10" t="s">
        <v>277</v>
      </c>
      <c r="AL72" s="12">
        <v>40895</v>
      </c>
      <c r="AM72" s="10"/>
      <c r="AW72" s="10" t="s">
        <v>7</v>
      </c>
      <c r="AX72" s="10" t="s">
        <v>17</v>
      </c>
      <c r="AY72" s="54">
        <v>38137</v>
      </c>
      <c r="AZ72" s="10">
        <v>10549</v>
      </c>
      <c r="BA72" s="10">
        <v>3554.27</v>
      </c>
      <c r="BU72" s="10" t="s">
        <v>7</v>
      </c>
      <c r="BV72" s="10" t="s">
        <v>17</v>
      </c>
      <c r="BW72" s="54">
        <v>38137</v>
      </c>
      <c r="BX72" s="10">
        <v>10549</v>
      </c>
      <c r="BY72" s="10">
        <v>3554.27</v>
      </c>
    </row>
    <row r="73" spans="37:77" x14ac:dyDescent="0.35">
      <c r="AK73" s="10" t="s">
        <v>284</v>
      </c>
      <c r="AL73" s="12">
        <v>40896</v>
      </c>
      <c r="AM73" s="10"/>
      <c r="AW73" s="10" t="s">
        <v>8</v>
      </c>
      <c r="AX73" s="10" t="s">
        <v>14</v>
      </c>
      <c r="AY73" s="54">
        <v>37839</v>
      </c>
      <c r="AZ73" s="10">
        <v>10267</v>
      </c>
      <c r="BA73" s="10">
        <v>3536.6</v>
      </c>
      <c r="BU73" s="10" t="s">
        <v>8</v>
      </c>
      <c r="BV73" s="10" t="s">
        <v>14</v>
      </c>
      <c r="BW73" s="54">
        <v>37839</v>
      </c>
      <c r="BX73" s="10">
        <v>10267</v>
      </c>
      <c r="BY73" s="10">
        <v>3536.6</v>
      </c>
    </row>
    <row r="74" spans="37:77" x14ac:dyDescent="0.35">
      <c r="AK74" s="10" t="s">
        <v>278</v>
      </c>
      <c r="AL74" s="12">
        <v>40897</v>
      </c>
      <c r="AM74" s="10"/>
      <c r="AW74" s="10" t="s">
        <v>8</v>
      </c>
      <c r="AX74" s="10" t="s">
        <v>14</v>
      </c>
      <c r="AY74" s="54">
        <v>38400</v>
      </c>
      <c r="AZ74" s="10">
        <v>10861</v>
      </c>
      <c r="BA74" s="10">
        <v>3523.4</v>
      </c>
      <c r="BU74" s="10" t="s">
        <v>8</v>
      </c>
      <c r="BV74" s="10" t="s">
        <v>14</v>
      </c>
      <c r="BW74" s="54">
        <v>38400</v>
      </c>
      <c r="BX74" s="10">
        <v>10861</v>
      </c>
      <c r="BY74" s="10">
        <v>3523.4</v>
      </c>
    </row>
    <row r="75" spans="37:77" x14ac:dyDescent="0.35">
      <c r="AK75" s="10" t="s">
        <v>279</v>
      </c>
      <c r="AL75" s="12">
        <v>40898</v>
      </c>
      <c r="AM75" s="10"/>
      <c r="AW75" s="10" t="s">
        <v>7</v>
      </c>
      <c r="AX75" s="10" t="s">
        <v>17</v>
      </c>
      <c r="AY75" s="54">
        <v>37951</v>
      </c>
      <c r="AZ75" s="10">
        <v>10359</v>
      </c>
      <c r="BA75" s="10">
        <v>3471.68</v>
      </c>
      <c r="BU75" s="10" t="s">
        <v>7</v>
      </c>
      <c r="BV75" s="10" t="s">
        <v>17</v>
      </c>
      <c r="BW75" s="54">
        <v>37951</v>
      </c>
      <c r="BX75" s="10">
        <v>10359</v>
      </c>
      <c r="BY75" s="10">
        <v>3471.68</v>
      </c>
    </row>
    <row r="76" spans="37:77" x14ac:dyDescent="0.35">
      <c r="AK76" s="10" t="s">
        <v>280</v>
      </c>
      <c r="AL76" s="12">
        <v>40899</v>
      </c>
      <c r="AM76" s="10"/>
      <c r="AW76" s="10" t="s">
        <v>8</v>
      </c>
      <c r="AX76" s="10" t="s">
        <v>285</v>
      </c>
      <c r="AY76" s="54">
        <v>38289</v>
      </c>
      <c r="AZ76" s="10">
        <v>10718</v>
      </c>
      <c r="BA76" s="10">
        <v>3463</v>
      </c>
      <c r="BU76" s="10" t="s">
        <v>8</v>
      </c>
      <c r="BV76" s="10" t="s">
        <v>285</v>
      </c>
      <c r="BW76" s="54">
        <v>38289</v>
      </c>
      <c r="BX76" s="10">
        <v>10718</v>
      </c>
      <c r="BY76" s="10">
        <v>3463</v>
      </c>
    </row>
    <row r="77" spans="37:77" x14ac:dyDescent="0.35">
      <c r="AK77" s="10" t="s">
        <v>281</v>
      </c>
      <c r="AL77" s="12">
        <v>40900</v>
      </c>
      <c r="AM77" s="10"/>
      <c r="AW77" s="10" t="s">
        <v>8</v>
      </c>
      <c r="AX77" s="10" t="s">
        <v>14</v>
      </c>
      <c r="AY77" s="54">
        <v>38277</v>
      </c>
      <c r="AZ77" s="10">
        <v>10698</v>
      </c>
      <c r="BA77" s="10">
        <v>3436.45</v>
      </c>
      <c r="BU77" s="10" t="s">
        <v>8</v>
      </c>
      <c r="BV77" s="10" t="s">
        <v>14</v>
      </c>
      <c r="BW77" s="54">
        <v>38277</v>
      </c>
      <c r="BX77" s="10">
        <v>10698</v>
      </c>
      <c r="BY77" s="10">
        <v>3436.45</v>
      </c>
    </row>
    <row r="78" spans="37:77" x14ac:dyDescent="0.35">
      <c r="AK78" s="10" t="s">
        <v>282</v>
      </c>
      <c r="AL78" s="12">
        <v>40901</v>
      </c>
      <c r="AM78" s="10"/>
      <c r="AW78" s="10" t="s">
        <v>8</v>
      </c>
      <c r="AX78" s="10" t="s">
        <v>285</v>
      </c>
      <c r="AY78" s="54">
        <v>38311</v>
      </c>
      <c r="AZ78" s="10">
        <v>10709</v>
      </c>
      <c r="BA78" s="10">
        <v>3424</v>
      </c>
      <c r="BU78" s="10" t="s">
        <v>8</v>
      </c>
      <c r="BV78" s="10" t="s">
        <v>285</v>
      </c>
      <c r="BW78" s="54">
        <v>38311</v>
      </c>
      <c r="BX78" s="10">
        <v>10709</v>
      </c>
      <c r="BY78" s="10">
        <v>3424</v>
      </c>
    </row>
    <row r="79" spans="37:77" x14ac:dyDescent="0.35">
      <c r="AK79" s="10" t="s">
        <v>283</v>
      </c>
      <c r="AL79" s="12">
        <v>40902</v>
      </c>
      <c r="AM79" s="10"/>
      <c r="AW79" s="10" t="s">
        <v>8</v>
      </c>
      <c r="AX79" s="10" t="s">
        <v>18</v>
      </c>
      <c r="AY79" s="54">
        <v>37929</v>
      </c>
      <c r="AZ79" s="10">
        <v>10339</v>
      </c>
      <c r="BA79" s="10">
        <v>3354</v>
      </c>
      <c r="BU79" s="10" t="s">
        <v>8</v>
      </c>
      <c r="BV79" s="10" t="s">
        <v>18</v>
      </c>
      <c r="BW79" s="54">
        <v>37929</v>
      </c>
      <c r="BX79" s="10">
        <v>10339</v>
      </c>
      <c r="BY79" s="10">
        <v>3354</v>
      </c>
    </row>
    <row r="80" spans="37:77" x14ac:dyDescent="0.35">
      <c r="AK80" s="10" t="s">
        <v>277</v>
      </c>
      <c r="AL80" s="12">
        <v>40903</v>
      </c>
      <c r="AM80" s="10"/>
      <c r="AW80" s="10" t="s">
        <v>7</v>
      </c>
      <c r="AX80" s="10" t="s">
        <v>286</v>
      </c>
      <c r="AY80" s="54">
        <v>38465</v>
      </c>
      <c r="AZ80" s="10">
        <v>11033</v>
      </c>
      <c r="BA80" s="10">
        <v>3232.8</v>
      </c>
      <c r="BU80" s="10" t="s">
        <v>7</v>
      </c>
      <c r="BV80" s="10" t="s">
        <v>286</v>
      </c>
      <c r="BW80" s="54">
        <v>38465</v>
      </c>
      <c r="BX80" s="10">
        <v>11033</v>
      </c>
      <c r="BY80" s="10">
        <v>3232.8</v>
      </c>
    </row>
    <row r="81" spans="37:77" x14ac:dyDescent="0.35">
      <c r="AK81" s="10" t="s">
        <v>284</v>
      </c>
      <c r="AL81" s="12">
        <v>40904</v>
      </c>
      <c r="AM81" s="10"/>
      <c r="AW81" s="10" t="s">
        <v>8</v>
      </c>
      <c r="AX81" s="10" t="s">
        <v>285</v>
      </c>
      <c r="AY81" s="54">
        <v>38114</v>
      </c>
      <c r="AZ81" s="10">
        <v>10524</v>
      </c>
      <c r="BA81" s="10">
        <v>3192.65</v>
      </c>
      <c r="BU81" s="10" t="s">
        <v>8</v>
      </c>
      <c r="BV81" s="10" t="s">
        <v>285</v>
      </c>
      <c r="BW81" s="54">
        <v>38114</v>
      </c>
      <c r="BX81" s="10">
        <v>10524</v>
      </c>
      <c r="BY81" s="10">
        <v>3192.65</v>
      </c>
    </row>
    <row r="82" spans="37:77" x14ac:dyDescent="0.35">
      <c r="AK82" s="10" t="s">
        <v>278</v>
      </c>
      <c r="AL82" s="12">
        <v>40905</v>
      </c>
      <c r="AM82" s="10"/>
      <c r="AW82" s="10" t="s">
        <v>7</v>
      </c>
      <c r="AX82" s="10" t="s">
        <v>286</v>
      </c>
      <c r="AY82" s="54">
        <v>38080</v>
      </c>
      <c r="AZ82" s="10">
        <v>10490</v>
      </c>
      <c r="BA82" s="10">
        <v>3163.2</v>
      </c>
      <c r="BU82" s="10" t="s">
        <v>7</v>
      </c>
      <c r="BV82" s="10" t="s">
        <v>286</v>
      </c>
      <c r="BW82" s="54">
        <v>38080</v>
      </c>
      <c r="BX82" s="10">
        <v>10490</v>
      </c>
      <c r="BY82" s="10">
        <v>3163.2</v>
      </c>
    </row>
    <row r="83" spans="37:77" x14ac:dyDescent="0.35">
      <c r="AK83" s="10" t="s">
        <v>279</v>
      </c>
      <c r="AL83" s="12">
        <v>40906</v>
      </c>
      <c r="AM83" s="10"/>
      <c r="AW83" s="10" t="s">
        <v>8</v>
      </c>
      <c r="AX83" s="10" t="s">
        <v>14</v>
      </c>
      <c r="AY83" s="54">
        <v>38267</v>
      </c>
      <c r="AZ83" s="10">
        <v>10688</v>
      </c>
      <c r="BA83" s="10">
        <v>3160.6</v>
      </c>
      <c r="BU83" s="10" t="s">
        <v>8</v>
      </c>
      <c r="BV83" s="10" t="s">
        <v>14</v>
      </c>
      <c r="BW83" s="54">
        <v>38267</v>
      </c>
      <c r="BX83" s="10">
        <v>10688</v>
      </c>
      <c r="BY83" s="10">
        <v>3160.6</v>
      </c>
    </row>
    <row r="84" spans="37:77" x14ac:dyDescent="0.35">
      <c r="AK84" s="10" t="s">
        <v>280</v>
      </c>
      <c r="AL84" s="12">
        <v>40907</v>
      </c>
      <c r="AM84" s="10"/>
      <c r="AW84" s="10" t="s">
        <v>8</v>
      </c>
      <c r="AX84" s="10" t="s">
        <v>285</v>
      </c>
      <c r="AY84" s="54">
        <v>38413</v>
      </c>
      <c r="AZ84" s="10">
        <v>10886</v>
      </c>
      <c r="BA84" s="10">
        <v>3127.5</v>
      </c>
      <c r="BU84" s="10" t="s">
        <v>8</v>
      </c>
      <c r="BV84" s="10" t="s">
        <v>285</v>
      </c>
      <c r="BW84" s="54">
        <v>38413</v>
      </c>
      <c r="BX84" s="10">
        <v>10886</v>
      </c>
      <c r="BY84" s="10">
        <v>3127.5</v>
      </c>
    </row>
    <row r="85" spans="37:77" x14ac:dyDescent="0.35">
      <c r="AK85" s="10" t="s">
        <v>281</v>
      </c>
      <c r="AL85" s="12">
        <v>40908</v>
      </c>
      <c r="AM85" s="10"/>
      <c r="AW85" s="10" t="s">
        <v>8</v>
      </c>
      <c r="AX85" s="10" t="s">
        <v>18</v>
      </c>
      <c r="AY85" s="54">
        <v>38178</v>
      </c>
      <c r="AZ85" s="10">
        <v>10588</v>
      </c>
      <c r="BA85" s="10">
        <v>3120</v>
      </c>
      <c r="BU85" s="10" t="s">
        <v>8</v>
      </c>
      <c r="BV85" s="10" t="s">
        <v>18</v>
      </c>
      <c r="BW85" s="54">
        <v>38178</v>
      </c>
      <c r="BX85" s="10">
        <v>10588</v>
      </c>
      <c r="BY85" s="10">
        <v>3120</v>
      </c>
    </row>
    <row r="86" spans="37:77" x14ac:dyDescent="0.35">
      <c r="AK86" s="10" t="s">
        <v>282</v>
      </c>
      <c r="AL86" s="12">
        <v>40909</v>
      </c>
      <c r="AM86" s="10"/>
      <c r="AW86" s="10" t="s">
        <v>8</v>
      </c>
      <c r="AX86" s="10" t="s">
        <v>15</v>
      </c>
      <c r="AY86" s="54">
        <v>38309</v>
      </c>
      <c r="AZ86" s="10">
        <v>10742</v>
      </c>
      <c r="BA86" s="10">
        <v>3118</v>
      </c>
      <c r="BU86" s="10" t="s">
        <v>8</v>
      </c>
      <c r="BV86" s="10" t="s">
        <v>15</v>
      </c>
      <c r="BW86" s="54">
        <v>38309</v>
      </c>
      <c r="BX86" s="10">
        <v>10742</v>
      </c>
      <c r="BY86" s="10">
        <v>3118</v>
      </c>
    </row>
    <row r="87" spans="37:77" x14ac:dyDescent="0.35">
      <c r="AK87" s="10" t="s">
        <v>283</v>
      </c>
      <c r="AL87" s="12">
        <v>40910</v>
      </c>
      <c r="AM87" s="10"/>
      <c r="AW87" s="10" t="s">
        <v>7</v>
      </c>
      <c r="AX87" s="10" t="s">
        <v>13</v>
      </c>
      <c r="AY87" s="54">
        <v>38336</v>
      </c>
      <c r="AZ87" s="10">
        <v>10757</v>
      </c>
      <c r="BA87" s="10">
        <v>3082</v>
      </c>
      <c r="BU87" s="10" t="s">
        <v>7</v>
      </c>
      <c r="BV87" s="10" t="s">
        <v>13</v>
      </c>
      <c r="BW87" s="54">
        <v>38336</v>
      </c>
      <c r="BX87" s="10">
        <v>10757</v>
      </c>
      <c r="BY87" s="10">
        <v>3082</v>
      </c>
    </row>
    <row r="88" spans="37:77" x14ac:dyDescent="0.35">
      <c r="AK88" s="10" t="s">
        <v>277</v>
      </c>
      <c r="AL88" s="12">
        <v>40911</v>
      </c>
      <c r="AM88" s="10"/>
      <c r="AW88" s="10" t="s">
        <v>8</v>
      </c>
      <c r="AX88" s="10" t="s">
        <v>285</v>
      </c>
      <c r="AY88" s="54">
        <v>38002</v>
      </c>
      <c r="AZ88" s="10">
        <v>10400</v>
      </c>
      <c r="BA88" s="10">
        <v>3063</v>
      </c>
      <c r="BU88" s="10" t="s">
        <v>8</v>
      </c>
      <c r="BV88" s="10" t="s">
        <v>285</v>
      </c>
      <c r="BW88" s="54">
        <v>38002</v>
      </c>
      <c r="BX88" s="10">
        <v>10400</v>
      </c>
      <c r="BY88" s="10">
        <v>3063</v>
      </c>
    </row>
    <row r="89" spans="37:77" x14ac:dyDescent="0.35">
      <c r="AK89" s="10" t="s">
        <v>284</v>
      </c>
      <c r="AL89" s="12">
        <v>40912</v>
      </c>
      <c r="AM89" s="10"/>
      <c r="AW89" s="10" t="s">
        <v>8</v>
      </c>
      <c r="AX89" s="10" t="s">
        <v>18</v>
      </c>
      <c r="AY89" s="54">
        <v>38471</v>
      </c>
      <c r="AZ89" s="10">
        <v>11053</v>
      </c>
      <c r="BA89" s="10">
        <v>3055</v>
      </c>
      <c r="BU89" s="10" t="s">
        <v>8</v>
      </c>
      <c r="BV89" s="10" t="s">
        <v>18</v>
      </c>
      <c r="BW89" s="54">
        <v>38471</v>
      </c>
      <c r="BX89" s="10">
        <v>11053</v>
      </c>
      <c r="BY89" s="10">
        <v>3055</v>
      </c>
    </row>
    <row r="90" spans="37:77" x14ac:dyDescent="0.35">
      <c r="AK90" s="10" t="s">
        <v>278</v>
      </c>
      <c r="AL90" s="12">
        <v>40913</v>
      </c>
      <c r="AM90" s="10"/>
      <c r="AW90" s="10" t="s">
        <v>8</v>
      </c>
      <c r="AX90" s="10" t="s">
        <v>14</v>
      </c>
      <c r="AY90" s="54">
        <v>38352</v>
      </c>
      <c r="AZ90" s="10">
        <v>10801</v>
      </c>
      <c r="BA90" s="10">
        <v>3026.85</v>
      </c>
      <c r="BU90" s="10" t="s">
        <v>8</v>
      </c>
      <c r="BV90" s="10" t="s">
        <v>14</v>
      </c>
      <c r="BW90" s="54">
        <v>38352</v>
      </c>
      <c r="BX90" s="10">
        <v>10801</v>
      </c>
      <c r="BY90" s="10">
        <v>3026.85</v>
      </c>
    </row>
    <row r="91" spans="37:77" x14ac:dyDescent="0.35">
      <c r="AK91" s="10" t="s">
        <v>279</v>
      </c>
      <c r="AL91" s="12">
        <v>40914</v>
      </c>
      <c r="AM91" s="10"/>
      <c r="AW91" s="10" t="s">
        <v>8</v>
      </c>
      <c r="AX91" s="10" t="s">
        <v>287</v>
      </c>
      <c r="AY91" s="54">
        <v>37863</v>
      </c>
      <c r="AZ91" s="10">
        <v>10286</v>
      </c>
      <c r="BA91" s="10">
        <v>3016</v>
      </c>
      <c r="BU91" s="10" t="s">
        <v>8</v>
      </c>
      <c r="BV91" s="10" t="s">
        <v>287</v>
      </c>
      <c r="BW91" s="54">
        <v>37863</v>
      </c>
      <c r="BX91" s="10">
        <v>10286</v>
      </c>
      <c r="BY91" s="10">
        <v>3016</v>
      </c>
    </row>
    <row r="92" spans="37:77" x14ac:dyDescent="0.35">
      <c r="AK92" s="10" t="s">
        <v>280</v>
      </c>
      <c r="AL92" s="12">
        <v>40915</v>
      </c>
      <c r="AM92" s="10"/>
      <c r="AW92" s="10" t="s">
        <v>8</v>
      </c>
      <c r="AX92" s="10" t="s">
        <v>287</v>
      </c>
      <c r="AY92" s="54">
        <v>38382</v>
      </c>
      <c r="AZ92" s="10">
        <v>10852</v>
      </c>
      <c r="BA92" s="10">
        <v>2984</v>
      </c>
      <c r="BU92" s="10" t="s">
        <v>8</v>
      </c>
      <c r="BV92" s="10" t="s">
        <v>287</v>
      </c>
      <c r="BW92" s="54">
        <v>38382</v>
      </c>
      <c r="BX92" s="10">
        <v>10852</v>
      </c>
      <c r="BY92" s="10">
        <v>2984</v>
      </c>
    </row>
    <row r="93" spans="37:77" x14ac:dyDescent="0.35">
      <c r="AK93" s="10" t="s">
        <v>281</v>
      </c>
      <c r="AL93" s="12">
        <v>40916</v>
      </c>
      <c r="AM93" s="10"/>
      <c r="AW93" s="10" t="s">
        <v>8</v>
      </c>
      <c r="AX93" s="10" t="s">
        <v>15</v>
      </c>
      <c r="AY93" s="54">
        <v>38388</v>
      </c>
      <c r="AZ93" s="10">
        <v>10854</v>
      </c>
      <c r="BA93" s="10">
        <v>2966.5</v>
      </c>
      <c r="BU93" s="10" t="s">
        <v>8</v>
      </c>
      <c r="BV93" s="10" t="s">
        <v>15</v>
      </c>
      <c r="BW93" s="54">
        <v>38388</v>
      </c>
      <c r="BX93" s="10">
        <v>10854</v>
      </c>
      <c r="BY93" s="10">
        <v>2966.5</v>
      </c>
    </row>
    <row r="94" spans="37:77" x14ac:dyDescent="0.35">
      <c r="AK94" s="10" t="s">
        <v>282</v>
      </c>
      <c r="AL94" s="12">
        <v>40917</v>
      </c>
      <c r="AM94" s="10"/>
      <c r="AW94" s="10" t="s">
        <v>7</v>
      </c>
      <c r="AX94" s="10" t="s">
        <v>13</v>
      </c>
      <c r="AY94" s="54">
        <v>38142</v>
      </c>
      <c r="AZ94" s="10">
        <v>10555</v>
      </c>
      <c r="BA94" s="10">
        <v>2944.4</v>
      </c>
      <c r="BU94" s="10" t="s">
        <v>7</v>
      </c>
      <c r="BV94" s="10" t="s">
        <v>13</v>
      </c>
      <c r="BW94" s="54">
        <v>38142</v>
      </c>
      <c r="BX94" s="10">
        <v>10555</v>
      </c>
      <c r="BY94" s="10">
        <v>2944.4</v>
      </c>
    </row>
    <row r="95" spans="37:77" x14ac:dyDescent="0.35">
      <c r="AK95" s="10" t="s">
        <v>283</v>
      </c>
      <c r="AL95" s="12">
        <v>40918</v>
      </c>
      <c r="AM95" s="10"/>
      <c r="AW95" s="10" t="s">
        <v>8</v>
      </c>
      <c r="AX95" s="10" t="s">
        <v>14</v>
      </c>
      <c r="AY95" s="54">
        <v>38354</v>
      </c>
      <c r="AZ95" s="10">
        <v>10802</v>
      </c>
      <c r="BA95" s="10">
        <v>2942.81</v>
      </c>
      <c r="BU95" s="10" t="s">
        <v>8</v>
      </c>
      <c r="BV95" s="10" t="s">
        <v>14</v>
      </c>
      <c r="BW95" s="54">
        <v>38354</v>
      </c>
      <c r="BX95" s="10">
        <v>10802</v>
      </c>
      <c r="BY95" s="10">
        <v>2942.81</v>
      </c>
    </row>
    <row r="96" spans="37:77" x14ac:dyDescent="0.35">
      <c r="AK96" s="10" t="s">
        <v>277</v>
      </c>
      <c r="AL96" s="12">
        <v>40919</v>
      </c>
      <c r="AM96" s="10"/>
      <c r="AW96" s="10" t="s">
        <v>8</v>
      </c>
      <c r="AX96" s="10" t="s">
        <v>18</v>
      </c>
      <c r="AY96" s="54">
        <v>37936</v>
      </c>
      <c r="AZ96" s="10">
        <v>10345</v>
      </c>
      <c r="BA96" s="10">
        <v>2924.8</v>
      </c>
      <c r="BU96" s="10" t="s">
        <v>8</v>
      </c>
      <c r="BV96" s="10" t="s">
        <v>18</v>
      </c>
      <c r="BW96" s="54">
        <v>37936</v>
      </c>
      <c r="BX96" s="10">
        <v>10345</v>
      </c>
      <c r="BY96" s="10">
        <v>2924.8</v>
      </c>
    </row>
    <row r="97" spans="37:77" x14ac:dyDescent="0.35">
      <c r="AK97" s="10" t="s">
        <v>284</v>
      </c>
      <c r="AL97" s="12">
        <v>40920</v>
      </c>
      <c r="AM97" s="10"/>
      <c r="AW97" s="10" t="s">
        <v>8</v>
      </c>
      <c r="AX97" s="10" t="s">
        <v>14</v>
      </c>
      <c r="AY97" s="54">
        <v>38331</v>
      </c>
      <c r="AZ97" s="10">
        <v>10760</v>
      </c>
      <c r="BA97" s="10">
        <v>2917</v>
      </c>
      <c r="BU97" s="10" t="s">
        <v>8</v>
      </c>
      <c r="BV97" s="10" t="s">
        <v>14</v>
      </c>
      <c r="BW97" s="54">
        <v>38331</v>
      </c>
      <c r="BX97" s="10">
        <v>10760</v>
      </c>
      <c r="BY97" s="10">
        <v>2917</v>
      </c>
    </row>
    <row r="98" spans="37:77" x14ac:dyDescent="0.35">
      <c r="AK98" s="10" t="s">
        <v>278</v>
      </c>
      <c r="AL98" s="12">
        <v>40921</v>
      </c>
      <c r="AM98" s="10"/>
      <c r="AW98" s="10" t="s">
        <v>8</v>
      </c>
      <c r="AX98" s="10" t="s">
        <v>14</v>
      </c>
      <c r="AY98" s="54">
        <v>37971</v>
      </c>
      <c r="AZ98" s="10">
        <v>10382</v>
      </c>
      <c r="BA98" s="10">
        <v>2900</v>
      </c>
      <c r="BU98" s="10" t="s">
        <v>8</v>
      </c>
      <c r="BV98" s="10" t="s">
        <v>14</v>
      </c>
      <c r="BW98" s="54">
        <v>37971</v>
      </c>
      <c r="BX98" s="10">
        <v>10382</v>
      </c>
      <c r="BY98" s="10">
        <v>2900</v>
      </c>
    </row>
    <row r="99" spans="37:77" x14ac:dyDescent="0.35">
      <c r="AK99" s="10" t="s">
        <v>279</v>
      </c>
      <c r="AL99" s="12">
        <v>40922</v>
      </c>
      <c r="AM99" s="10"/>
      <c r="AW99" s="10" t="s">
        <v>7</v>
      </c>
      <c r="AX99" s="10" t="s">
        <v>13</v>
      </c>
      <c r="AY99" s="54">
        <v>38275</v>
      </c>
      <c r="AZ99" s="10">
        <v>10701</v>
      </c>
      <c r="BA99" s="10">
        <v>2864.5</v>
      </c>
      <c r="BU99" s="10" t="s">
        <v>7</v>
      </c>
      <c r="BV99" s="10" t="s">
        <v>13</v>
      </c>
      <c r="BW99" s="54">
        <v>38275</v>
      </c>
      <c r="BX99" s="10">
        <v>10701</v>
      </c>
      <c r="BY99" s="10">
        <v>2864.5</v>
      </c>
    </row>
    <row r="100" spans="37:77" x14ac:dyDescent="0.35">
      <c r="AK100" s="10" t="s">
        <v>280</v>
      </c>
      <c r="AL100" s="12">
        <v>40923</v>
      </c>
      <c r="AM100" s="10"/>
      <c r="AW100" s="10" t="s">
        <v>8</v>
      </c>
      <c r="AX100" s="10" t="s">
        <v>15</v>
      </c>
      <c r="AY100" s="54">
        <v>38050</v>
      </c>
      <c r="AZ100" s="10">
        <v>10433</v>
      </c>
      <c r="BA100" s="10">
        <v>2851.2</v>
      </c>
      <c r="BU100" s="10" t="s">
        <v>8</v>
      </c>
      <c r="BV100" s="10" t="s">
        <v>15</v>
      </c>
      <c r="BW100" s="54">
        <v>38050</v>
      </c>
      <c r="BX100" s="10">
        <v>10433</v>
      </c>
      <c r="BY100" s="10">
        <v>2851.2</v>
      </c>
    </row>
    <row r="101" spans="37:77" x14ac:dyDescent="0.35">
      <c r="AK101" s="10" t="s">
        <v>281</v>
      </c>
      <c r="AL101" s="12">
        <v>40924</v>
      </c>
      <c r="AM101" s="10"/>
      <c r="AW101" s="10" t="s">
        <v>8</v>
      </c>
      <c r="AX101" s="10" t="s">
        <v>18</v>
      </c>
      <c r="AY101" s="54">
        <v>38147</v>
      </c>
      <c r="AZ101" s="10">
        <v>10561</v>
      </c>
      <c r="BA101" s="10">
        <v>2844.5</v>
      </c>
      <c r="BU101" s="10" t="s">
        <v>8</v>
      </c>
      <c r="BV101" s="10" t="s">
        <v>18</v>
      </c>
      <c r="BW101" s="54">
        <v>38147</v>
      </c>
      <c r="BX101" s="10">
        <v>10561</v>
      </c>
      <c r="BY101" s="10">
        <v>2844.5</v>
      </c>
    </row>
    <row r="102" spans="37:77" x14ac:dyDescent="0.35">
      <c r="AK102" s="10" t="s">
        <v>282</v>
      </c>
      <c r="AL102" s="12">
        <v>40925</v>
      </c>
      <c r="AM102" s="10"/>
      <c r="AW102" s="10" t="s">
        <v>8</v>
      </c>
      <c r="AX102" s="10" t="s">
        <v>285</v>
      </c>
      <c r="AY102" s="54">
        <v>37902</v>
      </c>
      <c r="AZ102" s="10">
        <v>10316</v>
      </c>
      <c r="BA102" s="10">
        <v>2835</v>
      </c>
      <c r="BU102" s="10" t="s">
        <v>8</v>
      </c>
      <c r="BV102" s="10" t="s">
        <v>285</v>
      </c>
      <c r="BW102" s="54">
        <v>37902</v>
      </c>
      <c r="BX102" s="10">
        <v>10316</v>
      </c>
      <c r="BY102" s="10">
        <v>2835</v>
      </c>
    </row>
    <row r="103" spans="37:77" x14ac:dyDescent="0.35">
      <c r="AK103" s="10" t="s">
        <v>283</v>
      </c>
      <c r="AL103" s="12">
        <v>40926</v>
      </c>
      <c r="AM103" s="10"/>
      <c r="AW103" s="10" t="s">
        <v>8</v>
      </c>
      <c r="AX103" s="10" t="s">
        <v>285</v>
      </c>
      <c r="AY103" s="54">
        <v>38284</v>
      </c>
      <c r="AZ103" s="10">
        <v>10713</v>
      </c>
      <c r="BA103" s="10">
        <v>2827.9</v>
      </c>
      <c r="BU103" s="10" t="s">
        <v>8</v>
      </c>
      <c r="BV103" s="10" t="s">
        <v>285</v>
      </c>
      <c r="BW103" s="54">
        <v>38284</v>
      </c>
      <c r="BX103" s="10">
        <v>10713</v>
      </c>
      <c r="BY103" s="10">
        <v>2827.9</v>
      </c>
    </row>
    <row r="104" spans="37:77" x14ac:dyDescent="0.35">
      <c r="AK104" s="10" t="s">
        <v>277</v>
      </c>
      <c r="AL104" s="12">
        <v>40927</v>
      </c>
      <c r="AM104" s="10"/>
      <c r="AW104" s="10" t="s">
        <v>7</v>
      </c>
      <c r="AX104" s="10" t="s">
        <v>17</v>
      </c>
      <c r="AY104" s="54">
        <v>38365</v>
      </c>
      <c r="AZ104" s="10">
        <v>10823</v>
      </c>
      <c r="BA104" s="10">
        <v>2826</v>
      </c>
      <c r="BU104" s="10" t="s">
        <v>7</v>
      </c>
      <c r="BV104" s="10" t="s">
        <v>17</v>
      </c>
      <c r="BW104" s="54">
        <v>38365</v>
      </c>
      <c r="BX104" s="10">
        <v>10823</v>
      </c>
      <c r="BY104" s="10">
        <v>2826</v>
      </c>
    </row>
    <row r="105" spans="37:77" x14ac:dyDescent="0.35">
      <c r="AK105" s="10" t="s">
        <v>284</v>
      </c>
      <c r="AL105" s="12">
        <v>40928</v>
      </c>
      <c r="AM105" s="10"/>
      <c r="AW105" s="10" t="s">
        <v>8</v>
      </c>
      <c r="AX105" s="10" t="s">
        <v>285</v>
      </c>
      <c r="AY105" s="54">
        <v>38459</v>
      </c>
      <c r="AZ105" s="10">
        <v>11012</v>
      </c>
      <c r="BA105" s="10">
        <v>2825.3</v>
      </c>
      <c r="BU105" s="10" t="s">
        <v>8</v>
      </c>
      <c r="BV105" s="10" t="s">
        <v>285</v>
      </c>
      <c r="BW105" s="54">
        <v>38459</v>
      </c>
      <c r="BX105" s="10">
        <v>11012</v>
      </c>
      <c r="BY105" s="10">
        <v>2825.3</v>
      </c>
    </row>
    <row r="106" spans="37:77" x14ac:dyDescent="0.35">
      <c r="AK106" s="10" t="s">
        <v>278</v>
      </c>
      <c r="AL106" s="12">
        <v>40929</v>
      </c>
      <c r="AM106" s="10"/>
      <c r="AW106" s="10" t="s">
        <v>8</v>
      </c>
      <c r="AX106" s="10" t="s">
        <v>285</v>
      </c>
      <c r="AY106" s="54">
        <v>38134</v>
      </c>
      <c r="AZ106" s="10">
        <v>10546</v>
      </c>
      <c r="BA106" s="10">
        <v>2812</v>
      </c>
      <c r="BU106" s="10" t="s">
        <v>8</v>
      </c>
      <c r="BV106" s="10" t="s">
        <v>285</v>
      </c>
      <c r="BW106" s="54">
        <v>38134</v>
      </c>
      <c r="BX106" s="10">
        <v>10546</v>
      </c>
      <c r="BY106" s="10">
        <v>2812</v>
      </c>
    </row>
    <row r="107" spans="37:77" x14ac:dyDescent="0.35">
      <c r="AK107" s="10" t="s">
        <v>279</v>
      </c>
      <c r="AL107" s="12">
        <v>40930</v>
      </c>
      <c r="AM107" s="10"/>
      <c r="AW107" s="10" t="s">
        <v>8</v>
      </c>
      <c r="AX107" s="10" t="s">
        <v>14</v>
      </c>
      <c r="AY107" s="54">
        <v>38219</v>
      </c>
      <c r="AZ107" s="10">
        <v>10629</v>
      </c>
      <c r="BA107" s="10">
        <v>2775.05</v>
      </c>
      <c r="BU107" s="10" t="s">
        <v>8</v>
      </c>
      <c r="BV107" s="10" t="s">
        <v>14</v>
      </c>
      <c r="BW107" s="54">
        <v>38219</v>
      </c>
      <c r="BX107" s="10">
        <v>10629</v>
      </c>
      <c r="BY107" s="10">
        <v>2775.05</v>
      </c>
    </row>
    <row r="108" spans="37:77" x14ac:dyDescent="0.35">
      <c r="AK108" s="10" t="s">
        <v>280</v>
      </c>
      <c r="AL108" s="12">
        <v>40931</v>
      </c>
      <c r="AM108" s="10"/>
      <c r="AW108" s="10" t="s">
        <v>8</v>
      </c>
      <c r="AX108" s="10" t="s">
        <v>18</v>
      </c>
      <c r="AY108" s="54">
        <v>38361</v>
      </c>
      <c r="AZ108" s="10">
        <v>10805</v>
      </c>
      <c r="BA108" s="10">
        <v>2775</v>
      </c>
      <c r="BU108" s="10" t="s">
        <v>8</v>
      </c>
      <c r="BV108" s="10" t="s">
        <v>18</v>
      </c>
      <c r="BW108" s="54">
        <v>38361</v>
      </c>
      <c r="BX108" s="10">
        <v>10805</v>
      </c>
      <c r="BY108" s="10">
        <v>2775</v>
      </c>
    </row>
    <row r="109" spans="37:77" x14ac:dyDescent="0.35">
      <c r="AK109" s="10" t="s">
        <v>281</v>
      </c>
      <c r="AL109" s="12">
        <v>40932</v>
      </c>
      <c r="AM109" s="10"/>
      <c r="AW109" s="10" t="s">
        <v>8</v>
      </c>
      <c r="AX109" s="10" t="s">
        <v>287</v>
      </c>
      <c r="AY109" s="54">
        <v>38448</v>
      </c>
      <c r="AZ109" s="10">
        <v>10987</v>
      </c>
      <c r="BA109" s="10">
        <v>2772</v>
      </c>
      <c r="BU109" s="10" t="s">
        <v>8</v>
      </c>
      <c r="BV109" s="10" t="s">
        <v>287</v>
      </c>
      <c r="BW109" s="54">
        <v>38448</v>
      </c>
      <c r="BX109" s="10">
        <v>10987</v>
      </c>
      <c r="BY109" s="10">
        <v>2772</v>
      </c>
    </row>
    <row r="110" spans="37:77" x14ac:dyDescent="0.35">
      <c r="AK110" s="10" t="s">
        <v>282</v>
      </c>
      <c r="AL110" s="12">
        <v>40933</v>
      </c>
      <c r="AM110" s="10"/>
      <c r="AW110" s="10" t="s">
        <v>8</v>
      </c>
      <c r="AX110" s="10" t="s">
        <v>18</v>
      </c>
      <c r="AY110" s="54">
        <v>38456</v>
      </c>
      <c r="AZ110" s="10">
        <v>11001</v>
      </c>
      <c r="BA110" s="10">
        <v>2769</v>
      </c>
      <c r="BU110" s="10" t="s">
        <v>8</v>
      </c>
      <c r="BV110" s="10" t="s">
        <v>18</v>
      </c>
      <c r="BW110" s="54">
        <v>38456</v>
      </c>
      <c r="BX110" s="10">
        <v>11001</v>
      </c>
      <c r="BY110" s="10">
        <v>2769</v>
      </c>
    </row>
    <row r="111" spans="37:77" x14ac:dyDescent="0.35">
      <c r="AK111" s="10" t="s">
        <v>283</v>
      </c>
      <c r="AL111" s="12">
        <v>40934</v>
      </c>
      <c r="AM111" s="10"/>
      <c r="AW111" s="10" t="s">
        <v>7</v>
      </c>
      <c r="AX111" s="10" t="s">
        <v>13</v>
      </c>
      <c r="AY111" s="54">
        <v>38225</v>
      </c>
      <c r="AZ111" s="10">
        <v>10637</v>
      </c>
      <c r="BA111" s="10">
        <v>2761.94</v>
      </c>
      <c r="BU111" s="10" t="s">
        <v>7</v>
      </c>
      <c r="BV111" s="10" t="s">
        <v>13</v>
      </c>
      <c r="BW111" s="54">
        <v>38225</v>
      </c>
      <c r="BX111" s="10">
        <v>10637</v>
      </c>
      <c r="BY111" s="10">
        <v>2761.94</v>
      </c>
    </row>
    <row r="112" spans="37:77" x14ac:dyDescent="0.35">
      <c r="AK112" s="10" t="s">
        <v>277</v>
      </c>
      <c r="AL112" s="12">
        <v>40935</v>
      </c>
      <c r="AM112" s="10"/>
      <c r="AW112" s="10" t="s">
        <v>8</v>
      </c>
      <c r="AX112" s="10" t="s">
        <v>285</v>
      </c>
      <c r="AY112" s="54">
        <v>38403</v>
      </c>
      <c r="AZ112" s="10">
        <v>10894</v>
      </c>
      <c r="BA112" s="10">
        <v>2753.1</v>
      </c>
      <c r="BU112" s="10" t="s">
        <v>8</v>
      </c>
      <c r="BV112" s="10" t="s">
        <v>285</v>
      </c>
      <c r="BW112" s="54">
        <v>38403</v>
      </c>
      <c r="BX112" s="10">
        <v>10894</v>
      </c>
      <c r="BY112" s="10">
        <v>2753.1</v>
      </c>
    </row>
    <row r="113" spans="37:77" x14ac:dyDescent="0.35">
      <c r="AK113" s="10" t="s">
        <v>284</v>
      </c>
      <c r="AL113" s="12">
        <v>40936</v>
      </c>
      <c r="AM113" s="10"/>
      <c r="AW113" s="10" t="s">
        <v>8</v>
      </c>
      <c r="AX113" s="10" t="s">
        <v>15</v>
      </c>
      <c r="AY113" s="54">
        <v>38427</v>
      </c>
      <c r="AZ113" s="10">
        <v>10938</v>
      </c>
      <c r="BA113" s="10">
        <v>2731.87</v>
      </c>
      <c r="BU113" s="10" t="s">
        <v>8</v>
      </c>
      <c r="BV113" s="10" t="s">
        <v>15</v>
      </c>
      <c r="BW113" s="54">
        <v>38427</v>
      </c>
      <c r="BX113" s="10">
        <v>10938</v>
      </c>
      <c r="BY113" s="10">
        <v>2731.87</v>
      </c>
    </row>
    <row r="114" spans="37:77" x14ac:dyDescent="0.35">
      <c r="AK114" s="10" t="s">
        <v>278</v>
      </c>
      <c r="AL114" s="12">
        <v>40937</v>
      </c>
      <c r="AM114" s="10"/>
      <c r="AW114" s="10" t="s">
        <v>8</v>
      </c>
      <c r="AX114" s="10" t="s">
        <v>15</v>
      </c>
      <c r="AY114" s="54">
        <v>38231</v>
      </c>
      <c r="AZ114" s="10">
        <v>10638</v>
      </c>
      <c r="BA114" s="10">
        <v>2720.05</v>
      </c>
      <c r="BU114" s="10" t="s">
        <v>8</v>
      </c>
      <c r="BV114" s="10" t="s">
        <v>15</v>
      </c>
      <c r="BW114" s="54">
        <v>38231</v>
      </c>
      <c r="BX114" s="10">
        <v>10638</v>
      </c>
      <c r="BY114" s="10">
        <v>2720.05</v>
      </c>
    </row>
    <row r="115" spans="37:77" x14ac:dyDescent="0.35">
      <c r="AK115" s="10" t="s">
        <v>279</v>
      </c>
      <c r="AL115" s="12">
        <v>40938</v>
      </c>
      <c r="AM115" s="10"/>
      <c r="AW115" s="10" t="s">
        <v>8</v>
      </c>
      <c r="AX115" s="10" t="s">
        <v>287</v>
      </c>
      <c r="AY115" s="54">
        <v>37996</v>
      </c>
      <c r="AZ115" s="10">
        <v>10402</v>
      </c>
      <c r="BA115" s="10">
        <v>2713.5</v>
      </c>
      <c r="BU115" s="10" t="s">
        <v>8</v>
      </c>
      <c r="BV115" s="10" t="s">
        <v>287</v>
      </c>
      <c r="BW115" s="54">
        <v>37996</v>
      </c>
      <c r="BX115" s="10">
        <v>10402</v>
      </c>
      <c r="BY115" s="10">
        <v>2713.5</v>
      </c>
    </row>
    <row r="116" spans="37:77" x14ac:dyDescent="0.35">
      <c r="AK116" s="10" t="s">
        <v>280</v>
      </c>
      <c r="AL116" s="12">
        <v>40939</v>
      </c>
      <c r="AM116" s="10"/>
      <c r="AW116" s="10" t="s">
        <v>8</v>
      </c>
      <c r="AX116" s="10" t="s">
        <v>14</v>
      </c>
      <c r="AY116" s="54">
        <v>37903</v>
      </c>
      <c r="AZ116" s="10">
        <v>10302</v>
      </c>
      <c r="BA116" s="10">
        <v>2708.8</v>
      </c>
      <c r="BU116" s="10" t="s">
        <v>8</v>
      </c>
      <c r="BV116" s="10" t="s">
        <v>14</v>
      </c>
      <c r="BW116" s="54">
        <v>37903</v>
      </c>
      <c r="BX116" s="10">
        <v>10302</v>
      </c>
      <c r="BY116" s="10">
        <v>2708.8</v>
      </c>
    </row>
    <row r="117" spans="37:77" x14ac:dyDescent="0.35">
      <c r="AK117" s="10" t="s">
        <v>281</v>
      </c>
      <c r="AL117" s="12">
        <v>40940</v>
      </c>
      <c r="AM117" s="10"/>
      <c r="AW117" s="10" t="s">
        <v>8</v>
      </c>
      <c r="AX117" s="10" t="s">
        <v>285</v>
      </c>
      <c r="AY117" s="54">
        <v>38207</v>
      </c>
      <c r="AZ117" s="10">
        <v>10618</v>
      </c>
      <c r="BA117" s="10">
        <v>2697.5</v>
      </c>
      <c r="BU117" s="10" t="s">
        <v>8</v>
      </c>
      <c r="BV117" s="10" t="s">
        <v>285</v>
      </c>
      <c r="BW117" s="54">
        <v>38207</v>
      </c>
      <c r="BX117" s="10">
        <v>10618</v>
      </c>
      <c r="BY117" s="10">
        <v>2697.5</v>
      </c>
    </row>
    <row r="118" spans="37:77" x14ac:dyDescent="0.35">
      <c r="AK118" s="10" t="s">
        <v>282</v>
      </c>
      <c r="AL118" s="12">
        <v>40941</v>
      </c>
      <c r="AM118" s="10"/>
      <c r="AW118" s="10" t="s">
        <v>8</v>
      </c>
      <c r="AX118" s="10" t="s">
        <v>15</v>
      </c>
      <c r="AY118" s="54">
        <v>38375</v>
      </c>
      <c r="AZ118" s="10">
        <v>10831</v>
      </c>
      <c r="BA118" s="10">
        <v>2684.4</v>
      </c>
      <c r="BU118" s="10" t="s">
        <v>8</v>
      </c>
      <c r="BV118" s="10" t="s">
        <v>15</v>
      </c>
      <c r="BW118" s="54">
        <v>38375</v>
      </c>
      <c r="BX118" s="10">
        <v>10831</v>
      </c>
      <c r="BY118" s="10">
        <v>2684.4</v>
      </c>
    </row>
    <row r="119" spans="37:77" x14ac:dyDescent="0.35">
      <c r="AK119" s="10" t="s">
        <v>283</v>
      </c>
      <c r="AL119" s="12">
        <v>40942</v>
      </c>
      <c r="AM119" s="10"/>
      <c r="AW119" s="10" t="s">
        <v>8</v>
      </c>
      <c r="AX119" s="10" t="s">
        <v>287</v>
      </c>
      <c r="AY119" s="54">
        <v>38049</v>
      </c>
      <c r="AZ119" s="10">
        <v>10455</v>
      </c>
      <c r="BA119" s="10">
        <v>2684</v>
      </c>
      <c r="BU119" s="10" t="s">
        <v>8</v>
      </c>
      <c r="BV119" s="10" t="s">
        <v>287</v>
      </c>
      <c r="BW119" s="54">
        <v>38049</v>
      </c>
      <c r="BX119" s="10">
        <v>10455</v>
      </c>
      <c r="BY119" s="10">
        <v>2684</v>
      </c>
    </row>
    <row r="120" spans="37:77" x14ac:dyDescent="0.35">
      <c r="AK120" s="10" t="s">
        <v>277</v>
      </c>
      <c r="AL120" s="12">
        <v>40943</v>
      </c>
      <c r="AM120" s="10"/>
      <c r="AW120" s="10" t="s">
        <v>7</v>
      </c>
      <c r="AX120" s="10" t="s">
        <v>13</v>
      </c>
      <c r="AY120" s="54">
        <v>37875</v>
      </c>
      <c r="AZ120" s="10">
        <v>10298</v>
      </c>
      <c r="BA120" s="10">
        <v>2645</v>
      </c>
      <c r="BU120" s="10" t="s">
        <v>7</v>
      </c>
      <c r="BV120" s="10" t="s">
        <v>13</v>
      </c>
      <c r="BW120" s="54">
        <v>37875</v>
      </c>
      <c r="BX120" s="10">
        <v>10298</v>
      </c>
      <c r="BY120" s="10">
        <v>2645</v>
      </c>
    </row>
    <row r="121" spans="37:77" x14ac:dyDescent="0.35">
      <c r="AK121" s="10" t="s">
        <v>284</v>
      </c>
      <c r="AL121" s="12">
        <v>40944</v>
      </c>
      <c r="AM121" s="10"/>
      <c r="AW121" s="10" t="s">
        <v>8</v>
      </c>
      <c r="AX121" s="10" t="s">
        <v>287</v>
      </c>
      <c r="AY121" s="54">
        <v>38455</v>
      </c>
      <c r="AZ121" s="10">
        <v>11007</v>
      </c>
      <c r="BA121" s="10">
        <v>2633.9</v>
      </c>
      <c r="BU121" s="10" t="s">
        <v>8</v>
      </c>
      <c r="BV121" s="10" t="s">
        <v>287</v>
      </c>
      <c r="BW121" s="54">
        <v>38455</v>
      </c>
      <c r="BX121" s="10">
        <v>11007</v>
      </c>
      <c r="BY121" s="10">
        <v>2633.9</v>
      </c>
    </row>
    <row r="122" spans="37:77" x14ac:dyDescent="0.35">
      <c r="AK122" s="10" t="s">
        <v>278</v>
      </c>
      <c r="AL122" s="12">
        <v>40945</v>
      </c>
      <c r="AM122" s="10"/>
      <c r="AW122" s="10" t="s">
        <v>8</v>
      </c>
      <c r="AX122" s="10" t="s">
        <v>18</v>
      </c>
      <c r="AY122" s="54">
        <v>38347</v>
      </c>
      <c r="AZ122" s="10">
        <v>10787</v>
      </c>
      <c r="BA122" s="10">
        <v>2622.76</v>
      </c>
      <c r="BU122" s="10" t="s">
        <v>8</v>
      </c>
      <c r="BV122" s="10" t="s">
        <v>18</v>
      </c>
      <c r="BW122" s="54">
        <v>38347</v>
      </c>
      <c r="BX122" s="10">
        <v>10787</v>
      </c>
      <c r="BY122" s="10">
        <v>2622.76</v>
      </c>
    </row>
    <row r="123" spans="37:77" x14ac:dyDescent="0.35">
      <c r="AK123" s="10" t="s">
        <v>279</v>
      </c>
      <c r="AL123" s="12">
        <v>40946</v>
      </c>
      <c r="AM123" s="10"/>
      <c r="AW123" s="10" t="s">
        <v>7</v>
      </c>
      <c r="AX123" s="10" t="s">
        <v>17</v>
      </c>
      <c r="AY123" s="54">
        <v>38385</v>
      </c>
      <c r="AZ123" s="10">
        <v>10851</v>
      </c>
      <c r="BA123" s="10">
        <v>2603</v>
      </c>
      <c r="BU123" s="10" t="s">
        <v>7</v>
      </c>
      <c r="BV123" s="10" t="s">
        <v>17</v>
      </c>
      <c r="BW123" s="54">
        <v>38385</v>
      </c>
      <c r="BX123" s="10">
        <v>10851</v>
      </c>
      <c r="BY123" s="10">
        <v>2603</v>
      </c>
    </row>
    <row r="124" spans="37:77" x14ac:dyDescent="0.35">
      <c r="AK124" s="10" t="s">
        <v>280</v>
      </c>
      <c r="AL124" s="12">
        <v>40947</v>
      </c>
      <c r="AM124" s="10"/>
      <c r="AW124" s="10" t="s">
        <v>8</v>
      </c>
      <c r="AX124" s="10" t="s">
        <v>285</v>
      </c>
      <c r="AY124" s="54">
        <v>37989</v>
      </c>
      <c r="AZ124" s="10">
        <v>10393</v>
      </c>
      <c r="BA124" s="10">
        <v>2556.9499999999998</v>
      </c>
      <c r="BU124" s="10" t="s">
        <v>8</v>
      </c>
      <c r="BV124" s="10" t="s">
        <v>285</v>
      </c>
      <c r="BW124" s="54">
        <v>37989</v>
      </c>
      <c r="BX124" s="10">
        <v>10393</v>
      </c>
      <c r="BY124" s="10">
        <v>2556.9499999999998</v>
      </c>
    </row>
    <row r="125" spans="37:77" x14ac:dyDescent="0.35">
      <c r="AK125" s="10" t="s">
        <v>281</v>
      </c>
      <c r="AL125" s="12">
        <v>40948</v>
      </c>
      <c r="AM125" s="10"/>
      <c r="AW125" s="10" t="s">
        <v>8</v>
      </c>
      <c r="AX125" s="10" t="s">
        <v>14</v>
      </c>
      <c r="AY125" s="54">
        <v>38098</v>
      </c>
      <c r="AZ125" s="10">
        <v>10511</v>
      </c>
      <c r="BA125" s="10">
        <v>2550</v>
      </c>
      <c r="BU125" s="10" t="s">
        <v>8</v>
      </c>
      <c r="BV125" s="10" t="s">
        <v>14</v>
      </c>
      <c r="BW125" s="54">
        <v>38098</v>
      </c>
      <c r="BX125" s="10">
        <v>10511</v>
      </c>
      <c r="BY125" s="10">
        <v>2550</v>
      </c>
    </row>
    <row r="126" spans="37:77" x14ac:dyDescent="0.35">
      <c r="AK126" s="10" t="s">
        <v>282</v>
      </c>
      <c r="AL126" s="12">
        <v>40949</v>
      </c>
      <c r="AM126" s="10"/>
      <c r="AW126" s="10" t="s">
        <v>7</v>
      </c>
      <c r="AX126" s="10" t="s">
        <v>13</v>
      </c>
      <c r="AY126" s="54">
        <v>38280</v>
      </c>
      <c r="AZ126" s="10">
        <v>10703</v>
      </c>
      <c r="BA126" s="10">
        <v>2545</v>
      </c>
      <c r="BU126" s="10" t="s">
        <v>7</v>
      </c>
      <c r="BV126" s="10" t="s">
        <v>13</v>
      </c>
      <c r="BW126" s="54">
        <v>38280</v>
      </c>
      <c r="BX126" s="10">
        <v>10703</v>
      </c>
      <c r="BY126" s="10">
        <v>2545</v>
      </c>
    </row>
    <row r="127" spans="37:77" x14ac:dyDescent="0.35">
      <c r="AK127" s="10" t="s">
        <v>283</v>
      </c>
      <c r="AL127" s="12">
        <v>40950</v>
      </c>
      <c r="AM127" s="10"/>
      <c r="AW127" s="10" t="s">
        <v>8</v>
      </c>
      <c r="AX127" s="10" t="s">
        <v>285</v>
      </c>
      <c r="AY127" s="54">
        <v>38155</v>
      </c>
      <c r="AZ127" s="10">
        <v>10567</v>
      </c>
      <c r="BA127" s="10">
        <v>2519</v>
      </c>
      <c r="BU127" s="10" t="s">
        <v>8</v>
      </c>
      <c r="BV127" s="10" t="s">
        <v>285</v>
      </c>
      <c r="BW127" s="54">
        <v>38155</v>
      </c>
      <c r="BX127" s="10">
        <v>10567</v>
      </c>
      <c r="BY127" s="10">
        <v>2519</v>
      </c>
    </row>
    <row r="128" spans="37:77" x14ac:dyDescent="0.35">
      <c r="AK128" s="10" t="s">
        <v>277</v>
      </c>
      <c r="AL128" s="12">
        <v>40951</v>
      </c>
      <c r="AM128" s="10"/>
      <c r="AW128" s="10" t="s">
        <v>8</v>
      </c>
      <c r="AX128" s="10" t="s">
        <v>285</v>
      </c>
      <c r="AY128" s="54">
        <v>38060</v>
      </c>
      <c r="AZ128" s="10">
        <v>10465</v>
      </c>
      <c r="BA128" s="10">
        <v>2518</v>
      </c>
      <c r="BU128" s="10" t="s">
        <v>8</v>
      </c>
      <c r="BV128" s="10" t="s">
        <v>285</v>
      </c>
      <c r="BW128" s="54">
        <v>38060</v>
      </c>
      <c r="BX128" s="10">
        <v>10465</v>
      </c>
      <c r="BY128" s="10">
        <v>2518</v>
      </c>
    </row>
    <row r="129" spans="37:77" x14ac:dyDescent="0.35">
      <c r="AK129" s="10" t="s">
        <v>284</v>
      </c>
      <c r="AL129" s="12">
        <v>40952</v>
      </c>
      <c r="AM129" s="10"/>
      <c r="AW129" s="10" t="s">
        <v>8</v>
      </c>
      <c r="AX129" s="10" t="s">
        <v>18</v>
      </c>
      <c r="AY129" s="54">
        <v>37995</v>
      </c>
      <c r="AZ129" s="10">
        <v>10398</v>
      </c>
      <c r="BA129" s="10">
        <v>2505.6</v>
      </c>
      <c r="BU129" s="10" t="s">
        <v>8</v>
      </c>
      <c r="BV129" s="10" t="s">
        <v>18</v>
      </c>
      <c r="BW129" s="54">
        <v>37995</v>
      </c>
      <c r="BX129" s="10">
        <v>10398</v>
      </c>
      <c r="BY129" s="10">
        <v>2505.6</v>
      </c>
    </row>
    <row r="130" spans="37:77" x14ac:dyDescent="0.35">
      <c r="AK130" s="10" t="s">
        <v>278</v>
      </c>
      <c r="AL130" s="12">
        <v>40953</v>
      </c>
      <c r="AM130" s="10"/>
      <c r="AW130" s="10" t="s">
        <v>7</v>
      </c>
      <c r="AX130" s="10" t="s">
        <v>16</v>
      </c>
      <c r="AY130" s="54">
        <v>37817</v>
      </c>
      <c r="AZ130" s="10">
        <v>10255</v>
      </c>
      <c r="BA130" s="10">
        <v>2490.5</v>
      </c>
      <c r="BU130" s="10" t="s">
        <v>7</v>
      </c>
      <c r="BV130" s="10" t="s">
        <v>16</v>
      </c>
      <c r="BW130" s="54">
        <v>37817</v>
      </c>
      <c r="BX130" s="10">
        <v>10255</v>
      </c>
      <c r="BY130" s="10">
        <v>2490.5</v>
      </c>
    </row>
    <row r="131" spans="37:77" x14ac:dyDescent="0.35">
      <c r="AK131" s="10" t="s">
        <v>279</v>
      </c>
      <c r="AL131" s="12">
        <v>40954</v>
      </c>
      <c r="AM131" s="10"/>
      <c r="AW131" s="10" t="s">
        <v>8</v>
      </c>
      <c r="AX131" s="10" t="s">
        <v>14</v>
      </c>
      <c r="AY131" s="54">
        <v>37923</v>
      </c>
      <c r="AZ131" s="10">
        <v>10337</v>
      </c>
      <c r="BA131" s="10">
        <v>2467</v>
      </c>
      <c r="BU131" s="10" t="s">
        <v>8</v>
      </c>
      <c r="BV131" s="10" t="s">
        <v>14</v>
      </c>
      <c r="BW131" s="54">
        <v>37923</v>
      </c>
      <c r="BX131" s="10">
        <v>10337</v>
      </c>
      <c r="BY131" s="10">
        <v>2467</v>
      </c>
    </row>
    <row r="132" spans="37:77" x14ac:dyDescent="0.35">
      <c r="AK132" s="10" t="s">
        <v>280</v>
      </c>
      <c r="AL132" s="12">
        <v>40955</v>
      </c>
      <c r="AM132" s="10"/>
      <c r="AW132" s="10" t="s">
        <v>8</v>
      </c>
      <c r="AX132" s="10" t="s">
        <v>15</v>
      </c>
      <c r="AY132" s="54">
        <v>38157</v>
      </c>
      <c r="AZ132" s="10">
        <v>10570</v>
      </c>
      <c r="BA132" s="10">
        <v>2465.25</v>
      </c>
      <c r="BU132" s="10" t="s">
        <v>8</v>
      </c>
      <c r="BV132" s="10" t="s">
        <v>15</v>
      </c>
      <c r="BW132" s="54">
        <v>38157</v>
      </c>
      <c r="BX132" s="10">
        <v>10570</v>
      </c>
      <c r="BY132" s="10">
        <v>2465.25</v>
      </c>
    </row>
    <row r="133" spans="37:77" x14ac:dyDescent="0.35">
      <c r="AK133" s="10" t="s">
        <v>281</v>
      </c>
      <c r="AL133" s="12">
        <v>40956</v>
      </c>
      <c r="AM133" s="10"/>
      <c r="AW133" s="10" t="s">
        <v>7</v>
      </c>
      <c r="AX133" s="10" t="s">
        <v>286</v>
      </c>
      <c r="AY133" s="54">
        <v>38137</v>
      </c>
      <c r="AZ133" s="10">
        <v>10523</v>
      </c>
      <c r="BA133" s="10">
        <v>2444.31</v>
      </c>
      <c r="BU133" s="10" t="s">
        <v>7</v>
      </c>
      <c r="BV133" s="10" t="s">
        <v>286</v>
      </c>
      <c r="BW133" s="54">
        <v>38137</v>
      </c>
      <c r="BX133" s="10">
        <v>10523</v>
      </c>
      <c r="BY133" s="10">
        <v>2444.31</v>
      </c>
    </row>
    <row r="134" spans="37:77" x14ac:dyDescent="0.35">
      <c r="AK134" s="10" t="s">
        <v>282</v>
      </c>
      <c r="AL134" s="12">
        <v>40957</v>
      </c>
      <c r="AM134" s="10"/>
      <c r="AW134" s="10" t="s">
        <v>8</v>
      </c>
      <c r="AX134" s="10" t="s">
        <v>285</v>
      </c>
      <c r="AY134" s="54">
        <v>37933</v>
      </c>
      <c r="AZ134" s="10">
        <v>10340</v>
      </c>
      <c r="BA134" s="10">
        <v>2436.1799999999998</v>
      </c>
      <c r="BU134" s="10" t="s">
        <v>8</v>
      </c>
      <c r="BV134" s="10" t="s">
        <v>285</v>
      </c>
      <c r="BW134" s="54">
        <v>37933</v>
      </c>
      <c r="BX134" s="10">
        <v>10340</v>
      </c>
      <c r="BY134" s="10">
        <v>2436.1799999999998</v>
      </c>
    </row>
    <row r="135" spans="37:77" x14ac:dyDescent="0.35">
      <c r="AK135" s="10" t="s">
        <v>283</v>
      </c>
      <c r="AL135" s="12">
        <v>40958</v>
      </c>
      <c r="AM135" s="10"/>
      <c r="AW135" s="10" t="s">
        <v>7</v>
      </c>
      <c r="AX135" s="10" t="s">
        <v>13</v>
      </c>
      <c r="AY135" s="54">
        <v>38466</v>
      </c>
      <c r="AZ135" s="10">
        <v>11031</v>
      </c>
      <c r="BA135" s="10">
        <v>2393.5</v>
      </c>
      <c r="BU135" s="10" t="s">
        <v>7</v>
      </c>
      <c r="BV135" s="10" t="s">
        <v>13</v>
      </c>
      <c r="BW135" s="54">
        <v>38466</v>
      </c>
      <c r="BX135" s="10">
        <v>11031</v>
      </c>
      <c r="BY135" s="10">
        <v>2393.5</v>
      </c>
    </row>
    <row r="136" spans="37:77" x14ac:dyDescent="0.35">
      <c r="AK136" s="10" t="s">
        <v>277</v>
      </c>
      <c r="AL136" s="12">
        <v>40959</v>
      </c>
      <c r="AM136" s="10"/>
      <c r="AW136" s="10" t="s">
        <v>8</v>
      </c>
      <c r="AX136" s="10" t="s">
        <v>287</v>
      </c>
      <c r="AY136" s="54">
        <v>37964</v>
      </c>
      <c r="AZ136" s="10">
        <v>10369</v>
      </c>
      <c r="BA136" s="10">
        <v>2390.4</v>
      </c>
      <c r="BU136" s="10" t="s">
        <v>8</v>
      </c>
      <c r="BV136" s="10" t="s">
        <v>287</v>
      </c>
      <c r="BW136" s="54">
        <v>37964</v>
      </c>
      <c r="BX136" s="10">
        <v>10369</v>
      </c>
      <c r="BY136" s="10">
        <v>2390.4</v>
      </c>
    </row>
    <row r="137" spans="37:77" x14ac:dyDescent="0.35">
      <c r="AK137" s="10" t="s">
        <v>284</v>
      </c>
      <c r="AL137" s="12">
        <v>40960</v>
      </c>
      <c r="AM137" s="10"/>
      <c r="AW137" s="10" t="s">
        <v>8</v>
      </c>
      <c r="AX137" s="10" t="s">
        <v>285</v>
      </c>
      <c r="AY137" s="54">
        <v>38186</v>
      </c>
      <c r="AZ137" s="10">
        <v>10598</v>
      </c>
      <c r="BA137" s="10">
        <v>2388.5</v>
      </c>
      <c r="BU137" s="10" t="s">
        <v>8</v>
      </c>
      <c r="BV137" s="10" t="s">
        <v>285</v>
      </c>
      <c r="BW137" s="54">
        <v>38186</v>
      </c>
      <c r="BX137" s="10">
        <v>10598</v>
      </c>
      <c r="BY137" s="10">
        <v>2388.5</v>
      </c>
    </row>
    <row r="138" spans="37:77" x14ac:dyDescent="0.35">
      <c r="AK138" s="10" t="s">
        <v>278</v>
      </c>
      <c r="AL138" s="12">
        <v>40961</v>
      </c>
      <c r="AM138" s="10"/>
      <c r="AW138" s="10" t="s">
        <v>8</v>
      </c>
      <c r="AX138" s="10" t="s">
        <v>18</v>
      </c>
      <c r="AY138" s="54">
        <v>38108</v>
      </c>
      <c r="AZ138" s="10">
        <v>10516</v>
      </c>
      <c r="BA138" s="10">
        <v>2381.0500000000002</v>
      </c>
      <c r="BU138" s="10" t="s">
        <v>8</v>
      </c>
      <c r="BV138" s="10" t="s">
        <v>18</v>
      </c>
      <c r="BW138" s="54">
        <v>38108</v>
      </c>
      <c r="BX138" s="10">
        <v>10516</v>
      </c>
      <c r="BY138" s="10">
        <v>2381.0500000000002</v>
      </c>
    </row>
    <row r="139" spans="37:77" x14ac:dyDescent="0.35">
      <c r="AK139" s="10" t="s">
        <v>279</v>
      </c>
      <c r="AL139" s="12">
        <v>40962</v>
      </c>
      <c r="AM139" s="10"/>
      <c r="AW139" s="10" t="s">
        <v>8</v>
      </c>
      <c r="AX139" s="10" t="s">
        <v>15</v>
      </c>
      <c r="AY139" s="54">
        <v>38430</v>
      </c>
      <c r="AZ139" s="10">
        <v>10948</v>
      </c>
      <c r="BA139" s="10">
        <v>2362.25</v>
      </c>
      <c r="BU139" s="10" t="s">
        <v>8</v>
      </c>
      <c r="BV139" s="10" t="s">
        <v>15</v>
      </c>
      <c r="BW139" s="54">
        <v>38430</v>
      </c>
      <c r="BX139" s="10">
        <v>10948</v>
      </c>
      <c r="BY139" s="10">
        <v>2362.25</v>
      </c>
    </row>
    <row r="140" spans="37:77" x14ac:dyDescent="0.35">
      <c r="AK140" s="10" t="s">
        <v>280</v>
      </c>
      <c r="AL140" s="12">
        <v>40963</v>
      </c>
      <c r="AM140" s="10"/>
      <c r="AW140" s="10" t="s">
        <v>8</v>
      </c>
      <c r="AX140" s="10" t="s">
        <v>15</v>
      </c>
      <c r="AY140" s="54">
        <v>38366</v>
      </c>
      <c r="AZ140" s="10">
        <v>10796</v>
      </c>
      <c r="BA140" s="10">
        <v>2341.36</v>
      </c>
      <c r="BU140" s="10" t="s">
        <v>8</v>
      </c>
      <c r="BV140" s="10" t="s">
        <v>15</v>
      </c>
      <c r="BW140" s="54">
        <v>38366</v>
      </c>
      <c r="BX140" s="10">
        <v>10796</v>
      </c>
      <c r="BY140" s="10">
        <v>2341.36</v>
      </c>
    </row>
    <row r="141" spans="37:77" x14ac:dyDescent="0.35">
      <c r="AK141" s="10" t="s">
        <v>281</v>
      </c>
      <c r="AL141" s="12">
        <v>40964</v>
      </c>
      <c r="AM141" s="10"/>
      <c r="AW141" s="10" t="s">
        <v>8</v>
      </c>
      <c r="AX141" s="10" t="s">
        <v>14</v>
      </c>
      <c r="AY141" s="54">
        <v>38113</v>
      </c>
      <c r="AZ141" s="10">
        <v>10522</v>
      </c>
      <c r="BA141" s="10">
        <v>2318.2399999999998</v>
      </c>
      <c r="BU141" s="10" t="s">
        <v>8</v>
      </c>
      <c r="BV141" s="10" t="s">
        <v>14</v>
      </c>
      <c r="BW141" s="54">
        <v>38113</v>
      </c>
      <c r="BX141" s="10">
        <v>10522</v>
      </c>
      <c r="BY141" s="10">
        <v>2318.2399999999998</v>
      </c>
    </row>
    <row r="142" spans="37:77" x14ac:dyDescent="0.35">
      <c r="AK142" s="10" t="s">
        <v>282</v>
      </c>
      <c r="AL142" s="12">
        <v>40965</v>
      </c>
      <c r="AM142" s="10"/>
      <c r="AW142" s="10" t="s">
        <v>7</v>
      </c>
      <c r="AX142" s="10" t="s">
        <v>13</v>
      </c>
      <c r="AY142" s="54">
        <v>38108</v>
      </c>
      <c r="AZ142" s="10">
        <v>10519</v>
      </c>
      <c r="BA142" s="10">
        <v>2314.1999999999998</v>
      </c>
      <c r="BU142" s="10" t="s">
        <v>7</v>
      </c>
      <c r="BV142" s="10" t="s">
        <v>13</v>
      </c>
      <c r="BW142" s="54">
        <v>38108</v>
      </c>
      <c r="BX142" s="10">
        <v>10519</v>
      </c>
      <c r="BY142" s="10">
        <v>2314.1999999999998</v>
      </c>
    </row>
    <row r="143" spans="37:77" x14ac:dyDescent="0.35">
      <c r="AK143" s="10" t="s">
        <v>283</v>
      </c>
      <c r="AL143" s="12">
        <v>40966</v>
      </c>
      <c r="AM143" s="10"/>
      <c r="AW143" s="10" t="s">
        <v>8</v>
      </c>
      <c r="AX143" s="10" t="s">
        <v>285</v>
      </c>
      <c r="AY143" s="54">
        <v>38312</v>
      </c>
      <c r="AZ143" s="10">
        <v>10746</v>
      </c>
      <c r="BA143" s="10">
        <v>2311.6999999999998</v>
      </c>
      <c r="BU143" s="10" t="s">
        <v>8</v>
      </c>
      <c r="BV143" s="10" t="s">
        <v>285</v>
      </c>
      <c r="BW143" s="54">
        <v>38312</v>
      </c>
      <c r="BX143" s="10">
        <v>10746</v>
      </c>
      <c r="BY143" s="10">
        <v>2311.6999999999998</v>
      </c>
    </row>
    <row r="144" spans="37:77" x14ac:dyDescent="0.35">
      <c r="AK144" s="10" t="s">
        <v>277</v>
      </c>
      <c r="AL144" s="12">
        <v>40967</v>
      </c>
      <c r="AM144" s="10"/>
      <c r="AW144" s="10" t="s">
        <v>8</v>
      </c>
      <c r="AX144" s="10" t="s">
        <v>14</v>
      </c>
      <c r="AY144" s="54">
        <v>38330</v>
      </c>
      <c r="AZ144" s="10">
        <v>10766</v>
      </c>
      <c r="BA144" s="10">
        <v>2310</v>
      </c>
      <c r="BU144" s="10" t="s">
        <v>8</v>
      </c>
      <c r="BV144" s="10" t="s">
        <v>14</v>
      </c>
      <c r="BW144" s="54">
        <v>38330</v>
      </c>
      <c r="BX144" s="10">
        <v>10766</v>
      </c>
      <c r="BY144" s="10">
        <v>2310</v>
      </c>
    </row>
    <row r="145" spans="37:77" x14ac:dyDescent="0.35">
      <c r="AK145" s="10" t="s">
        <v>284</v>
      </c>
      <c r="AL145" s="12">
        <v>40968</v>
      </c>
      <c r="AM145" s="10"/>
      <c r="AW145" s="10" t="s">
        <v>8</v>
      </c>
      <c r="AX145" s="10" t="s">
        <v>14</v>
      </c>
      <c r="AY145" s="54">
        <v>38248</v>
      </c>
      <c r="AZ145" s="10">
        <v>10670</v>
      </c>
      <c r="BA145" s="10">
        <v>2301.75</v>
      </c>
      <c r="BU145" s="10" t="s">
        <v>8</v>
      </c>
      <c r="BV145" s="10" t="s">
        <v>14</v>
      </c>
      <c r="BW145" s="54">
        <v>38248</v>
      </c>
      <c r="BX145" s="10">
        <v>10670</v>
      </c>
      <c r="BY145" s="10">
        <v>2301.75</v>
      </c>
    </row>
    <row r="146" spans="37:77" x14ac:dyDescent="0.35">
      <c r="AK146" s="10" t="s">
        <v>278</v>
      </c>
      <c r="AL146" s="12">
        <v>40969</v>
      </c>
      <c r="AM146" s="10"/>
      <c r="AW146" s="10" t="s">
        <v>8</v>
      </c>
      <c r="AX146" s="10" t="s">
        <v>14</v>
      </c>
      <c r="AY146" s="54">
        <v>37930</v>
      </c>
      <c r="AZ146" s="10">
        <v>10344</v>
      </c>
      <c r="BA146" s="10">
        <v>2296</v>
      </c>
      <c r="BU146" s="10" t="s">
        <v>8</v>
      </c>
      <c r="BV146" s="10" t="s">
        <v>14</v>
      </c>
      <c r="BW146" s="54">
        <v>37930</v>
      </c>
      <c r="BX146" s="10">
        <v>10344</v>
      </c>
      <c r="BY146" s="10">
        <v>2296</v>
      </c>
    </row>
    <row r="147" spans="37:77" x14ac:dyDescent="0.35">
      <c r="AK147" s="10" t="s">
        <v>279</v>
      </c>
      <c r="AL147" s="12">
        <v>40970</v>
      </c>
      <c r="AM147" s="10"/>
      <c r="AW147" s="10" t="s">
        <v>8</v>
      </c>
      <c r="AX147" s="10" t="s">
        <v>285</v>
      </c>
      <c r="AY147" s="54">
        <v>38449</v>
      </c>
      <c r="AZ147" s="10">
        <v>10991</v>
      </c>
      <c r="BA147" s="10">
        <v>2296</v>
      </c>
      <c r="BU147" s="10" t="s">
        <v>8</v>
      </c>
      <c r="BV147" s="10" t="s">
        <v>285</v>
      </c>
      <c r="BW147" s="54">
        <v>38449</v>
      </c>
      <c r="BX147" s="10">
        <v>10991</v>
      </c>
      <c r="BY147" s="10">
        <v>2296</v>
      </c>
    </row>
    <row r="148" spans="37:77" x14ac:dyDescent="0.35">
      <c r="AK148" s="10" t="s">
        <v>280</v>
      </c>
      <c r="AL148" s="12">
        <v>40971</v>
      </c>
      <c r="AM148" s="10"/>
      <c r="AW148" s="10" t="s">
        <v>7</v>
      </c>
      <c r="AX148" s="10" t="s">
        <v>13</v>
      </c>
      <c r="AY148" s="54">
        <v>38329</v>
      </c>
      <c r="AZ148" s="10">
        <v>10764</v>
      </c>
      <c r="BA148" s="10">
        <v>2286</v>
      </c>
      <c r="BU148" s="10" t="s">
        <v>7</v>
      </c>
      <c r="BV148" s="10" t="s">
        <v>13</v>
      </c>
      <c r="BW148" s="54">
        <v>38329</v>
      </c>
      <c r="BX148" s="10">
        <v>10764</v>
      </c>
      <c r="BY148" s="10">
        <v>2286</v>
      </c>
    </row>
    <row r="149" spans="37:77" x14ac:dyDescent="0.35">
      <c r="AK149" s="10" t="s">
        <v>281</v>
      </c>
      <c r="AL149" s="12">
        <v>40972</v>
      </c>
      <c r="AM149" s="10"/>
      <c r="AW149" s="10" t="s">
        <v>7</v>
      </c>
      <c r="AX149" s="10" t="s">
        <v>286</v>
      </c>
      <c r="AY149" s="54">
        <v>38190</v>
      </c>
      <c r="AZ149" s="10">
        <v>10601</v>
      </c>
      <c r="BA149" s="10">
        <v>2285</v>
      </c>
      <c r="BU149" s="10" t="s">
        <v>7</v>
      </c>
      <c r="BV149" s="10" t="s">
        <v>286</v>
      </c>
      <c r="BW149" s="54">
        <v>38190</v>
      </c>
      <c r="BX149" s="10">
        <v>10601</v>
      </c>
      <c r="BY149" s="10">
        <v>2285</v>
      </c>
    </row>
    <row r="150" spans="37:77" x14ac:dyDescent="0.35">
      <c r="AK150" s="10" t="s">
        <v>282</v>
      </c>
      <c r="AL150" s="12">
        <v>40973</v>
      </c>
      <c r="AM150" s="10"/>
      <c r="AW150" s="10" t="s">
        <v>7</v>
      </c>
      <c r="AX150" s="10" t="s">
        <v>13</v>
      </c>
      <c r="AY150" s="54">
        <v>38359</v>
      </c>
      <c r="AZ150" s="10">
        <v>10804</v>
      </c>
      <c r="BA150" s="10">
        <v>2278.4</v>
      </c>
      <c r="BU150" s="10" t="s">
        <v>7</v>
      </c>
      <c r="BV150" s="10" t="s">
        <v>13</v>
      </c>
      <c r="BW150" s="54">
        <v>38359</v>
      </c>
      <c r="BX150" s="10">
        <v>10804</v>
      </c>
      <c r="BY150" s="10">
        <v>2278.4</v>
      </c>
    </row>
    <row r="151" spans="37:77" x14ac:dyDescent="0.35">
      <c r="AK151" s="10" t="s">
        <v>283</v>
      </c>
      <c r="AL151" s="12">
        <v>40974</v>
      </c>
      <c r="AM151" s="10"/>
      <c r="AW151" s="10" t="s">
        <v>8</v>
      </c>
      <c r="AX151" s="10" t="s">
        <v>14</v>
      </c>
      <c r="AY151" s="54">
        <v>38429</v>
      </c>
      <c r="AZ151" s="10">
        <v>10930</v>
      </c>
      <c r="BA151" s="10">
        <v>2255.5</v>
      </c>
      <c r="BU151" s="10" t="s">
        <v>8</v>
      </c>
      <c r="BV151" s="10" t="s">
        <v>14</v>
      </c>
      <c r="BW151" s="54">
        <v>38429</v>
      </c>
      <c r="BX151" s="10">
        <v>10930</v>
      </c>
      <c r="BY151" s="10">
        <v>2255.5</v>
      </c>
    </row>
    <row r="152" spans="37:77" x14ac:dyDescent="0.35">
      <c r="AK152" s="10" t="s">
        <v>277</v>
      </c>
      <c r="AL152" s="12">
        <v>40975</v>
      </c>
      <c r="AM152" s="10"/>
      <c r="AW152" s="10" t="s">
        <v>8</v>
      </c>
      <c r="AX152" s="10" t="s">
        <v>18</v>
      </c>
      <c r="AY152" s="54">
        <v>38172</v>
      </c>
      <c r="AZ152" s="10">
        <v>10583</v>
      </c>
      <c r="BA152" s="10">
        <v>2237.5</v>
      </c>
      <c r="BU152" s="10" t="s">
        <v>8</v>
      </c>
      <c r="BV152" s="10" t="s">
        <v>18</v>
      </c>
      <c r="BW152" s="54">
        <v>38172</v>
      </c>
      <c r="BX152" s="10">
        <v>10583</v>
      </c>
      <c r="BY152" s="10">
        <v>2237.5</v>
      </c>
    </row>
    <row r="153" spans="37:77" x14ac:dyDescent="0.35">
      <c r="AK153" s="10" t="s">
        <v>284</v>
      </c>
      <c r="AL153" s="12">
        <v>40976</v>
      </c>
      <c r="AM153" s="10"/>
      <c r="AW153" s="10" t="s">
        <v>8</v>
      </c>
      <c r="AX153" s="10" t="s">
        <v>287</v>
      </c>
      <c r="AY153" s="54">
        <v>38452</v>
      </c>
      <c r="AZ153" s="10">
        <v>10977</v>
      </c>
      <c r="BA153" s="10">
        <v>2233</v>
      </c>
      <c r="BU153" s="10" t="s">
        <v>8</v>
      </c>
      <c r="BV153" s="10" t="s">
        <v>287</v>
      </c>
      <c r="BW153" s="54">
        <v>38452</v>
      </c>
      <c r="BX153" s="10">
        <v>10977</v>
      </c>
      <c r="BY153" s="10">
        <v>2233</v>
      </c>
    </row>
    <row r="154" spans="37:77" x14ac:dyDescent="0.35">
      <c r="AK154" s="10" t="s">
        <v>278</v>
      </c>
      <c r="AL154" s="12">
        <v>40977</v>
      </c>
      <c r="AM154" s="10"/>
      <c r="AW154" s="10" t="s">
        <v>8</v>
      </c>
      <c r="AX154" s="10" t="s">
        <v>15</v>
      </c>
      <c r="AY154" s="54">
        <v>38387</v>
      </c>
      <c r="AZ154" s="10">
        <v>10855</v>
      </c>
      <c r="BA154" s="10">
        <v>2227.89</v>
      </c>
      <c r="BU154" s="10" t="s">
        <v>8</v>
      </c>
      <c r="BV154" s="10" t="s">
        <v>15</v>
      </c>
      <c r="BW154" s="54">
        <v>38387</v>
      </c>
      <c r="BX154" s="10">
        <v>10855</v>
      </c>
      <c r="BY154" s="10">
        <v>2227.89</v>
      </c>
    </row>
    <row r="155" spans="37:77" x14ac:dyDescent="0.35">
      <c r="AK155" s="10" t="s">
        <v>279</v>
      </c>
      <c r="AL155" s="12">
        <v>40978</v>
      </c>
      <c r="AM155" s="10"/>
      <c r="AW155" s="10" t="s">
        <v>8</v>
      </c>
      <c r="AX155" s="10" t="s">
        <v>15</v>
      </c>
      <c r="AY155" s="54">
        <v>37975</v>
      </c>
      <c r="AZ155" s="10">
        <v>10384</v>
      </c>
      <c r="BA155" s="10">
        <v>2222.4</v>
      </c>
      <c r="BU155" s="10" t="s">
        <v>8</v>
      </c>
      <c r="BV155" s="10" t="s">
        <v>15</v>
      </c>
      <c r="BW155" s="54">
        <v>37975</v>
      </c>
      <c r="BX155" s="10">
        <v>10384</v>
      </c>
      <c r="BY155" s="10">
        <v>2222.4</v>
      </c>
    </row>
    <row r="156" spans="37:77" x14ac:dyDescent="0.35">
      <c r="AK156" s="10" t="s">
        <v>280</v>
      </c>
      <c r="AL156" s="12">
        <v>40979</v>
      </c>
      <c r="AM156" s="10"/>
      <c r="AW156" s="10" t="s">
        <v>8</v>
      </c>
      <c r="AX156" s="10" t="s">
        <v>287</v>
      </c>
      <c r="AY156" s="54">
        <v>38129</v>
      </c>
      <c r="AZ156" s="10">
        <v>10533</v>
      </c>
      <c r="BA156" s="10">
        <v>2222.1999999999998</v>
      </c>
      <c r="BU156" s="10" t="s">
        <v>8</v>
      </c>
      <c r="BV156" s="10" t="s">
        <v>287</v>
      </c>
      <c r="BW156" s="54">
        <v>38129</v>
      </c>
      <c r="BX156" s="10">
        <v>10533</v>
      </c>
      <c r="BY156" s="10">
        <v>2222.1999999999998</v>
      </c>
    </row>
    <row r="157" spans="37:77" x14ac:dyDescent="0.35">
      <c r="AK157" s="10" t="s">
        <v>281</v>
      </c>
      <c r="AL157" s="12">
        <v>40980</v>
      </c>
      <c r="AM157" s="10"/>
      <c r="AW157" s="10" t="s">
        <v>8</v>
      </c>
      <c r="AX157" s="10" t="s">
        <v>287</v>
      </c>
      <c r="AY157" s="54">
        <v>38463</v>
      </c>
      <c r="AZ157" s="10">
        <v>10986</v>
      </c>
      <c r="BA157" s="10">
        <v>2220</v>
      </c>
      <c r="BU157" s="10" t="s">
        <v>8</v>
      </c>
      <c r="BV157" s="10" t="s">
        <v>287</v>
      </c>
      <c r="BW157" s="54">
        <v>38463</v>
      </c>
      <c r="BX157" s="10">
        <v>10986</v>
      </c>
      <c r="BY157" s="10">
        <v>2220</v>
      </c>
    </row>
    <row r="158" spans="37:77" x14ac:dyDescent="0.35">
      <c r="AK158" s="10" t="s">
        <v>282</v>
      </c>
      <c r="AL158" s="12">
        <v>40981</v>
      </c>
      <c r="AM158" s="10"/>
      <c r="AW158" s="10" t="s">
        <v>7</v>
      </c>
      <c r="AX158" s="10" t="s">
        <v>17</v>
      </c>
      <c r="AY158" s="54">
        <v>38287</v>
      </c>
      <c r="AZ158" s="10">
        <v>10714</v>
      </c>
      <c r="BA158" s="10">
        <v>2205.75</v>
      </c>
      <c r="BU158" s="10" t="s">
        <v>7</v>
      </c>
      <c r="BV158" s="10" t="s">
        <v>17</v>
      </c>
      <c r="BW158" s="54">
        <v>38287</v>
      </c>
      <c r="BX158" s="10">
        <v>10714</v>
      </c>
      <c r="BY158" s="10">
        <v>2205.75</v>
      </c>
    </row>
    <row r="159" spans="37:77" x14ac:dyDescent="0.35">
      <c r="AK159" s="10" t="s">
        <v>283</v>
      </c>
      <c r="AL159" s="12">
        <v>40982</v>
      </c>
      <c r="AM159" s="10"/>
      <c r="AW159" s="10" t="s">
        <v>8</v>
      </c>
      <c r="AX159" s="10" t="s">
        <v>15</v>
      </c>
      <c r="AY159" s="54">
        <v>38319</v>
      </c>
      <c r="AZ159" s="10">
        <v>10748</v>
      </c>
      <c r="BA159" s="10">
        <v>2196</v>
      </c>
      <c r="BU159" s="10" t="s">
        <v>8</v>
      </c>
      <c r="BV159" s="10" t="s">
        <v>15</v>
      </c>
      <c r="BW159" s="54">
        <v>38319</v>
      </c>
      <c r="BX159" s="10">
        <v>10748</v>
      </c>
      <c r="BY159" s="10">
        <v>2196</v>
      </c>
    </row>
    <row r="160" spans="37:77" x14ac:dyDescent="0.35">
      <c r="AK160" s="10" t="s">
        <v>277</v>
      </c>
      <c r="AL160" s="12">
        <v>40983</v>
      </c>
      <c r="AM160" s="10"/>
      <c r="AW160" s="10" t="s">
        <v>8</v>
      </c>
      <c r="AX160" s="10" t="s">
        <v>287</v>
      </c>
      <c r="AY160" s="54">
        <v>37867</v>
      </c>
      <c r="AZ160" s="10">
        <v>10290</v>
      </c>
      <c r="BA160" s="10">
        <v>2169</v>
      </c>
      <c r="BU160" s="10" t="s">
        <v>8</v>
      </c>
      <c r="BV160" s="10" t="s">
        <v>287</v>
      </c>
      <c r="BW160" s="54">
        <v>37867</v>
      </c>
      <c r="BX160" s="10">
        <v>10290</v>
      </c>
      <c r="BY160" s="10">
        <v>2169</v>
      </c>
    </row>
    <row r="161" spans="37:77" x14ac:dyDescent="0.35">
      <c r="AK161" s="10" t="s">
        <v>284</v>
      </c>
      <c r="AL161" s="12">
        <v>40984</v>
      </c>
      <c r="AM161" s="10"/>
      <c r="AW161" s="10" t="s">
        <v>8</v>
      </c>
      <c r="AX161" s="10" t="s">
        <v>18</v>
      </c>
      <c r="AY161" s="54">
        <v>38464</v>
      </c>
      <c r="AZ161" s="10">
        <v>11028</v>
      </c>
      <c r="BA161" s="10">
        <v>2160</v>
      </c>
      <c r="BU161" s="10" t="s">
        <v>8</v>
      </c>
      <c r="BV161" s="10" t="s">
        <v>18</v>
      </c>
      <c r="BW161" s="54">
        <v>38464</v>
      </c>
      <c r="BX161" s="10">
        <v>11028</v>
      </c>
      <c r="BY161" s="10">
        <v>2160</v>
      </c>
    </row>
    <row r="162" spans="37:77" x14ac:dyDescent="0.35">
      <c r="AK162" s="10" t="s">
        <v>278</v>
      </c>
      <c r="AL162" s="12">
        <v>40985</v>
      </c>
      <c r="AM162" s="10"/>
      <c r="AW162" s="10" t="s">
        <v>8</v>
      </c>
      <c r="AX162" s="10" t="s">
        <v>287</v>
      </c>
      <c r="AY162" s="54">
        <v>38372</v>
      </c>
      <c r="AZ162" s="10">
        <v>10795</v>
      </c>
      <c r="BA162" s="10">
        <v>2158</v>
      </c>
      <c r="BU162" s="10" t="s">
        <v>8</v>
      </c>
      <c r="BV162" s="10" t="s">
        <v>287</v>
      </c>
      <c r="BW162" s="54">
        <v>38372</v>
      </c>
      <c r="BX162" s="10">
        <v>10795</v>
      </c>
      <c r="BY162" s="10">
        <v>2158</v>
      </c>
    </row>
    <row r="163" spans="37:77" x14ac:dyDescent="0.35">
      <c r="AK163" s="10" t="s">
        <v>279</v>
      </c>
      <c r="AL163" s="12">
        <v>40986</v>
      </c>
      <c r="AM163" s="10"/>
      <c r="AW163" s="10" t="s">
        <v>7</v>
      </c>
      <c r="AX163" s="10" t="s">
        <v>17</v>
      </c>
      <c r="AY163" s="54">
        <v>38168</v>
      </c>
      <c r="AZ163" s="10">
        <v>10575</v>
      </c>
      <c r="BA163" s="10">
        <v>2147.4</v>
      </c>
      <c r="BU163" s="10" t="s">
        <v>7</v>
      </c>
      <c r="BV163" s="10" t="s">
        <v>17</v>
      </c>
      <c r="BW163" s="54">
        <v>38168</v>
      </c>
      <c r="BX163" s="10">
        <v>10575</v>
      </c>
      <c r="BY163" s="10">
        <v>2147.4</v>
      </c>
    </row>
    <row r="164" spans="37:77" x14ac:dyDescent="0.35">
      <c r="AK164" s="10" t="s">
        <v>280</v>
      </c>
      <c r="AL164" s="12">
        <v>40987</v>
      </c>
      <c r="AM164" s="10"/>
      <c r="AW164" s="10" t="s">
        <v>8</v>
      </c>
      <c r="AX164" s="10" t="s">
        <v>285</v>
      </c>
      <c r="AY164" s="54">
        <v>38148</v>
      </c>
      <c r="AZ164" s="10">
        <v>10558</v>
      </c>
      <c r="BA164" s="10">
        <v>2142.9</v>
      </c>
      <c r="BU164" s="10" t="s">
        <v>8</v>
      </c>
      <c r="BV164" s="10" t="s">
        <v>285</v>
      </c>
      <c r="BW164" s="54">
        <v>38148</v>
      </c>
      <c r="BX164" s="10">
        <v>10558</v>
      </c>
      <c r="BY164" s="10">
        <v>2142.9</v>
      </c>
    </row>
    <row r="165" spans="37:77" x14ac:dyDescent="0.35">
      <c r="AK165" s="10" t="s">
        <v>281</v>
      </c>
      <c r="AL165" s="12">
        <v>40988</v>
      </c>
      <c r="AM165" s="10"/>
      <c r="AW165" s="10" t="s">
        <v>8</v>
      </c>
      <c r="AX165" s="10" t="s">
        <v>15</v>
      </c>
      <c r="AY165" s="54">
        <v>38002</v>
      </c>
      <c r="AZ165" s="10">
        <v>10413</v>
      </c>
      <c r="BA165" s="10">
        <v>2123.1999999999998</v>
      </c>
      <c r="BU165" s="10" t="s">
        <v>8</v>
      </c>
      <c r="BV165" s="10" t="s">
        <v>15</v>
      </c>
      <c r="BW165" s="54">
        <v>38002</v>
      </c>
      <c r="BX165" s="10">
        <v>10413</v>
      </c>
      <c r="BY165" s="10">
        <v>2123.1999999999998</v>
      </c>
    </row>
    <row r="166" spans="37:77" x14ac:dyDescent="0.35">
      <c r="AK166" s="10" t="s">
        <v>282</v>
      </c>
      <c r="AL166" s="12">
        <v>40989</v>
      </c>
      <c r="AM166" s="10"/>
      <c r="AW166" s="10" t="s">
        <v>7</v>
      </c>
      <c r="AX166" s="10" t="s">
        <v>13</v>
      </c>
      <c r="AY166" s="54">
        <v>37989</v>
      </c>
      <c r="AZ166" s="10">
        <v>10395</v>
      </c>
      <c r="BA166" s="10">
        <v>2122.92</v>
      </c>
      <c r="BU166" s="10" t="s">
        <v>7</v>
      </c>
      <c r="BV166" s="10" t="s">
        <v>13</v>
      </c>
      <c r="BW166" s="54">
        <v>37989</v>
      </c>
      <c r="BX166" s="10">
        <v>10395</v>
      </c>
      <c r="BY166" s="10">
        <v>2122.92</v>
      </c>
    </row>
    <row r="167" spans="37:77" x14ac:dyDescent="0.35">
      <c r="AK167" s="10" t="s">
        <v>283</v>
      </c>
      <c r="AL167" s="12">
        <v>40990</v>
      </c>
      <c r="AM167" s="10"/>
      <c r="AW167" s="10" t="s">
        <v>8</v>
      </c>
      <c r="AX167" s="10" t="s">
        <v>14</v>
      </c>
      <c r="AY167" s="54">
        <v>38016</v>
      </c>
      <c r="AZ167" s="10">
        <v>10419</v>
      </c>
      <c r="BA167" s="10">
        <v>2097.6</v>
      </c>
      <c r="BU167" s="10" t="s">
        <v>8</v>
      </c>
      <c r="BV167" s="10" t="s">
        <v>14</v>
      </c>
      <c r="BW167" s="54">
        <v>38016</v>
      </c>
      <c r="BX167" s="10">
        <v>10419</v>
      </c>
      <c r="BY167" s="10">
        <v>2097.6</v>
      </c>
    </row>
    <row r="168" spans="37:77" x14ac:dyDescent="0.35">
      <c r="AK168" s="10" t="s">
        <v>277</v>
      </c>
      <c r="AL168" s="12">
        <v>40991</v>
      </c>
      <c r="AM168" s="10"/>
      <c r="AW168" s="10" t="s">
        <v>8</v>
      </c>
      <c r="AX168" s="10" t="s">
        <v>285</v>
      </c>
      <c r="AY168" s="54">
        <v>37898</v>
      </c>
      <c r="AZ168" s="10">
        <v>10314</v>
      </c>
      <c r="BA168" s="10">
        <v>2094.3000000000002</v>
      </c>
      <c r="BU168" s="10" t="s">
        <v>8</v>
      </c>
      <c r="BV168" s="10" t="s">
        <v>285</v>
      </c>
      <c r="BW168" s="54">
        <v>37898</v>
      </c>
      <c r="BX168" s="10">
        <v>10314</v>
      </c>
      <c r="BY168" s="10">
        <v>2094.3000000000002</v>
      </c>
    </row>
    <row r="169" spans="37:77" x14ac:dyDescent="0.35">
      <c r="AK169" s="10" t="s">
        <v>284</v>
      </c>
      <c r="AL169" s="12">
        <v>40992</v>
      </c>
      <c r="AM169" s="10"/>
      <c r="AW169" s="10" t="s">
        <v>7</v>
      </c>
      <c r="AX169" s="10" t="s">
        <v>13</v>
      </c>
      <c r="AY169" s="54">
        <v>37981</v>
      </c>
      <c r="AZ169" s="10">
        <v>10390</v>
      </c>
      <c r="BA169" s="10">
        <v>2090.88</v>
      </c>
      <c r="BU169" s="10" t="s">
        <v>7</v>
      </c>
      <c r="BV169" s="10" t="s">
        <v>13</v>
      </c>
      <c r="BW169" s="54">
        <v>37981</v>
      </c>
      <c r="BX169" s="10">
        <v>10390</v>
      </c>
      <c r="BY169" s="10">
        <v>2090.88</v>
      </c>
    </row>
    <row r="170" spans="37:77" x14ac:dyDescent="0.35">
      <c r="AK170" s="10" t="s">
        <v>278</v>
      </c>
      <c r="AL170" s="12">
        <v>40993</v>
      </c>
      <c r="AM170" s="10"/>
      <c r="AW170" s="10" t="s">
        <v>8</v>
      </c>
      <c r="AX170" s="10" t="s">
        <v>14</v>
      </c>
      <c r="AY170" s="54">
        <v>38402</v>
      </c>
      <c r="AZ170" s="10">
        <v>10892</v>
      </c>
      <c r="BA170" s="10">
        <v>2090</v>
      </c>
      <c r="BU170" s="10" t="s">
        <v>8</v>
      </c>
      <c r="BV170" s="10" t="s">
        <v>14</v>
      </c>
      <c r="BW170" s="54">
        <v>38402</v>
      </c>
      <c r="BX170" s="10">
        <v>10892</v>
      </c>
      <c r="BY170" s="10">
        <v>2090</v>
      </c>
    </row>
    <row r="171" spans="37:77" x14ac:dyDescent="0.35">
      <c r="AK171" s="10" t="s">
        <v>279</v>
      </c>
      <c r="AL171" s="12">
        <v>40994</v>
      </c>
      <c r="AM171" s="10"/>
      <c r="AW171" s="10" t="s">
        <v>7</v>
      </c>
      <c r="AX171" s="10" t="s">
        <v>286</v>
      </c>
      <c r="AY171" s="54">
        <v>38158</v>
      </c>
      <c r="AZ171" s="10">
        <v>10573</v>
      </c>
      <c r="BA171" s="10">
        <v>2082</v>
      </c>
      <c r="BU171" s="10" t="s">
        <v>7</v>
      </c>
      <c r="BV171" s="10" t="s">
        <v>286</v>
      </c>
      <c r="BW171" s="54">
        <v>38158</v>
      </c>
      <c r="BX171" s="10">
        <v>10573</v>
      </c>
      <c r="BY171" s="10">
        <v>2082</v>
      </c>
    </row>
    <row r="172" spans="37:77" x14ac:dyDescent="0.35">
      <c r="AK172" s="10" t="s">
        <v>280</v>
      </c>
      <c r="AL172" s="12">
        <v>40995</v>
      </c>
      <c r="AM172" s="10"/>
      <c r="AW172" s="10" t="s">
        <v>8</v>
      </c>
      <c r="AX172" s="10" t="s">
        <v>15</v>
      </c>
      <c r="AY172" s="54">
        <v>38270</v>
      </c>
      <c r="AZ172" s="10">
        <v>10693</v>
      </c>
      <c r="BA172" s="10">
        <v>2071.1999999999998</v>
      </c>
      <c r="BU172" s="10" t="s">
        <v>8</v>
      </c>
      <c r="BV172" s="10" t="s">
        <v>15</v>
      </c>
      <c r="BW172" s="54">
        <v>38270</v>
      </c>
      <c r="BX172" s="10">
        <v>10693</v>
      </c>
      <c r="BY172" s="10">
        <v>2071.1999999999998</v>
      </c>
    </row>
    <row r="173" spans="37:77" x14ac:dyDescent="0.35">
      <c r="AK173" s="10" t="s">
        <v>281</v>
      </c>
      <c r="AL173" s="12">
        <v>40996</v>
      </c>
      <c r="AM173" s="10"/>
      <c r="AW173" s="10" t="s">
        <v>7</v>
      </c>
      <c r="AX173" s="10" t="s">
        <v>17</v>
      </c>
      <c r="AY173" s="54">
        <v>38392</v>
      </c>
      <c r="AZ173" s="10">
        <v>10872</v>
      </c>
      <c r="BA173" s="10">
        <v>2058.46</v>
      </c>
      <c r="BU173" s="10" t="s">
        <v>7</v>
      </c>
      <c r="BV173" s="10" t="s">
        <v>17</v>
      </c>
      <c r="BW173" s="54">
        <v>38392</v>
      </c>
      <c r="BX173" s="10">
        <v>10872</v>
      </c>
      <c r="BY173" s="10">
        <v>2058.46</v>
      </c>
    </row>
    <row r="174" spans="37:77" x14ac:dyDescent="0.35">
      <c r="AK174" s="10" t="s">
        <v>282</v>
      </c>
      <c r="AL174" s="12">
        <v>40997</v>
      </c>
      <c r="AM174" s="10"/>
      <c r="AW174" s="10" t="s">
        <v>8</v>
      </c>
      <c r="AX174" s="10" t="s">
        <v>14</v>
      </c>
      <c r="AY174" s="54">
        <v>38225</v>
      </c>
      <c r="AZ174" s="10">
        <v>10641</v>
      </c>
      <c r="BA174" s="10">
        <v>2054</v>
      </c>
      <c r="BU174" s="10" t="s">
        <v>8</v>
      </c>
      <c r="BV174" s="10" t="s">
        <v>14</v>
      </c>
      <c r="BW174" s="54">
        <v>38225</v>
      </c>
      <c r="BX174" s="10">
        <v>10641</v>
      </c>
      <c r="BY174" s="10">
        <v>2054</v>
      </c>
    </row>
    <row r="175" spans="37:77" x14ac:dyDescent="0.35">
      <c r="AK175" s="10" t="s">
        <v>283</v>
      </c>
      <c r="AL175" s="12">
        <v>40998</v>
      </c>
      <c r="AM175" s="10"/>
      <c r="AW175" s="10" t="s">
        <v>8</v>
      </c>
      <c r="AX175" s="10" t="s">
        <v>15</v>
      </c>
      <c r="AY175" s="54">
        <v>38435</v>
      </c>
      <c r="AZ175" s="10">
        <v>10964</v>
      </c>
      <c r="BA175" s="10">
        <v>2052.5</v>
      </c>
      <c r="BU175" s="10" t="s">
        <v>8</v>
      </c>
      <c r="BV175" s="10" t="s">
        <v>15</v>
      </c>
      <c r="BW175" s="54">
        <v>38435</v>
      </c>
      <c r="BX175" s="10">
        <v>10964</v>
      </c>
      <c r="BY175" s="10">
        <v>2052.5</v>
      </c>
    </row>
    <row r="176" spans="37:77" x14ac:dyDescent="0.35">
      <c r="AK176" s="10" t="s">
        <v>277</v>
      </c>
      <c r="AL176" s="12">
        <v>40999</v>
      </c>
      <c r="AM176" s="10"/>
      <c r="AW176" s="10" t="s">
        <v>7</v>
      </c>
      <c r="AX176" s="10" t="s">
        <v>13</v>
      </c>
      <c r="AY176" s="54">
        <v>38093</v>
      </c>
      <c r="AZ176" s="10">
        <v>10503</v>
      </c>
      <c r="BA176" s="10">
        <v>2048.5</v>
      </c>
      <c r="BU176" s="10" t="s">
        <v>7</v>
      </c>
      <c r="BV176" s="10" t="s">
        <v>13</v>
      </c>
      <c r="BW176" s="54">
        <v>38093</v>
      </c>
      <c r="BX176" s="10">
        <v>10503</v>
      </c>
      <c r="BY176" s="10">
        <v>2048.5</v>
      </c>
    </row>
    <row r="177" spans="37:77" x14ac:dyDescent="0.35">
      <c r="AK177" s="10" t="s">
        <v>284</v>
      </c>
      <c r="AL177" s="12">
        <v>41000</v>
      </c>
      <c r="AM177" s="10"/>
      <c r="AW177" s="10" t="s">
        <v>8</v>
      </c>
      <c r="AX177" s="10" t="s">
        <v>287</v>
      </c>
      <c r="AY177" s="54">
        <v>38389</v>
      </c>
      <c r="AZ177" s="10">
        <v>10857</v>
      </c>
      <c r="BA177" s="10">
        <v>2048.2199999999998</v>
      </c>
      <c r="BU177" s="10" t="s">
        <v>8</v>
      </c>
      <c r="BV177" s="10" t="s">
        <v>287</v>
      </c>
      <c r="BW177" s="54">
        <v>38389</v>
      </c>
      <c r="BX177" s="10">
        <v>10857</v>
      </c>
      <c r="BY177" s="10">
        <v>2048.2199999999998</v>
      </c>
    </row>
    <row r="178" spans="37:77" x14ac:dyDescent="0.35">
      <c r="AK178" s="10" t="s">
        <v>278</v>
      </c>
      <c r="AL178" s="12">
        <v>41001</v>
      </c>
      <c r="AM178" s="10"/>
      <c r="AW178" s="10" t="s">
        <v>8</v>
      </c>
      <c r="AX178" s="10" t="s">
        <v>285</v>
      </c>
      <c r="AY178" s="54">
        <v>37958</v>
      </c>
      <c r="AZ178" s="10">
        <v>10361</v>
      </c>
      <c r="BA178" s="10">
        <v>2046.24</v>
      </c>
      <c r="BU178" s="10" t="s">
        <v>8</v>
      </c>
      <c r="BV178" s="10" t="s">
        <v>285</v>
      </c>
      <c r="BW178" s="54">
        <v>37958</v>
      </c>
      <c r="BX178" s="10">
        <v>10361</v>
      </c>
      <c r="BY178" s="10">
        <v>2046.24</v>
      </c>
    </row>
    <row r="179" spans="37:77" x14ac:dyDescent="0.35">
      <c r="AK179" s="10" t="s">
        <v>279</v>
      </c>
      <c r="AL179" s="12">
        <v>41002</v>
      </c>
      <c r="AM179" s="10"/>
      <c r="AW179" s="10" t="s">
        <v>8</v>
      </c>
      <c r="AX179" s="10" t="s">
        <v>15</v>
      </c>
      <c r="AY179" s="54">
        <v>37845</v>
      </c>
      <c r="AZ179" s="10">
        <v>10273</v>
      </c>
      <c r="BA179" s="10">
        <v>2037.28</v>
      </c>
      <c r="BU179" s="10" t="s">
        <v>8</v>
      </c>
      <c r="BV179" s="10" t="s">
        <v>15</v>
      </c>
      <c r="BW179" s="54">
        <v>37845</v>
      </c>
      <c r="BX179" s="10">
        <v>10273</v>
      </c>
      <c r="BY179" s="10">
        <v>2037.28</v>
      </c>
    </row>
    <row r="180" spans="37:77" x14ac:dyDescent="0.35">
      <c r="AK180" s="10" t="s">
        <v>280</v>
      </c>
      <c r="AL180" s="12">
        <v>41003</v>
      </c>
      <c r="AM180" s="10"/>
      <c r="AW180" s="10" t="s">
        <v>7</v>
      </c>
      <c r="AX180" s="10" t="s">
        <v>286</v>
      </c>
      <c r="AY180" s="54">
        <v>37918</v>
      </c>
      <c r="AZ180" s="10">
        <v>10335</v>
      </c>
      <c r="BA180" s="10">
        <v>2036.16</v>
      </c>
      <c r="BU180" s="10" t="s">
        <v>7</v>
      </c>
      <c r="BV180" s="10" t="s">
        <v>286</v>
      </c>
      <c r="BW180" s="54">
        <v>37918</v>
      </c>
      <c r="BX180" s="10">
        <v>10335</v>
      </c>
      <c r="BY180" s="10">
        <v>2036.16</v>
      </c>
    </row>
    <row r="181" spans="37:77" x14ac:dyDescent="0.35">
      <c r="AK181" s="10" t="s">
        <v>281</v>
      </c>
      <c r="AL181" s="12">
        <v>41004</v>
      </c>
      <c r="AM181" s="10"/>
      <c r="AW181" s="10" t="s">
        <v>8</v>
      </c>
      <c r="AX181" s="10" t="s">
        <v>285</v>
      </c>
      <c r="AY181" s="54">
        <v>38337</v>
      </c>
      <c r="AZ181" s="10">
        <v>10773</v>
      </c>
      <c r="BA181" s="10">
        <v>2030.4</v>
      </c>
      <c r="BU181" s="10" t="s">
        <v>8</v>
      </c>
      <c r="BV181" s="10" t="s">
        <v>285</v>
      </c>
      <c r="BW181" s="54">
        <v>38337</v>
      </c>
      <c r="BX181" s="10">
        <v>10773</v>
      </c>
      <c r="BY181" s="10">
        <v>2030.4</v>
      </c>
    </row>
    <row r="182" spans="37:77" x14ac:dyDescent="0.35">
      <c r="AK182" s="10" t="s">
        <v>282</v>
      </c>
      <c r="AL182" s="12">
        <v>41005</v>
      </c>
      <c r="AM182" s="10"/>
      <c r="AW182" s="10" t="s">
        <v>8</v>
      </c>
      <c r="AX182" s="10" t="s">
        <v>18</v>
      </c>
      <c r="AY182" s="54">
        <v>38444</v>
      </c>
      <c r="AZ182" s="10">
        <v>10985</v>
      </c>
      <c r="BA182" s="10">
        <v>2023.38</v>
      </c>
      <c r="BU182" s="10" t="s">
        <v>8</v>
      </c>
      <c r="BV182" s="10" t="s">
        <v>18</v>
      </c>
      <c r="BW182" s="54">
        <v>38444</v>
      </c>
      <c r="BX182" s="10">
        <v>10985</v>
      </c>
      <c r="BY182" s="10">
        <v>2023.38</v>
      </c>
    </row>
    <row r="183" spans="37:77" x14ac:dyDescent="0.35">
      <c r="AK183" s="10" t="s">
        <v>283</v>
      </c>
      <c r="AL183" s="12">
        <v>41006</v>
      </c>
      <c r="AM183" s="10"/>
      <c r="AW183" s="10" t="s">
        <v>8</v>
      </c>
      <c r="AX183" s="10" t="s">
        <v>287</v>
      </c>
      <c r="AY183" s="54">
        <v>38043</v>
      </c>
      <c r="AZ183" s="10">
        <v>10452</v>
      </c>
      <c r="BA183" s="10">
        <v>2018.5</v>
      </c>
      <c r="BU183" s="10" t="s">
        <v>8</v>
      </c>
      <c r="BV183" s="10" t="s">
        <v>287</v>
      </c>
      <c r="BW183" s="54">
        <v>38043</v>
      </c>
      <c r="BX183" s="10">
        <v>10452</v>
      </c>
      <c r="BY183" s="10">
        <v>2018.5</v>
      </c>
    </row>
    <row r="184" spans="37:77" x14ac:dyDescent="0.35">
      <c r="AK184" s="10" t="s">
        <v>277</v>
      </c>
      <c r="AL184" s="12">
        <v>41007</v>
      </c>
      <c r="AM184" s="10"/>
      <c r="AW184" s="10" t="s">
        <v>8</v>
      </c>
      <c r="AX184" s="10" t="s">
        <v>15</v>
      </c>
      <c r="AY184" s="54">
        <v>38028</v>
      </c>
      <c r="AZ184" s="10">
        <v>10436</v>
      </c>
      <c r="BA184" s="10">
        <v>1994.52</v>
      </c>
      <c r="BU184" s="10" t="s">
        <v>8</v>
      </c>
      <c r="BV184" s="10" t="s">
        <v>15</v>
      </c>
      <c r="BW184" s="54">
        <v>38028</v>
      </c>
      <c r="BX184" s="10">
        <v>10436</v>
      </c>
      <c r="BY184" s="10">
        <v>1994.52</v>
      </c>
    </row>
    <row r="185" spans="37:77" x14ac:dyDescent="0.35">
      <c r="AK185" s="10" t="s">
        <v>284</v>
      </c>
      <c r="AL185" s="12">
        <v>41008</v>
      </c>
      <c r="AM185" s="10"/>
      <c r="AW185" s="10" t="s">
        <v>7</v>
      </c>
      <c r="AX185" s="10" t="s">
        <v>286</v>
      </c>
      <c r="AY185" s="54">
        <v>38212</v>
      </c>
      <c r="AZ185" s="10">
        <v>10593</v>
      </c>
      <c r="BA185" s="10">
        <v>1994.4</v>
      </c>
      <c r="BU185" s="10" t="s">
        <v>7</v>
      </c>
      <c r="BV185" s="10" t="s">
        <v>286</v>
      </c>
      <c r="BW185" s="54">
        <v>38212</v>
      </c>
      <c r="BX185" s="10">
        <v>10593</v>
      </c>
      <c r="BY185" s="10">
        <v>1994.4</v>
      </c>
    </row>
    <row r="186" spans="37:77" x14ac:dyDescent="0.35">
      <c r="AK186" s="10" t="s">
        <v>278</v>
      </c>
      <c r="AL186" s="12">
        <v>41009</v>
      </c>
      <c r="AM186" s="10"/>
      <c r="AW186" s="10" t="s">
        <v>8</v>
      </c>
      <c r="AX186" s="10" t="s">
        <v>287</v>
      </c>
      <c r="AY186" s="54">
        <v>38323</v>
      </c>
      <c r="AZ186" s="10">
        <v>10756</v>
      </c>
      <c r="BA186" s="10">
        <v>1990</v>
      </c>
      <c r="BU186" s="10" t="s">
        <v>8</v>
      </c>
      <c r="BV186" s="10" t="s">
        <v>287</v>
      </c>
      <c r="BW186" s="54">
        <v>38323</v>
      </c>
      <c r="BX186" s="10">
        <v>10756</v>
      </c>
      <c r="BY186" s="10">
        <v>1990</v>
      </c>
    </row>
    <row r="187" spans="37:77" x14ac:dyDescent="0.35">
      <c r="AK187" s="10" t="s">
        <v>279</v>
      </c>
      <c r="AL187" s="12">
        <v>41010</v>
      </c>
      <c r="AM187" s="10"/>
      <c r="AW187" s="10" t="s">
        <v>7</v>
      </c>
      <c r="AX187" s="10" t="s">
        <v>16</v>
      </c>
      <c r="AY187" s="54">
        <v>38393</v>
      </c>
      <c r="AZ187" s="10">
        <v>10871</v>
      </c>
      <c r="BA187" s="10">
        <v>1979.23</v>
      </c>
      <c r="BU187" s="10" t="s">
        <v>7</v>
      </c>
      <c r="BV187" s="10" t="s">
        <v>16</v>
      </c>
      <c r="BW187" s="54">
        <v>38393</v>
      </c>
      <c r="BX187" s="10">
        <v>10871</v>
      </c>
      <c r="BY187" s="10">
        <v>1979.23</v>
      </c>
    </row>
    <row r="188" spans="37:77" x14ac:dyDescent="0.35">
      <c r="AK188" s="10" t="s">
        <v>280</v>
      </c>
      <c r="AL188" s="12">
        <v>41011</v>
      </c>
      <c r="AM188" s="10"/>
      <c r="AW188" s="10" t="s">
        <v>8</v>
      </c>
      <c r="AX188" s="10" t="s">
        <v>14</v>
      </c>
      <c r="AY188" s="54">
        <v>38373</v>
      </c>
      <c r="AZ188" s="10">
        <v>10830</v>
      </c>
      <c r="BA188" s="10">
        <v>1974</v>
      </c>
      <c r="BU188" s="10" t="s">
        <v>8</v>
      </c>
      <c r="BV188" s="10" t="s">
        <v>14</v>
      </c>
      <c r="BW188" s="54">
        <v>38373</v>
      </c>
      <c r="BX188" s="10">
        <v>10830</v>
      </c>
      <c r="BY188" s="10">
        <v>1974</v>
      </c>
    </row>
    <row r="189" spans="37:77" x14ac:dyDescent="0.35">
      <c r="AK189" s="10" t="s">
        <v>281</v>
      </c>
      <c r="AL189" s="12">
        <v>41012</v>
      </c>
      <c r="AM189" s="10"/>
      <c r="AW189" s="10" t="s">
        <v>8</v>
      </c>
      <c r="AX189" s="10" t="s">
        <v>14</v>
      </c>
      <c r="AY189" s="54">
        <v>38462</v>
      </c>
      <c r="AZ189" s="10">
        <v>11024</v>
      </c>
      <c r="BA189" s="10">
        <v>1966.81</v>
      </c>
      <c r="BU189" s="10" t="s">
        <v>8</v>
      </c>
      <c r="BV189" s="10" t="s">
        <v>14</v>
      </c>
      <c r="BW189" s="54">
        <v>38462</v>
      </c>
      <c r="BX189" s="10">
        <v>11024</v>
      </c>
      <c r="BY189" s="10">
        <v>1966.81</v>
      </c>
    </row>
    <row r="190" spans="37:77" x14ac:dyDescent="0.35">
      <c r="AK190" s="10" t="s">
        <v>282</v>
      </c>
      <c r="AL190" s="12">
        <v>41013</v>
      </c>
      <c r="AM190" s="10"/>
      <c r="AW190" s="10" t="s">
        <v>8</v>
      </c>
      <c r="AX190" s="10" t="s">
        <v>285</v>
      </c>
      <c r="AY190" s="54">
        <v>38402</v>
      </c>
      <c r="AZ190" s="10">
        <v>10877</v>
      </c>
      <c r="BA190" s="10">
        <v>1955.13</v>
      </c>
      <c r="BU190" s="10" t="s">
        <v>8</v>
      </c>
      <c r="BV190" s="10" t="s">
        <v>285</v>
      </c>
      <c r="BW190" s="54">
        <v>38402</v>
      </c>
      <c r="BX190" s="10">
        <v>10877</v>
      </c>
      <c r="BY190" s="10">
        <v>1955.13</v>
      </c>
    </row>
    <row r="191" spans="37:77" x14ac:dyDescent="0.35">
      <c r="AK191" s="10" t="s">
        <v>283</v>
      </c>
      <c r="AL191" s="12">
        <v>41014</v>
      </c>
      <c r="AM191" s="10"/>
      <c r="AW191" s="10" t="s">
        <v>8</v>
      </c>
      <c r="AX191" s="10" t="s">
        <v>14</v>
      </c>
      <c r="AY191" s="54">
        <v>38319</v>
      </c>
      <c r="AZ191" s="10">
        <v>10755</v>
      </c>
      <c r="BA191" s="10">
        <v>1948.5</v>
      </c>
      <c r="BU191" s="10" t="s">
        <v>8</v>
      </c>
      <c r="BV191" s="10" t="s">
        <v>14</v>
      </c>
      <c r="BW191" s="54">
        <v>38319</v>
      </c>
      <c r="BX191" s="10">
        <v>10755</v>
      </c>
      <c r="BY191" s="10">
        <v>1948.5</v>
      </c>
    </row>
    <row r="192" spans="37:77" x14ac:dyDescent="0.35">
      <c r="AK192" s="10" t="s">
        <v>277</v>
      </c>
      <c r="AL192" s="12">
        <v>41015</v>
      </c>
      <c r="AM192" s="10"/>
      <c r="AW192" s="10" t="s">
        <v>8</v>
      </c>
      <c r="AX192" s="10" t="s">
        <v>18</v>
      </c>
      <c r="AY192" s="54">
        <v>38136</v>
      </c>
      <c r="AZ192" s="10">
        <v>10541</v>
      </c>
      <c r="BA192" s="10">
        <v>1946.52</v>
      </c>
      <c r="BU192" s="10" t="s">
        <v>8</v>
      </c>
      <c r="BV192" s="10" t="s">
        <v>18</v>
      </c>
      <c r="BW192" s="54">
        <v>38136</v>
      </c>
      <c r="BX192" s="10">
        <v>10541</v>
      </c>
      <c r="BY192" s="10">
        <v>1946.52</v>
      </c>
    </row>
    <row r="193" spans="37:77" x14ac:dyDescent="0.35">
      <c r="AK193" s="10" t="s">
        <v>284</v>
      </c>
      <c r="AL193" s="12">
        <v>41016</v>
      </c>
      <c r="AM193" s="10"/>
      <c r="AW193" s="10" t="s">
        <v>7</v>
      </c>
      <c r="AX193" s="10" t="s">
        <v>286</v>
      </c>
      <c r="AY193" s="54">
        <v>38105</v>
      </c>
      <c r="AZ193" s="10">
        <v>10513</v>
      </c>
      <c r="BA193" s="10">
        <v>1942</v>
      </c>
      <c r="BU193" s="10" t="s">
        <v>7</v>
      </c>
      <c r="BV193" s="10" t="s">
        <v>286</v>
      </c>
      <c r="BW193" s="54">
        <v>38105</v>
      </c>
      <c r="BX193" s="10">
        <v>10513</v>
      </c>
      <c r="BY193" s="10">
        <v>1942</v>
      </c>
    </row>
    <row r="194" spans="37:77" x14ac:dyDescent="0.35">
      <c r="AK194" s="10" t="s">
        <v>278</v>
      </c>
      <c r="AL194" s="12">
        <v>41017</v>
      </c>
      <c r="AM194" s="10"/>
      <c r="AW194" s="10" t="s">
        <v>8</v>
      </c>
      <c r="AX194" s="10" t="s">
        <v>14</v>
      </c>
      <c r="AY194" s="54">
        <v>38128</v>
      </c>
      <c r="AZ194" s="10">
        <v>10535</v>
      </c>
      <c r="BA194" s="10">
        <v>1940.85</v>
      </c>
      <c r="BU194" s="10" t="s">
        <v>8</v>
      </c>
      <c r="BV194" s="10" t="s">
        <v>14</v>
      </c>
      <c r="BW194" s="54">
        <v>38128</v>
      </c>
      <c r="BX194" s="10">
        <v>10535</v>
      </c>
      <c r="BY194" s="10">
        <v>1940.85</v>
      </c>
    </row>
    <row r="195" spans="37:77" x14ac:dyDescent="0.35">
      <c r="AK195" s="10" t="s">
        <v>279</v>
      </c>
      <c r="AL195" s="12">
        <v>41018</v>
      </c>
      <c r="AM195" s="10"/>
      <c r="AW195" s="10" t="s">
        <v>8</v>
      </c>
      <c r="AX195" s="10" t="s">
        <v>15</v>
      </c>
      <c r="AY195" s="54">
        <v>38375</v>
      </c>
      <c r="AZ195" s="10">
        <v>10838</v>
      </c>
      <c r="BA195" s="10">
        <v>1938.38</v>
      </c>
      <c r="BU195" s="10" t="s">
        <v>8</v>
      </c>
      <c r="BV195" s="10" t="s">
        <v>15</v>
      </c>
      <c r="BW195" s="54">
        <v>38375</v>
      </c>
      <c r="BX195" s="10">
        <v>10838</v>
      </c>
      <c r="BY195" s="10">
        <v>1938.38</v>
      </c>
    </row>
    <row r="196" spans="37:77" x14ac:dyDescent="0.35">
      <c r="AK196" s="10" t="s">
        <v>280</v>
      </c>
      <c r="AL196" s="12">
        <v>41019</v>
      </c>
      <c r="AM196" s="10"/>
      <c r="AW196" s="10" t="s">
        <v>8</v>
      </c>
      <c r="AX196" s="10" t="s">
        <v>285</v>
      </c>
      <c r="AY196" s="54">
        <v>38420</v>
      </c>
      <c r="AZ196" s="10">
        <v>10921</v>
      </c>
      <c r="BA196" s="10">
        <v>1936</v>
      </c>
      <c r="BU196" s="10" t="s">
        <v>8</v>
      </c>
      <c r="BV196" s="10" t="s">
        <v>285</v>
      </c>
      <c r="BW196" s="54">
        <v>38420</v>
      </c>
      <c r="BX196" s="10">
        <v>10921</v>
      </c>
      <c r="BY196" s="10">
        <v>1936</v>
      </c>
    </row>
    <row r="197" spans="37:77" x14ac:dyDescent="0.35">
      <c r="AK197" s="10" t="s">
        <v>281</v>
      </c>
      <c r="AL197" s="12">
        <v>41020</v>
      </c>
      <c r="AM197" s="10"/>
      <c r="AW197" s="10" t="s">
        <v>8</v>
      </c>
      <c r="AX197" s="10" t="s">
        <v>14</v>
      </c>
      <c r="AY197" s="54">
        <v>37923</v>
      </c>
      <c r="AZ197" s="10">
        <v>10338</v>
      </c>
      <c r="BA197" s="10">
        <v>1934.5</v>
      </c>
      <c r="BU197" s="10" t="s">
        <v>8</v>
      </c>
      <c r="BV197" s="10" t="s">
        <v>14</v>
      </c>
      <c r="BW197" s="54">
        <v>37923</v>
      </c>
      <c r="BX197" s="10">
        <v>10338</v>
      </c>
      <c r="BY197" s="10">
        <v>1934.5</v>
      </c>
    </row>
    <row r="198" spans="37:77" x14ac:dyDescent="0.35">
      <c r="AK198" s="10" t="s">
        <v>282</v>
      </c>
      <c r="AL198" s="12">
        <v>41021</v>
      </c>
      <c r="AM198" s="10"/>
      <c r="AW198" s="10" t="s">
        <v>8</v>
      </c>
      <c r="AX198" s="10" t="s">
        <v>18</v>
      </c>
      <c r="AY198" s="54">
        <v>38263</v>
      </c>
      <c r="AZ198" s="10">
        <v>10663</v>
      </c>
      <c r="BA198" s="10">
        <v>1930.4</v>
      </c>
      <c r="BU198" s="10" t="s">
        <v>8</v>
      </c>
      <c r="BV198" s="10" t="s">
        <v>18</v>
      </c>
      <c r="BW198" s="54">
        <v>38263</v>
      </c>
      <c r="BX198" s="10">
        <v>10663</v>
      </c>
      <c r="BY198" s="10">
        <v>1930.4</v>
      </c>
    </row>
    <row r="199" spans="37:77" x14ac:dyDescent="0.35">
      <c r="AK199" s="10" t="s">
        <v>283</v>
      </c>
      <c r="AL199" s="12">
        <v>41022</v>
      </c>
      <c r="AM199" s="10"/>
      <c r="AW199" s="10" t="s">
        <v>8</v>
      </c>
      <c r="AX199" s="10" t="s">
        <v>15</v>
      </c>
      <c r="AY199" s="54">
        <v>38410</v>
      </c>
      <c r="AZ199" s="10">
        <v>10904</v>
      </c>
      <c r="BA199" s="10">
        <v>1924.25</v>
      </c>
      <c r="BU199" s="10" t="s">
        <v>8</v>
      </c>
      <c r="BV199" s="10" t="s">
        <v>15</v>
      </c>
      <c r="BW199" s="54">
        <v>38410</v>
      </c>
      <c r="BX199" s="10">
        <v>10904</v>
      </c>
      <c r="BY199" s="10">
        <v>1924.25</v>
      </c>
    </row>
    <row r="200" spans="37:77" x14ac:dyDescent="0.35">
      <c r="AK200" s="10" t="s">
        <v>277</v>
      </c>
      <c r="AL200" s="12">
        <v>41023</v>
      </c>
      <c r="AM200" s="10"/>
      <c r="AW200" s="10" t="s">
        <v>7</v>
      </c>
      <c r="AX200" s="10" t="s">
        <v>286</v>
      </c>
      <c r="AY200" s="54">
        <v>38406</v>
      </c>
      <c r="AZ200" s="10">
        <v>10868</v>
      </c>
      <c r="BA200" s="10">
        <v>1920.6</v>
      </c>
      <c r="BU200" s="10" t="s">
        <v>7</v>
      </c>
      <c r="BV200" s="10" t="s">
        <v>286</v>
      </c>
      <c r="BW200" s="54">
        <v>38406</v>
      </c>
      <c r="BX200" s="10">
        <v>10868</v>
      </c>
      <c r="BY200" s="10">
        <v>1920.6</v>
      </c>
    </row>
    <row r="201" spans="37:77" x14ac:dyDescent="0.35">
      <c r="AK201" s="10" t="s">
        <v>284</v>
      </c>
      <c r="AL201" s="12">
        <v>41024</v>
      </c>
      <c r="AM201" s="10"/>
      <c r="AW201" s="10" t="s">
        <v>7</v>
      </c>
      <c r="AX201" s="10" t="s">
        <v>13</v>
      </c>
      <c r="AY201" s="54">
        <v>38317</v>
      </c>
      <c r="AZ201" s="10">
        <v>10747</v>
      </c>
      <c r="BA201" s="10">
        <v>1912.85</v>
      </c>
      <c r="BU201" s="10" t="s">
        <v>7</v>
      </c>
      <c r="BV201" s="10" t="s">
        <v>13</v>
      </c>
      <c r="BW201" s="54">
        <v>38317</v>
      </c>
      <c r="BX201" s="10">
        <v>10747</v>
      </c>
      <c r="BY201" s="10">
        <v>1912.85</v>
      </c>
    </row>
    <row r="202" spans="37:77" x14ac:dyDescent="0.35">
      <c r="AK202" s="10" t="s">
        <v>278</v>
      </c>
      <c r="AL202" s="12">
        <v>41025</v>
      </c>
      <c r="AM202" s="10"/>
      <c r="AW202" s="10" t="s">
        <v>8</v>
      </c>
      <c r="AX202" s="10" t="s">
        <v>285</v>
      </c>
      <c r="AY202" s="54">
        <v>37992</v>
      </c>
      <c r="AZ202" s="10">
        <v>10396</v>
      </c>
      <c r="BA202" s="10">
        <v>1903.8</v>
      </c>
      <c r="BU202" s="10" t="s">
        <v>8</v>
      </c>
      <c r="BV202" s="10" t="s">
        <v>285</v>
      </c>
      <c r="BW202" s="54">
        <v>37992</v>
      </c>
      <c r="BX202" s="10">
        <v>10396</v>
      </c>
      <c r="BY202" s="10">
        <v>1903.8</v>
      </c>
    </row>
    <row r="203" spans="37:77" x14ac:dyDescent="0.35">
      <c r="AK203" s="10" t="s">
        <v>279</v>
      </c>
      <c r="AL203" s="12">
        <v>41026</v>
      </c>
      <c r="AM203" s="10"/>
      <c r="AW203" s="10" t="s">
        <v>8</v>
      </c>
      <c r="AX203" s="10" t="s">
        <v>287</v>
      </c>
      <c r="AY203" s="54">
        <v>38281</v>
      </c>
      <c r="AZ203" s="10">
        <v>10706</v>
      </c>
      <c r="BA203" s="10">
        <v>1893</v>
      </c>
      <c r="BU203" s="10" t="s">
        <v>8</v>
      </c>
      <c r="BV203" s="10" t="s">
        <v>287</v>
      </c>
      <c r="BW203" s="54">
        <v>38281</v>
      </c>
      <c r="BX203" s="10">
        <v>10706</v>
      </c>
      <c r="BY203" s="10">
        <v>1893</v>
      </c>
    </row>
    <row r="204" spans="37:77" x14ac:dyDescent="0.35">
      <c r="AK204" s="10" t="s">
        <v>280</v>
      </c>
      <c r="AL204" s="12">
        <v>41027</v>
      </c>
      <c r="AM204" s="10"/>
      <c r="AW204" s="10" t="s">
        <v>8</v>
      </c>
      <c r="AX204" s="10" t="s">
        <v>14</v>
      </c>
      <c r="AY204" s="54">
        <v>38024</v>
      </c>
      <c r="AZ204" s="10">
        <v>10431</v>
      </c>
      <c r="BA204" s="10">
        <v>1892.25</v>
      </c>
      <c r="BU204" s="10" t="s">
        <v>8</v>
      </c>
      <c r="BV204" s="10" t="s">
        <v>14</v>
      </c>
      <c r="BW204" s="54">
        <v>38024</v>
      </c>
      <c r="BX204" s="10">
        <v>10431</v>
      </c>
      <c r="BY204" s="10">
        <v>1892.25</v>
      </c>
    </row>
    <row r="205" spans="37:77" x14ac:dyDescent="0.35">
      <c r="AK205" s="10" t="s">
        <v>281</v>
      </c>
      <c r="AL205" s="12">
        <v>41028</v>
      </c>
      <c r="AM205" s="10"/>
      <c r="AW205" s="10" t="s">
        <v>7</v>
      </c>
      <c r="AX205" s="10" t="s">
        <v>286</v>
      </c>
      <c r="AY205" s="54">
        <v>38305</v>
      </c>
      <c r="AZ205" s="10">
        <v>10731</v>
      </c>
      <c r="BA205" s="10">
        <v>1890.5</v>
      </c>
      <c r="BU205" s="10" t="s">
        <v>7</v>
      </c>
      <c r="BV205" s="10" t="s">
        <v>286</v>
      </c>
      <c r="BW205" s="54">
        <v>38305</v>
      </c>
      <c r="BX205" s="10">
        <v>10731</v>
      </c>
      <c r="BY205" s="10">
        <v>1890.5</v>
      </c>
    </row>
    <row r="206" spans="37:77" x14ac:dyDescent="0.35">
      <c r="AK206" s="10" t="s">
        <v>282</v>
      </c>
      <c r="AL206" s="12">
        <v>41029</v>
      </c>
      <c r="AM206" s="10"/>
      <c r="AW206" s="10" t="s">
        <v>8</v>
      </c>
      <c r="AX206" s="10" t="s">
        <v>14</v>
      </c>
      <c r="AY206" s="54">
        <v>37869</v>
      </c>
      <c r="AZ206" s="10">
        <v>10294</v>
      </c>
      <c r="BA206" s="10">
        <v>1887.6</v>
      </c>
      <c r="BU206" s="10" t="s">
        <v>8</v>
      </c>
      <c r="BV206" s="10" t="s">
        <v>14</v>
      </c>
      <c r="BW206" s="54">
        <v>37869</v>
      </c>
      <c r="BX206" s="10">
        <v>10294</v>
      </c>
      <c r="BY206" s="10">
        <v>1887.6</v>
      </c>
    </row>
    <row r="207" spans="37:77" x14ac:dyDescent="0.35">
      <c r="AK207" s="10" t="s">
        <v>283</v>
      </c>
      <c r="AL207" s="12">
        <v>41030</v>
      </c>
      <c r="AM207" s="10"/>
      <c r="AW207" s="10" t="s">
        <v>8</v>
      </c>
      <c r="AX207" s="10" t="s">
        <v>287</v>
      </c>
      <c r="AY207" s="54">
        <v>38455</v>
      </c>
      <c r="AZ207" s="10">
        <v>10997</v>
      </c>
      <c r="BA207" s="10">
        <v>1885</v>
      </c>
      <c r="BU207" s="10" t="s">
        <v>8</v>
      </c>
      <c r="BV207" s="10" t="s">
        <v>287</v>
      </c>
      <c r="BW207" s="54">
        <v>38455</v>
      </c>
      <c r="BX207" s="10">
        <v>10997</v>
      </c>
      <c r="BY207" s="10">
        <v>1885</v>
      </c>
    </row>
    <row r="208" spans="37:77" x14ac:dyDescent="0.35">
      <c r="AK208" s="10" t="s">
        <v>277</v>
      </c>
      <c r="AL208" s="12">
        <v>41031</v>
      </c>
      <c r="AM208" s="10"/>
      <c r="AW208" s="10" t="s">
        <v>7</v>
      </c>
      <c r="AX208" s="10" t="s">
        <v>16</v>
      </c>
      <c r="AY208" s="54">
        <v>37833</v>
      </c>
      <c r="AZ208" s="10">
        <v>10263</v>
      </c>
      <c r="BA208" s="10">
        <v>1873.8</v>
      </c>
      <c r="BU208" s="10" t="s">
        <v>7</v>
      </c>
      <c r="BV208" s="10" t="s">
        <v>16</v>
      </c>
      <c r="BW208" s="54">
        <v>37833</v>
      </c>
      <c r="BX208" s="10">
        <v>10263</v>
      </c>
      <c r="BY208" s="10">
        <v>1873.8</v>
      </c>
    </row>
    <row r="209" spans="37:77" x14ac:dyDescent="0.35">
      <c r="AK209" s="10" t="s">
        <v>284</v>
      </c>
      <c r="AL209" s="12">
        <v>41032</v>
      </c>
      <c r="AM209" s="10"/>
      <c r="AW209" s="10" t="s">
        <v>7</v>
      </c>
      <c r="AX209" s="10" t="s">
        <v>13</v>
      </c>
      <c r="AY209" s="54">
        <v>37812</v>
      </c>
      <c r="AZ209" s="10">
        <v>10249</v>
      </c>
      <c r="BA209" s="10">
        <v>1863.4</v>
      </c>
      <c r="BU209" s="10" t="s">
        <v>7</v>
      </c>
      <c r="BV209" s="10" t="s">
        <v>13</v>
      </c>
      <c r="BW209" s="54">
        <v>37812</v>
      </c>
      <c r="BX209" s="10">
        <v>10249</v>
      </c>
      <c r="BY209" s="10">
        <v>1863.4</v>
      </c>
    </row>
    <row r="210" spans="37:77" x14ac:dyDescent="0.35">
      <c r="AK210" s="10" t="s">
        <v>278</v>
      </c>
      <c r="AL210" s="12">
        <v>41033</v>
      </c>
      <c r="AM210" s="10"/>
      <c r="AW210" s="10" t="s">
        <v>8</v>
      </c>
      <c r="AX210" s="10" t="s">
        <v>287</v>
      </c>
      <c r="AY210" s="54">
        <v>38305</v>
      </c>
      <c r="AZ210" s="10">
        <v>10729</v>
      </c>
      <c r="BA210" s="10">
        <v>1850</v>
      </c>
      <c r="BU210" s="10" t="s">
        <v>8</v>
      </c>
      <c r="BV210" s="10" t="s">
        <v>287</v>
      </c>
      <c r="BW210" s="54">
        <v>38305</v>
      </c>
      <c r="BX210" s="10">
        <v>10729</v>
      </c>
      <c r="BY210" s="10">
        <v>1850</v>
      </c>
    </row>
    <row r="211" spans="37:77" x14ac:dyDescent="0.35">
      <c r="AK211" s="10" t="s">
        <v>279</v>
      </c>
      <c r="AL211" s="12">
        <v>41034</v>
      </c>
      <c r="AM211" s="10"/>
      <c r="AW211" s="10" t="s">
        <v>8</v>
      </c>
      <c r="AX211" s="10" t="s">
        <v>14</v>
      </c>
      <c r="AY211" s="54">
        <v>37929</v>
      </c>
      <c r="AZ211" s="10">
        <v>10342</v>
      </c>
      <c r="BA211" s="10">
        <v>1840.64</v>
      </c>
      <c r="BU211" s="10" t="s">
        <v>8</v>
      </c>
      <c r="BV211" s="10" t="s">
        <v>14</v>
      </c>
      <c r="BW211" s="54">
        <v>37929</v>
      </c>
      <c r="BX211" s="10">
        <v>10342</v>
      </c>
      <c r="BY211" s="10">
        <v>1840.64</v>
      </c>
    </row>
    <row r="212" spans="37:77" x14ac:dyDescent="0.35">
      <c r="AK212" s="10" t="s">
        <v>280</v>
      </c>
      <c r="AL212" s="12">
        <v>41035</v>
      </c>
      <c r="AM212" s="10"/>
      <c r="AW212" s="10" t="s">
        <v>8</v>
      </c>
      <c r="AX212" s="10" t="s">
        <v>15</v>
      </c>
      <c r="AY212" s="54">
        <v>38044</v>
      </c>
      <c r="AZ212" s="10">
        <v>10449</v>
      </c>
      <c r="BA212" s="10">
        <v>1838.2</v>
      </c>
      <c r="BU212" s="10" t="s">
        <v>8</v>
      </c>
      <c r="BV212" s="10" t="s">
        <v>15</v>
      </c>
      <c r="BW212" s="54">
        <v>38044</v>
      </c>
      <c r="BX212" s="10">
        <v>10449</v>
      </c>
      <c r="BY212" s="10">
        <v>1838.2</v>
      </c>
    </row>
    <row r="213" spans="37:77" x14ac:dyDescent="0.35">
      <c r="AK213" s="10" t="s">
        <v>281</v>
      </c>
      <c r="AL213" s="12">
        <v>41036</v>
      </c>
      <c r="AM213" s="10"/>
      <c r="AW213" s="10" t="s">
        <v>8</v>
      </c>
      <c r="AX213" s="10" t="s">
        <v>15</v>
      </c>
      <c r="AY213" s="54">
        <v>38450</v>
      </c>
      <c r="AZ213" s="10">
        <v>10924</v>
      </c>
      <c r="BA213" s="10">
        <v>1835.7</v>
      </c>
      <c r="BU213" s="10" t="s">
        <v>8</v>
      </c>
      <c r="BV213" s="10" t="s">
        <v>15</v>
      </c>
      <c r="BW213" s="54">
        <v>38450</v>
      </c>
      <c r="BX213" s="10">
        <v>10924</v>
      </c>
      <c r="BY213" s="10">
        <v>1835.7</v>
      </c>
    </row>
    <row r="214" spans="37:77" x14ac:dyDescent="0.35">
      <c r="AK214" s="10" t="s">
        <v>282</v>
      </c>
      <c r="AL214" s="12">
        <v>41037</v>
      </c>
      <c r="AM214" s="10"/>
      <c r="AW214" s="10" t="s">
        <v>8</v>
      </c>
      <c r="AX214" s="10" t="s">
        <v>14</v>
      </c>
      <c r="AY214" s="54">
        <v>37979</v>
      </c>
      <c r="AZ214" s="10">
        <v>10389</v>
      </c>
      <c r="BA214" s="10">
        <v>1832.8</v>
      </c>
      <c r="BU214" s="10" t="s">
        <v>8</v>
      </c>
      <c r="BV214" s="10" t="s">
        <v>14</v>
      </c>
      <c r="BW214" s="54">
        <v>37979</v>
      </c>
      <c r="BX214" s="10">
        <v>10389</v>
      </c>
      <c r="BY214" s="10">
        <v>1832.8</v>
      </c>
    </row>
    <row r="215" spans="37:77" x14ac:dyDescent="0.35">
      <c r="AK215" s="10" t="s">
        <v>283</v>
      </c>
      <c r="AL215" s="12">
        <v>41038</v>
      </c>
      <c r="AM215" s="10"/>
      <c r="AW215" s="10" t="s">
        <v>7</v>
      </c>
      <c r="AX215" s="10" t="s">
        <v>286</v>
      </c>
      <c r="AY215" s="54">
        <v>37999</v>
      </c>
      <c r="AZ215" s="10">
        <v>10406</v>
      </c>
      <c r="BA215" s="10">
        <v>1830.78</v>
      </c>
      <c r="BU215" s="10" t="s">
        <v>7</v>
      </c>
      <c r="BV215" s="10" t="s">
        <v>286</v>
      </c>
      <c r="BW215" s="54">
        <v>37999</v>
      </c>
      <c r="BX215" s="10">
        <v>10406</v>
      </c>
      <c r="BY215" s="10">
        <v>1830.78</v>
      </c>
    </row>
    <row r="216" spans="37:77" x14ac:dyDescent="0.35">
      <c r="AK216" s="10" t="s">
        <v>277</v>
      </c>
      <c r="AL216" s="12">
        <v>41039</v>
      </c>
      <c r="AM216" s="10"/>
      <c r="AW216" s="10" t="s">
        <v>7</v>
      </c>
      <c r="AX216" s="10" t="s">
        <v>13</v>
      </c>
      <c r="AY216" s="54">
        <v>38353</v>
      </c>
      <c r="AZ216" s="10">
        <v>10791</v>
      </c>
      <c r="BA216" s="10">
        <v>1829.76</v>
      </c>
      <c r="BU216" s="10" t="s">
        <v>7</v>
      </c>
      <c r="BV216" s="10" t="s">
        <v>13</v>
      </c>
      <c r="BW216" s="54">
        <v>38353</v>
      </c>
      <c r="BX216" s="10">
        <v>10791</v>
      </c>
      <c r="BY216" s="10">
        <v>1829.76</v>
      </c>
    </row>
    <row r="217" spans="37:77" x14ac:dyDescent="0.35">
      <c r="AK217" s="10" t="s">
        <v>284</v>
      </c>
      <c r="AL217" s="12">
        <v>41040</v>
      </c>
      <c r="AM217" s="10"/>
      <c r="AW217" s="10" t="s">
        <v>8</v>
      </c>
      <c r="AX217" s="10" t="s">
        <v>285</v>
      </c>
      <c r="AY217" s="54">
        <v>38126</v>
      </c>
      <c r="AZ217" s="10">
        <v>10537</v>
      </c>
      <c r="BA217" s="10">
        <v>1823.8</v>
      </c>
      <c r="BU217" s="10" t="s">
        <v>8</v>
      </c>
      <c r="BV217" s="10" t="s">
        <v>285</v>
      </c>
      <c r="BW217" s="54">
        <v>38126</v>
      </c>
      <c r="BX217" s="10">
        <v>10537</v>
      </c>
      <c r="BY217" s="10">
        <v>1823.8</v>
      </c>
    </row>
    <row r="218" spans="37:77" x14ac:dyDescent="0.35">
      <c r="AK218" s="10" t="s">
        <v>278</v>
      </c>
      <c r="AL218" s="12">
        <v>41041</v>
      </c>
      <c r="AM218" s="10"/>
      <c r="AW218" s="10" t="s">
        <v>8</v>
      </c>
      <c r="AX218" s="10" t="s">
        <v>14</v>
      </c>
      <c r="AY218" s="54">
        <v>38060</v>
      </c>
      <c r="AZ218" s="10">
        <v>10470</v>
      </c>
      <c r="BA218" s="10">
        <v>1820.8</v>
      </c>
      <c r="BU218" s="10" t="s">
        <v>8</v>
      </c>
      <c r="BV218" s="10" t="s">
        <v>14</v>
      </c>
      <c r="BW218" s="54">
        <v>38060</v>
      </c>
      <c r="BX218" s="10">
        <v>10470</v>
      </c>
      <c r="BY218" s="10">
        <v>1820.8</v>
      </c>
    </row>
    <row r="219" spans="37:77" x14ac:dyDescent="0.35">
      <c r="AK219" s="10" t="s">
        <v>279</v>
      </c>
      <c r="AL219" s="12">
        <v>41042</v>
      </c>
      <c r="AM219" s="10"/>
      <c r="AW219" s="10" t="s">
        <v>8</v>
      </c>
      <c r="AX219" s="10" t="s">
        <v>14</v>
      </c>
      <c r="AY219" s="54">
        <v>38010</v>
      </c>
      <c r="AZ219" s="10">
        <v>10418</v>
      </c>
      <c r="BA219" s="10">
        <v>1814.8</v>
      </c>
      <c r="BU219" s="10" t="s">
        <v>8</v>
      </c>
      <c r="BV219" s="10" t="s">
        <v>14</v>
      </c>
      <c r="BW219" s="54">
        <v>38010</v>
      </c>
      <c r="BX219" s="10">
        <v>10418</v>
      </c>
      <c r="BY219" s="10">
        <v>1814.8</v>
      </c>
    </row>
    <row r="220" spans="37:77" x14ac:dyDescent="0.35">
      <c r="AK220" s="10" t="s">
        <v>280</v>
      </c>
      <c r="AL220" s="12">
        <v>41043</v>
      </c>
      <c r="AM220" s="10"/>
      <c r="AW220" s="10" t="s">
        <v>8</v>
      </c>
      <c r="AX220" s="10" t="s">
        <v>14</v>
      </c>
      <c r="AY220" s="54">
        <v>38458</v>
      </c>
      <c r="AZ220" s="10">
        <v>11002</v>
      </c>
      <c r="BA220" s="10">
        <v>1811.1</v>
      </c>
      <c r="BU220" s="10" t="s">
        <v>8</v>
      </c>
      <c r="BV220" s="10" t="s">
        <v>14</v>
      </c>
      <c r="BW220" s="54">
        <v>38458</v>
      </c>
      <c r="BX220" s="10">
        <v>11002</v>
      </c>
      <c r="BY220" s="10">
        <v>1811.1</v>
      </c>
    </row>
    <row r="221" spans="37:77" x14ac:dyDescent="0.35">
      <c r="AK221" s="10" t="s">
        <v>281</v>
      </c>
      <c r="AL221" s="12">
        <v>41044</v>
      </c>
      <c r="AM221" s="10"/>
      <c r="AW221" s="10" t="s">
        <v>8</v>
      </c>
      <c r="AX221" s="10" t="s">
        <v>18</v>
      </c>
      <c r="AY221" s="54">
        <v>37908</v>
      </c>
      <c r="AZ221" s="10">
        <v>10327</v>
      </c>
      <c r="BA221" s="10">
        <v>1810</v>
      </c>
      <c r="BU221" s="10" t="s">
        <v>8</v>
      </c>
      <c r="BV221" s="10" t="s">
        <v>18</v>
      </c>
      <c r="BW221" s="54">
        <v>37908</v>
      </c>
      <c r="BX221" s="10">
        <v>10327</v>
      </c>
      <c r="BY221" s="10">
        <v>1810</v>
      </c>
    </row>
    <row r="222" spans="37:77" x14ac:dyDescent="0.35">
      <c r="AK222" s="10" t="s">
        <v>282</v>
      </c>
      <c r="AL222" s="12">
        <v>41045</v>
      </c>
      <c r="AM222" s="10"/>
      <c r="AW222" s="10" t="s">
        <v>8</v>
      </c>
      <c r="AX222" s="10" t="s">
        <v>285</v>
      </c>
      <c r="AY222" s="54">
        <v>38445</v>
      </c>
      <c r="AZ222" s="10">
        <v>10984</v>
      </c>
      <c r="BA222" s="10">
        <v>1809.75</v>
      </c>
      <c r="BU222" s="10" t="s">
        <v>8</v>
      </c>
      <c r="BV222" s="10" t="s">
        <v>285</v>
      </c>
      <c r="BW222" s="54">
        <v>38445</v>
      </c>
      <c r="BX222" s="10">
        <v>10984</v>
      </c>
      <c r="BY222" s="10">
        <v>1809.75</v>
      </c>
    </row>
    <row r="223" spans="37:77" x14ac:dyDescent="0.35">
      <c r="AK223" s="10" t="s">
        <v>283</v>
      </c>
      <c r="AL223" s="12">
        <v>41046</v>
      </c>
      <c r="AM223" s="10"/>
      <c r="AW223" s="10" t="s">
        <v>8</v>
      </c>
      <c r="AX223" s="10" t="s">
        <v>15</v>
      </c>
      <c r="AY223" s="54">
        <v>38140</v>
      </c>
      <c r="AZ223" s="10">
        <v>10547</v>
      </c>
      <c r="BA223" s="10">
        <v>1792.8</v>
      </c>
      <c r="BU223" s="10" t="s">
        <v>8</v>
      </c>
      <c r="BV223" s="10" t="s">
        <v>15</v>
      </c>
      <c r="BW223" s="54">
        <v>38140</v>
      </c>
      <c r="BX223" s="10">
        <v>10547</v>
      </c>
      <c r="BY223" s="10">
        <v>1792.8</v>
      </c>
    </row>
    <row r="224" spans="37:77" x14ac:dyDescent="0.35">
      <c r="AK224" s="10" t="s">
        <v>277</v>
      </c>
      <c r="AL224" s="12">
        <v>41047</v>
      </c>
      <c r="AM224" s="10"/>
      <c r="AW224" s="10" t="s">
        <v>8</v>
      </c>
      <c r="AX224" s="10" t="s">
        <v>15</v>
      </c>
      <c r="AY224" s="54">
        <v>38035</v>
      </c>
      <c r="AZ224" s="10">
        <v>10442</v>
      </c>
      <c r="BA224" s="10">
        <v>1792</v>
      </c>
      <c r="BU224" s="10" t="s">
        <v>8</v>
      </c>
      <c r="BV224" s="10" t="s">
        <v>15</v>
      </c>
      <c r="BW224" s="54">
        <v>38035</v>
      </c>
      <c r="BX224" s="10">
        <v>10442</v>
      </c>
      <c r="BY224" s="10">
        <v>1792</v>
      </c>
    </row>
    <row r="225" spans="37:77" x14ac:dyDescent="0.35">
      <c r="AK225" s="10" t="s">
        <v>284</v>
      </c>
      <c r="AL225" s="12">
        <v>41048</v>
      </c>
      <c r="AM225" s="10"/>
      <c r="AW225" s="10" t="s">
        <v>8</v>
      </c>
      <c r="AX225" s="10" t="s">
        <v>287</v>
      </c>
      <c r="AY225" s="54">
        <v>38435</v>
      </c>
      <c r="AZ225" s="10">
        <v>10932</v>
      </c>
      <c r="BA225" s="10">
        <v>1788.63</v>
      </c>
      <c r="BU225" s="10" t="s">
        <v>8</v>
      </c>
      <c r="BV225" s="10" t="s">
        <v>287</v>
      </c>
      <c r="BW225" s="54">
        <v>38435</v>
      </c>
      <c r="BX225" s="10">
        <v>10932</v>
      </c>
      <c r="BY225" s="10">
        <v>1788.63</v>
      </c>
    </row>
    <row r="226" spans="37:77" x14ac:dyDescent="0.35">
      <c r="AK226" s="10" t="s">
        <v>278</v>
      </c>
      <c r="AL226" s="12">
        <v>41049</v>
      </c>
      <c r="AM226" s="10"/>
      <c r="AW226" s="10" t="s">
        <v>8</v>
      </c>
      <c r="AX226" s="10" t="s">
        <v>15</v>
      </c>
      <c r="AY226" s="54">
        <v>38366</v>
      </c>
      <c r="AZ226" s="10">
        <v>10814</v>
      </c>
      <c r="BA226" s="10">
        <v>1788.45</v>
      </c>
      <c r="BU226" s="10" t="s">
        <v>8</v>
      </c>
      <c r="BV226" s="10" t="s">
        <v>15</v>
      </c>
      <c r="BW226" s="54">
        <v>38366</v>
      </c>
      <c r="BX226" s="10">
        <v>10814</v>
      </c>
      <c r="BY226" s="10">
        <v>1788.45</v>
      </c>
    </row>
    <row r="227" spans="37:77" x14ac:dyDescent="0.35">
      <c r="AK227" s="10" t="s">
        <v>279</v>
      </c>
      <c r="AL227" s="12">
        <v>41050</v>
      </c>
      <c r="AM227" s="10"/>
      <c r="AW227" s="10" t="s">
        <v>8</v>
      </c>
      <c r="AX227" s="10" t="s">
        <v>15</v>
      </c>
      <c r="AY227" s="54">
        <v>37915</v>
      </c>
      <c r="AZ227" s="10">
        <v>10332</v>
      </c>
      <c r="BA227" s="10">
        <v>1786.88</v>
      </c>
      <c r="BU227" s="10" t="s">
        <v>8</v>
      </c>
      <c r="BV227" s="10" t="s">
        <v>15</v>
      </c>
      <c r="BW227" s="54">
        <v>37915</v>
      </c>
      <c r="BX227" s="10">
        <v>10332</v>
      </c>
      <c r="BY227" s="10">
        <v>1786.88</v>
      </c>
    </row>
    <row r="228" spans="37:77" x14ac:dyDescent="0.35">
      <c r="AK228" s="10" t="s">
        <v>280</v>
      </c>
      <c r="AL228" s="12">
        <v>41051</v>
      </c>
      <c r="AM228" s="10"/>
      <c r="AW228" s="10" t="s">
        <v>7</v>
      </c>
      <c r="AX228" s="10" t="s">
        <v>17</v>
      </c>
      <c r="AY228" s="54">
        <v>38233</v>
      </c>
      <c r="AZ228" s="10">
        <v>10650</v>
      </c>
      <c r="BA228" s="10">
        <v>1779.2</v>
      </c>
      <c r="BU228" s="10" t="s">
        <v>7</v>
      </c>
      <c r="BV228" s="10" t="s">
        <v>17</v>
      </c>
      <c r="BW228" s="54">
        <v>38233</v>
      </c>
      <c r="BX228" s="10">
        <v>10650</v>
      </c>
      <c r="BY228" s="10">
        <v>1779.2</v>
      </c>
    </row>
    <row r="229" spans="37:77" x14ac:dyDescent="0.35">
      <c r="AK229" s="10" t="s">
        <v>281</v>
      </c>
      <c r="AL229" s="12">
        <v>41052</v>
      </c>
      <c r="AM229" s="10"/>
      <c r="AW229" s="10" t="s">
        <v>8</v>
      </c>
      <c r="AX229" s="10" t="s">
        <v>15</v>
      </c>
      <c r="AY229" s="54">
        <v>38470</v>
      </c>
      <c r="AZ229" s="10">
        <v>11041</v>
      </c>
      <c r="BA229" s="10">
        <v>1773</v>
      </c>
      <c r="BU229" s="10" t="s">
        <v>8</v>
      </c>
      <c r="BV229" s="10" t="s">
        <v>15</v>
      </c>
      <c r="BW229" s="54">
        <v>38470</v>
      </c>
      <c r="BX229" s="10">
        <v>11041</v>
      </c>
      <c r="BY229" s="10">
        <v>1773</v>
      </c>
    </row>
    <row r="230" spans="37:77" x14ac:dyDescent="0.35">
      <c r="AK230" s="10" t="s">
        <v>282</v>
      </c>
      <c r="AL230" s="12">
        <v>41053</v>
      </c>
      <c r="AM230" s="10"/>
      <c r="AW230" s="10" t="s">
        <v>8</v>
      </c>
      <c r="AX230" s="10" t="s">
        <v>15</v>
      </c>
      <c r="AY230" s="54">
        <v>38260</v>
      </c>
      <c r="AZ230" s="10">
        <v>10684</v>
      </c>
      <c r="BA230" s="10">
        <v>1768</v>
      </c>
      <c r="BU230" s="10" t="s">
        <v>8</v>
      </c>
      <c r="BV230" s="10" t="s">
        <v>15</v>
      </c>
      <c r="BW230" s="54">
        <v>38260</v>
      </c>
      <c r="BX230" s="10">
        <v>10684</v>
      </c>
      <c r="BY230" s="10">
        <v>1768</v>
      </c>
    </row>
    <row r="231" spans="37:77" x14ac:dyDescent="0.35">
      <c r="AK231" s="10" t="s">
        <v>283</v>
      </c>
      <c r="AL231" s="12">
        <v>41054</v>
      </c>
      <c r="AM231" s="10"/>
      <c r="AW231" s="10" t="s">
        <v>8</v>
      </c>
      <c r="AX231" s="10" t="s">
        <v>287</v>
      </c>
      <c r="AY231" s="54">
        <v>37994</v>
      </c>
      <c r="AZ231" s="10">
        <v>10399</v>
      </c>
      <c r="BA231" s="10">
        <v>1765.6</v>
      </c>
      <c r="BU231" s="10" t="s">
        <v>8</v>
      </c>
      <c r="BV231" s="10" t="s">
        <v>287</v>
      </c>
      <c r="BW231" s="54">
        <v>37994</v>
      </c>
      <c r="BX231" s="10">
        <v>10399</v>
      </c>
      <c r="BY231" s="10">
        <v>1765.6</v>
      </c>
    </row>
    <row r="232" spans="37:77" x14ac:dyDescent="0.35">
      <c r="AK232" s="10" t="s">
        <v>277</v>
      </c>
      <c r="AL232" s="12">
        <v>41055</v>
      </c>
      <c r="AM232" s="10"/>
      <c r="AW232" s="10" t="s">
        <v>7</v>
      </c>
      <c r="AX232" s="10" t="s">
        <v>16</v>
      </c>
      <c r="AY232" s="54">
        <v>38375</v>
      </c>
      <c r="AZ232" s="10">
        <v>10829</v>
      </c>
      <c r="BA232" s="10">
        <v>1764</v>
      </c>
      <c r="BU232" s="10" t="s">
        <v>7</v>
      </c>
      <c r="BV232" s="10" t="s">
        <v>16</v>
      </c>
      <c r="BW232" s="54">
        <v>38375</v>
      </c>
      <c r="BX232" s="10">
        <v>10829</v>
      </c>
      <c r="BY232" s="10">
        <v>1764</v>
      </c>
    </row>
    <row r="233" spans="37:77" x14ac:dyDescent="0.35">
      <c r="AK233" s="10" t="s">
        <v>284</v>
      </c>
      <c r="AL233" s="12">
        <v>41056</v>
      </c>
      <c r="AM233" s="10"/>
      <c r="AW233" s="10" t="s">
        <v>8</v>
      </c>
      <c r="AX233" s="10" t="s">
        <v>287</v>
      </c>
      <c r="AY233" s="54">
        <v>38438</v>
      </c>
      <c r="AZ233" s="10">
        <v>10957</v>
      </c>
      <c r="BA233" s="10">
        <v>1762.7</v>
      </c>
      <c r="BU233" s="10" t="s">
        <v>8</v>
      </c>
      <c r="BV233" s="10" t="s">
        <v>287</v>
      </c>
      <c r="BW233" s="54">
        <v>38438</v>
      </c>
      <c r="BX233" s="10">
        <v>10957</v>
      </c>
      <c r="BY233" s="10">
        <v>1762.7</v>
      </c>
    </row>
    <row r="234" spans="37:77" x14ac:dyDescent="0.35">
      <c r="AK234" s="10" t="s">
        <v>278</v>
      </c>
      <c r="AL234" s="12">
        <v>41057</v>
      </c>
      <c r="AM234" s="10"/>
      <c r="AW234" s="10" t="s">
        <v>8</v>
      </c>
      <c r="AX234" s="10" t="s">
        <v>15</v>
      </c>
      <c r="AY234" s="54">
        <v>37917</v>
      </c>
      <c r="AZ234" s="10">
        <v>10309</v>
      </c>
      <c r="BA234" s="10">
        <v>1762</v>
      </c>
      <c r="BU234" s="10" t="s">
        <v>8</v>
      </c>
      <c r="BV234" s="10" t="s">
        <v>15</v>
      </c>
      <c r="BW234" s="54">
        <v>37917</v>
      </c>
      <c r="BX234" s="10">
        <v>10309</v>
      </c>
      <c r="BY234" s="10">
        <v>1762</v>
      </c>
    </row>
    <row r="235" spans="37:77" x14ac:dyDescent="0.35">
      <c r="AK235" s="10" t="s">
        <v>279</v>
      </c>
      <c r="AL235" s="12">
        <v>41058</v>
      </c>
      <c r="AM235" s="10"/>
      <c r="AW235" s="10" t="s">
        <v>7</v>
      </c>
      <c r="AX235" s="10" t="s">
        <v>16</v>
      </c>
      <c r="AY235" s="54">
        <v>38156</v>
      </c>
      <c r="AZ235" s="10">
        <v>10566</v>
      </c>
      <c r="BA235" s="10">
        <v>1761</v>
      </c>
      <c r="BU235" s="10" t="s">
        <v>7</v>
      </c>
      <c r="BV235" s="10" t="s">
        <v>16</v>
      </c>
      <c r="BW235" s="54">
        <v>38156</v>
      </c>
      <c r="BX235" s="10">
        <v>10566</v>
      </c>
      <c r="BY235" s="10">
        <v>1761</v>
      </c>
    </row>
    <row r="236" spans="37:77" x14ac:dyDescent="0.35">
      <c r="AK236" s="10" t="s">
        <v>280</v>
      </c>
      <c r="AL236" s="12">
        <v>41059</v>
      </c>
      <c r="AM236" s="10"/>
      <c r="AW236" s="10" t="s">
        <v>8</v>
      </c>
      <c r="AX236" s="10" t="s">
        <v>15</v>
      </c>
      <c r="AY236" s="54">
        <v>38060</v>
      </c>
      <c r="AZ236" s="10">
        <v>10441</v>
      </c>
      <c r="BA236" s="10">
        <v>1755</v>
      </c>
      <c r="BU236" s="10" t="s">
        <v>8</v>
      </c>
      <c r="BV236" s="10" t="s">
        <v>15</v>
      </c>
      <c r="BW236" s="54">
        <v>38060</v>
      </c>
      <c r="BX236" s="10">
        <v>10441</v>
      </c>
      <c r="BY236" s="10">
        <v>1755</v>
      </c>
    </row>
    <row r="237" spans="37:77" x14ac:dyDescent="0.35">
      <c r="AK237" s="10" t="s">
        <v>281</v>
      </c>
      <c r="AL237" s="12">
        <v>41060</v>
      </c>
      <c r="AM237" s="10"/>
      <c r="AW237" s="10" t="s">
        <v>8</v>
      </c>
      <c r="AX237" s="10" t="s">
        <v>18</v>
      </c>
      <c r="AY237" s="54">
        <v>38466</v>
      </c>
      <c r="AZ237" s="10">
        <v>11035</v>
      </c>
      <c r="BA237" s="10">
        <v>1754.5</v>
      </c>
      <c r="BU237" s="10" t="s">
        <v>8</v>
      </c>
      <c r="BV237" s="10" t="s">
        <v>18</v>
      </c>
      <c r="BW237" s="54">
        <v>38466</v>
      </c>
      <c r="BX237" s="10">
        <v>11035</v>
      </c>
      <c r="BY237" s="10">
        <v>1754.5</v>
      </c>
    </row>
    <row r="238" spans="37:77" x14ac:dyDescent="0.35">
      <c r="AK238" s="10" t="s">
        <v>282</v>
      </c>
      <c r="AL238" s="12">
        <v>41061</v>
      </c>
      <c r="AM238" s="10"/>
      <c r="AW238" s="10" t="s">
        <v>8</v>
      </c>
      <c r="AX238" s="10" t="s">
        <v>285</v>
      </c>
      <c r="AY238" s="54">
        <v>37859</v>
      </c>
      <c r="AZ238" s="10">
        <v>10285</v>
      </c>
      <c r="BA238" s="10">
        <v>1743.36</v>
      </c>
      <c r="BU238" s="10" t="s">
        <v>8</v>
      </c>
      <c r="BV238" s="10" t="s">
        <v>285</v>
      </c>
      <c r="BW238" s="54">
        <v>37859</v>
      </c>
      <c r="BX238" s="10">
        <v>10285</v>
      </c>
      <c r="BY238" s="10">
        <v>1743.36</v>
      </c>
    </row>
    <row r="239" spans="37:77" x14ac:dyDescent="0.35">
      <c r="AK239" s="10" t="s">
        <v>283</v>
      </c>
      <c r="AL239" s="12">
        <v>41062</v>
      </c>
      <c r="AM239" s="10"/>
      <c r="AW239" s="10" t="s">
        <v>8</v>
      </c>
      <c r="AX239" s="10" t="s">
        <v>18</v>
      </c>
      <c r="AY239" s="54">
        <v>38444</v>
      </c>
      <c r="AZ239" s="10">
        <v>10971</v>
      </c>
      <c r="BA239" s="10">
        <v>1733.06</v>
      </c>
      <c r="BU239" s="10" t="s">
        <v>8</v>
      </c>
      <c r="BV239" s="10" t="s">
        <v>18</v>
      </c>
      <c r="BW239" s="54">
        <v>38444</v>
      </c>
      <c r="BX239" s="10">
        <v>10971</v>
      </c>
      <c r="BY239" s="10">
        <v>1733.06</v>
      </c>
    </row>
    <row r="240" spans="37:77" x14ac:dyDescent="0.35">
      <c r="AK240" s="10" t="s">
        <v>277</v>
      </c>
      <c r="AL240" s="12">
        <v>41063</v>
      </c>
      <c r="AM240" s="10"/>
      <c r="AW240" s="10" t="s">
        <v>8</v>
      </c>
      <c r="AX240" s="10" t="s">
        <v>14</v>
      </c>
      <c r="AY240" s="54">
        <v>38143</v>
      </c>
      <c r="AZ240" s="10">
        <v>10554</v>
      </c>
      <c r="BA240" s="10">
        <v>1728.52</v>
      </c>
      <c r="BU240" s="10" t="s">
        <v>8</v>
      </c>
      <c r="BV240" s="10" t="s">
        <v>14</v>
      </c>
      <c r="BW240" s="54">
        <v>38143</v>
      </c>
      <c r="BX240" s="10">
        <v>10554</v>
      </c>
      <c r="BY240" s="10">
        <v>1728.52</v>
      </c>
    </row>
    <row r="241" spans="37:77" x14ac:dyDescent="0.35">
      <c r="AK241" s="10" t="s">
        <v>284</v>
      </c>
      <c r="AL241" s="12">
        <v>41064</v>
      </c>
      <c r="AM241" s="10"/>
      <c r="AW241" s="10" t="s">
        <v>8</v>
      </c>
      <c r="AX241" s="10" t="s">
        <v>15</v>
      </c>
      <c r="AY241" s="54">
        <v>38013</v>
      </c>
      <c r="AZ241" s="10">
        <v>10420</v>
      </c>
      <c r="BA241" s="10">
        <v>1707.84</v>
      </c>
      <c r="BU241" s="10" t="s">
        <v>8</v>
      </c>
      <c r="BV241" s="10" t="s">
        <v>15</v>
      </c>
      <c r="BW241" s="54">
        <v>38013</v>
      </c>
      <c r="BX241" s="10">
        <v>10420</v>
      </c>
      <c r="BY241" s="10">
        <v>1707.84</v>
      </c>
    </row>
    <row r="242" spans="37:77" x14ac:dyDescent="0.35">
      <c r="AK242" s="10" t="s">
        <v>278</v>
      </c>
      <c r="AL242" s="12">
        <v>41065</v>
      </c>
      <c r="AM242" s="10"/>
      <c r="AW242" s="10" t="s">
        <v>8</v>
      </c>
      <c r="AX242" s="10" t="s">
        <v>287</v>
      </c>
      <c r="AY242" s="54">
        <v>38275</v>
      </c>
      <c r="AZ242" s="10">
        <v>10660</v>
      </c>
      <c r="BA242" s="10">
        <v>1701</v>
      </c>
      <c r="BU242" s="10" t="s">
        <v>8</v>
      </c>
      <c r="BV242" s="10" t="s">
        <v>287</v>
      </c>
      <c r="BW242" s="54">
        <v>38275</v>
      </c>
      <c r="BX242" s="10">
        <v>10660</v>
      </c>
      <c r="BY242" s="10">
        <v>1701</v>
      </c>
    </row>
    <row r="243" spans="37:77" x14ac:dyDescent="0.35">
      <c r="AK243" s="10" t="s">
        <v>279</v>
      </c>
      <c r="AL243" s="12">
        <v>41066</v>
      </c>
      <c r="AM243" s="10"/>
      <c r="AW243" s="10" t="s">
        <v>7</v>
      </c>
      <c r="AX243" s="10" t="s">
        <v>17</v>
      </c>
      <c r="AY243" s="54">
        <v>38364</v>
      </c>
      <c r="AZ243" s="10">
        <v>10812</v>
      </c>
      <c r="BA243" s="10">
        <v>1692.8</v>
      </c>
      <c r="BU243" s="10" t="s">
        <v>7</v>
      </c>
      <c r="BV243" s="10" t="s">
        <v>17</v>
      </c>
      <c r="BW243" s="54">
        <v>38364</v>
      </c>
      <c r="BX243" s="10">
        <v>10812</v>
      </c>
      <c r="BY243" s="10">
        <v>1692.8</v>
      </c>
    </row>
    <row r="244" spans="37:77" x14ac:dyDescent="0.35">
      <c r="AK244" s="10" t="s">
        <v>280</v>
      </c>
      <c r="AL244" s="12">
        <v>41067</v>
      </c>
      <c r="AM244" s="10"/>
      <c r="AW244" s="10" t="s">
        <v>8</v>
      </c>
      <c r="AX244" s="10" t="s">
        <v>287</v>
      </c>
      <c r="AY244" s="54">
        <v>38464</v>
      </c>
      <c r="AZ244" s="10">
        <v>11036</v>
      </c>
      <c r="BA244" s="10">
        <v>1692</v>
      </c>
      <c r="BU244" s="10" t="s">
        <v>8</v>
      </c>
      <c r="BV244" s="10" t="s">
        <v>287</v>
      </c>
      <c r="BW244" s="54">
        <v>38464</v>
      </c>
      <c r="BX244" s="10">
        <v>11036</v>
      </c>
      <c r="BY244" s="10">
        <v>1692</v>
      </c>
    </row>
    <row r="245" spans="37:77" x14ac:dyDescent="0.35">
      <c r="AK245" s="10" t="s">
        <v>281</v>
      </c>
      <c r="AL245" s="12">
        <v>41068</v>
      </c>
      <c r="AM245" s="10"/>
      <c r="AW245" s="10" t="s">
        <v>8</v>
      </c>
      <c r="AX245" s="10" t="s">
        <v>18</v>
      </c>
      <c r="AY245" s="54">
        <v>37957</v>
      </c>
      <c r="AZ245" s="10">
        <v>10368</v>
      </c>
      <c r="BA245" s="10">
        <v>1689.78</v>
      </c>
      <c r="BU245" s="10" t="s">
        <v>8</v>
      </c>
      <c r="BV245" s="10" t="s">
        <v>18</v>
      </c>
      <c r="BW245" s="54">
        <v>37957</v>
      </c>
      <c r="BX245" s="10">
        <v>10368</v>
      </c>
      <c r="BY245" s="10">
        <v>1689.78</v>
      </c>
    </row>
    <row r="246" spans="37:77" x14ac:dyDescent="0.35">
      <c r="AK246" s="10" t="s">
        <v>282</v>
      </c>
      <c r="AL246" s="12">
        <v>41069</v>
      </c>
      <c r="AM246" s="10"/>
      <c r="AW246" s="10" t="s">
        <v>8</v>
      </c>
      <c r="AX246" s="10" t="s">
        <v>15</v>
      </c>
      <c r="AY246" s="54">
        <v>38333</v>
      </c>
      <c r="AZ246" s="10">
        <v>10769</v>
      </c>
      <c r="BA246" s="10">
        <v>1684.27</v>
      </c>
      <c r="BU246" s="10" t="s">
        <v>8</v>
      </c>
      <c r="BV246" s="10" t="s">
        <v>15</v>
      </c>
      <c r="BW246" s="54">
        <v>38333</v>
      </c>
      <c r="BX246" s="10">
        <v>10769</v>
      </c>
      <c r="BY246" s="10">
        <v>1684.27</v>
      </c>
    </row>
    <row r="247" spans="37:77" x14ac:dyDescent="0.35">
      <c r="AK247" s="10" t="s">
        <v>283</v>
      </c>
      <c r="AL247" s="12">
        <v>41070</v>
      </c>
      <c r="AM247" s="10"/>
      <c r="AW247" s="10" t="s">
        <v>8</v>
      </c>
      <c r="AX247" s="10" t="s">
        <v>14</v>
      </c>
      <c r="AY247" s="54">
        <v>38144</v>
      </c>
      <c r="AZ247" s="10">
        <v>10551</v>
      </c>
      <c r="BA247" s="10">
        <v>1677.3</v>
      </c>
      <c r="BU247" s="10" t="s">
        <v>8</v>
      </c>
      <c r="BV247" s="10" t="s">
        <v>14</v>
      </c>
      <c r="BW247" s="54">
        <v>38144</v>
      </c>
      <c r="BX247" s="10">
        <v>10551</v>
      </c>
      <c r="BY247" s="10">
        <v>1677.3</v>
      </c>
    </row>
    <row r="248" spans="37:77" x14ac:dyDescent="0.35">
      <c r="AK248" s="10" t="s">
        <v>277</v>
      </c>
      <c r="AL248" s="12">
        <v>41071</v>
      </c>
      <c r="AM248" s="10"/>
      <c r="AW248" s="10" t="s">
        <v>7</v>
      </c>
      <c r="AX248" s="10" t="s">
        <v>17</v>
      </c>
      <c r="AY248" s="54">
        <v>38431</v>
      </c>
      <c r="AZ248" s="10">
        <v>10954</v>
      </c>
      <c r="BA248" s="10">
        <v>1659.53</v>
      </c>
      <c r="BU248" s="10" t="s">
        <v>7</v>
      </c>
      <c r="BV248" s="10" t="s">
        <v>17</v>
      </c>
      <c r="BW248" s="54">
        <v>38431</v>
      </c>
      <c r="BX248" s="10">
        <v>10954</v>
      </c>
      <c r="BY248" s="10">
        <v>1659.53</v>
      </c>
    </row>
    <row r="249" spans="37:77" x14ac:dyDescent="0.35">
      <c r="AK249" s="10" t="s">
        <v>284</v>
      </c>
      <c r="AL249" s="12">
        <v>41072</v>
      </c>
      <c r="AM249" s="10"/>
      <c r="AW249" s="10" t="s">
        <v>8</v>
      </c>
      <c r="AX249" s="10" t="s">
        <v>14</v>
      </c>
      <c r="AY249" s="54">
        <v>38045</v>
      </c>
      <c r="AZ249" s="10">
        <v>10459</v>
      </c>
      <c r="BA249" s="10">
        <v>1659.2</v>
      </c>
      <c r="BU249" s="10" t="s">
        <v>8</v>
      </c>
      <c r="BV249" s="10" t="s">
        <v>14</v>
      </c>
      <c r="BW249" s="54">
        <v>38045</v>
      </c>
      <c r="BX249" s="10">
        <v>10459</v>
      </c>
      <c r="BY249" s="10">
        <v>1659.2</v>
      </c>
    </row>
    <row r="250" spans="37:77" x14ac:dyDescent="0.35">
      <c r="AK250" s="10" t="s">
        <v>278</v>
      </c>
      <c r="AL250" s="12">
        <v>41073</v>
      </c>
      <c r="AM250" s="10"/>
      <c r="AW250" s="10" t="s">
        <v>8</v>
      </c>
      <c r="AX250" s="10" t="s">
        <v>15</v>
      </c>
      <c r="AY250" s="54">
        <v>37922</v>
      </c>
      <c r="AZ250" s="10">
        <v>10330</v>
      </c>
      <c r="BA250" s="10">
        <v>1649</v>
      </c>
      <c r="BU250" s="10" t="s">
        <v>8</v>
      </c>
      <c r="BV250" s="10" t="s">
        <v>15</v>
      </c>
      <c r="BW250" s="54">
        <v>37922</v>
      </c>
      <c r="BX250" s="10">
        <v>10330</v>
      </c>
      <c r="BY250" s="10">
        <v>1649</v>
      </c>
    </row>
    <row r="251" spans="37:77" x14ac:dyDescent="0.35">
      <c r="AK251" s="10" t="s">
        <v>279</v>
      </c>
      <c r="AL251" s="12">
        <v>41074</v>
      </c>
      <c r="AM251" s="10"/>
      <c r="AW251" s="10" t="s">
        <v>8</v>
      </c>
      <c r="AX251" s="10" t="s">
        <v>15</v>
      </c>
      <c r="AY251" s="54">
        <v>38144</v>
      </c>
      <c r="AZ251" s="10">
        <v>10536</v>
      </c>
      <c r="BA251" s="10">
        <v>1645</v>
      </c>
      <c r="BU251" s="10" t="s">
        <v>8</v>
      </c>
      <c r="BV251" s="10" t="s">
        <v>15</v>
      </c>
      <c r="BW251" s="54">
        <v>38144</v>
      </c>
      <c r="BX251" s="10">
        <v>10536</v>
      </c>
      <c r="BY251" s="10">
        <v>1645</v>
      </c>
    </row>
    <row r="252" spans="37:77" x14ac:dyDescent="0.35">
      <c r="AK252" s="10" t="s">
        <v>280</v>
      </c>
      <c r="AL252" s="12">
        <v>41075</v>
      </c>
      <c r="AM252" s="10"/>
      <c r="AW252" s="10" t="s">
        <v>8</v>
      </c>
      <c r="AX252" s="10" t="s">
        <v>15</v>
      </c>
      <c r="AY252" s="54">
        <v>38325</v>
      </c>
      <c r="AZ252" s="10">
        <v>10758</v>
      </c>
      <c r="BA252" s="10">
        <v>1644.6</v>
      </c>
      <c r="BU252" s="10" t="s">
        <v>8</v>
      </c>
      <c r="BV252" s="10" t="s">
        <v>15</v>
      </c>
      <c r="BW252" s="54">
        <v>38325</v>
      </c>
      <c r="BX252" s="10">
        <v>10758</v>
      </c>
      <c r="BY252" s="10">
        <v>1644.6</v>
      </c>
    </row>
    <row r="253" spans="37:77" x14ac:dyDescent="0.35">
      <c r="AK253" s="10" t="s">
        <v>281</v>
      </c>
      <c r="AL253" s="12">
        <v>41076</v>
      </c>
      <c r="AM253" s="10"/>
      <c r="AW253" s="10" t="s">
        <v>8</v>
      </c>
      <c r="AX253" s="10" t="s">
        <v>14</v>
      </c>
      <c r="AY253" s="54">
        <v>38283</v>
      </c>
      <c r="AZ253" s="10">
        <v>10707</v>
      </c>
      <c r="BA253" s="10">
        <v>1641</v>
      </c>
      <c r="BU253" s="10" t="s">
        <v>8</v>
      </c>
      <c r="BV253" s="10" t="s">
        <v>14</v>
      </c>
      <c r="BW253" s="54">
        <v>38283</v>
      </c>
      <c r="BX253" s="10">
        <v>10707</v>
      </c>
      <c r="BY253" s="10">
        <v>1641</v>
      </c>
    </row>
    <row r="254" spans="37:77" x14ac:dyDescent="0.35">
      <c r="AK254" s="10" t="s">
        <v>282</v>
      </c>
      <c r="AL254" s="12">
        <v>41077</v>
      </c>
      <c r="AM254" s="10"/>
      <c r="AW254" s="10" t="s">
        <v>8</v>
      </c>
      <c r="AX254" s="10" t="s">
        <v>15</v>
      </c>
      <c r="AY254" s="54">
        <v>38276</v>
      </c>
      <c r="AZ254" s="10">
        <v>10700</v>
      </c>
      <c r="BA254" s="10">
        <v>1638.4</v>
      </c>
      <c r="BU254" s="10" t="s">
        <v>8</v>
      </c>
      <c r="BV254" s="10" t="s">
        <v>15</v>
      </c>
      <c r="BW254" s="54">
        <v>38276</v>
      </c>
      <c r="BX254" s="10">
        <v>10700</v>
      </c>
      <c r="BY254" s="10">
        <v>1638.4</v>
      </c>
    </row>
    <row r="255" spans="37:77" x14ac:dyDescent="0.35">
      <c r="AK255" s="10" t="s">
        <v>283</v>
      </c>
      <c r="AL255" s="12">
        <v>41078</v>
      </c>
      <c r="AM255" s="10"/>
      <c r="AW255" s="10" t="s">
        <v>8</v>
      </c>
      <c r="AX255" s="10" t="s">
        <v>15</v>
      </c>
      <c r="AY255" s="54">
        <v>38324</v>
      </c>
      <c r="AZ255" s="10">
        <v>10751</v>
      </c>
      <c r="BA255" s="10">
        <v>1631.48</v>
      </c>
      <c r="BU255" s="10" t="s">
        <v>8</v>
      </c>
      <c r="BV255" s="10" t="s">
        <v>15</v>
      </c>
      <c r="BW255" s="54">
        <v>38324</v>
      </c>
      <c r="BX255" s="10">
        <v>10751</v>
      </c>
      <c r="BY255" s="10">
        <v>1631.48</v>
      </c>
    </row>
    <row r="256" spans="37:77" x14ac:dyDescent="0.35">
      <c r="AK256" s="10" t="s">
        <v>277</v>
      </c>
      <c r="AL256" s="12">
        <v>41079</v>
      </c>
      <c r="AM256" s="10"/>
      <c r="AW256" s="10" t="s">
        <v>7</v>
      </c>
      <c r="AX256" s="10" t="s">
        <v>17</v>
      </c>
      <c r="AY256" s="54">
        <v>38392</v>
      </c>
      <c r="AZ256" s="10">
        <v>10869</v>
      </c>
      <c r="BA256" s="10">
        <v>1630</v>
      </c>
      <c r="BU256" s="10" t="s">
        <v>7</v>
      </c>
      <c r="BV256" s="10" t="s">
        <v>17</v>
      </c>
      <c r="BW256" s="54">
        <v>38392</v>
      </c>
      <c r="BX256" s="10">
        <v>10869</v>
      </c>
      <c r="BY256" s="10">
        <v>1630</v>
      </c>
    </row>
    <row r="257" spans="37:77" x14ac:dyDescent="0.35">
      <c r="AK257" s="10" t="s">
        <v>284</v>
      </c>
      <c r="AL257" s="12">
        <v>41080</v>
      </c>
      <c r="AM257" s="10"/>
      <c r="AW257" s="10" t="s">
        <v>8</v>
      </c>
      <c r="AX257" s="10" t="s">
        <v>18</v>
      </c>
      <c r="AY257" s="54">
        <v>38326</v>
      </c>
      <c r="AZ257" s="10">
        <v>10727</v>
      </c>
      <c r="BA257" s="10">
        <v>1624.5</v>
      </c>
      <c r="BU257" s="10" t="s">
        <v>8</v>
      </c>
      <c r="BV257" s="10" t="s">
        <v>18</v>
      </c>
      <c r="BW257" s="54">
        <v>38326</v>
      </c>
      <c r="BX257" s="10">
        <v>10727</v>
      </c>
      <c r="BY257" s="10">
        <v>1624.5</v>
      </c>
    </row>
    <row r="258" spans="37:77" x14ac:dyDescent="0.35">
      <c r="AK258" s="10" t="s">
        <v>278</v>
      </c>
      <c r="AL258" s="12">
        <v>41081</v>
      </c>
      <c r="AM258" s="10"/>
      <c r="AW258" s="10" t="s">
        <v>8</v>
      </c>
      <c r="AX258" s="10" t="s">
        <v>287</v>
      </c>
      <c r="AY258" s="54">
        <v>38000</v>
      </c>
      <c r="AZ258" s="10">
        <v>10408</v>
      </c>
      <c r="BA258" s="10">
        <v>1622.4</v>
      </c>
      <c r="BU258" s="10" t="s">
        <v>8</v>
      </c>
      <c r="BV258" s="10" t="s">
        <v>287</v>
      </c>
      <c r="BW258" s="54">
        <v>38000</v>
      </c>
      <c r="BX258" s="10">
        <v>10408</v>
      </c>
      <c r="BY258" s="10">
        <v>1622.4</v>
      </c>
    </row>
    <row r="259" spans="37:77" x14ac:dyDescent="0.35">
      <c r="AK259" s="10" t="s">
        <v>279</v>
      </c>
      <c r="AL259" s="12">
        <v>41082</v>
      </c>
      <c r="AM259" s="10"/>
      <c r="AW259" s="10" t="s">
        <v>8</v>
      </c>
      <c r="AX259" s="10" t="s">
        <v>15</v>
      </c>
      <c r="AY259" s="54">
        <v>37933</v>
      </c>
      <c r="AZ259" s="10">
        <v>10346</v>
      </c>
      <c r="BA259" s="10">
        <v>1618.88</v>
      </c>
      <c r="BU259" s="10" t="s">
        <v>8</v>
      </c>
      <c r="BV259" s="10" t="s">
        <v>15</v>
      </c>
      <c r="BW259" s="54">
        <v>37933</v>
      </c>
      <c r="BX259" s="10">
        <v>10346</v>
      </c>
      <c r="BY259" s="10">
        <v>1618.88</v>
      </c>
    </row>
    <row r="260" spans="37:77" x14ac:dyDescent="0.35">
      <c r="AK260" s="10" t="s">
        <v>280</v>
      </c>
      <c r="AL260" s="12">
        <v>41083</v>
      </c>
      <c r="AM260" s="10"/>
      <c r="AW260" s="10" t="s">
        <v>8</v>
      </c>
      <c r="AX260" s="10" t="s">
        <v>285</v>
      </c>
      <c r="AY260" s="54">
        <v>37825</v>
      </c>
      <c r="AZ260" s="10">
        <v>10258</v>
      </c>
      <c r="BA260" s="10">
        <v>1614.88</v>
      </c>
      <c r="BU260" s="10" t="s">
        <v>8</v>
      </c>
      <c r="BV260" s="10" t="s">
        <v>285</v>
      </c>
      <c r="BW260" s="54">
        <v>37825</v>
      </c>
      <c r="BX260" s="10">
        <v>10258</v>
      </c>
      <c r="BY260" s="10">
        <v>1614.88</v>
      </c>
    </row>
    <row r="261" spans="37:77" x14ac:dyDescent="0.35">
      <c r="AK261" s="10" t="s">
        <v>281</v>
      </c>
      <c r="AL261" s="12">
        <v>41084</v>
      </c>
      <c r="AM261" s="10"/>
      <c r="AW261" s="10" t="s">
        <v>8</v>
      </c>
      <c r="AX261" s="10" t="s">
        <v>18</v>
      </c>
      <c r="AY261" s="54">
        <v>37897</v>
      </c>
      <c r="AZ261" s="10">
        <v>10312</v>
      </c>
      <c r="BA261" s="10">
        <v>1614.8</v>
      </c>
      <c r="BU261" s="10" t="s">
        <v>8</v>
      </c>
      <c r="BV261" s="10" t="s">
        <v>18</v>
      </c>
      <c r="BW261" s="54">
        <v>37897</v>
      </c>
      <c r="BX261" s="10">
        <v>10312</v>
      </c>
      <c r="BY261" s="10">
        <v>1614.8</v>
      </c>
    </row>
    <row r="262" spans="37:77" x14ac:dyDescent="0.35">
      <c r="AK262" s="10" t="s">
        <v>282</v>
      </c>
      <c r="AL262" s="12">
        <v>41085</v>
      </c>
      <c r="AM262" s="10"/>
      <c r="AW262" s="10" t="s">
        <v>8</v>
      </c>
      <c r="AX262" s="10" t="s">
        <v>14</v>
      </c>
      <c r="AY262" s="54">
        <v>38060</v>
      </c>
      <c r="AZ262" s="10">
        <v>10464</v>
      </c>
      <c r="BA262" s="10">
        <v>1609.28</v>
      </c>
      <c r="BU262" s="10" t="s">
        <v>8</v>
      </c>
      <c r="BV262" s="10" t="s">
        <v>14</v>
      </c>
      <c r="BW262" s="54">
        <v>38060</v>
      </c>
      <c r="BX262" s="10">
        <v>10464</v>
      </c>
      <c r="BY262" s="10">
        <v>1609.28</v>
      </c>
    </row>
    <row r="263" spans="37:77" x14ac:dyDescent="0.35">
      <c r="AK263" s="10" t="s">
        <v>283</v>
      </c>
      <c r="AL263" s="12">
        <v>41086</v>
      </c>
      <c r="AM263" s="10"/>
      <c r="AW263" s="10" t="s">
        <v>8</v>
      </c>
      <c r="AX263" s="10" t="s">
        <v>14</v>
      </c>
      <c r="AY263" s="54">
        <v>38077</v>
      </c>
      <c r="AZ263" s="10">
        <v>10485</v>
      </c>
      <c r="BA263" s="10">
        <v>1594</v>
      </c>
      <c r="BU263" s="10" t="s">
        <v>8</v>
      </c>
      <c r="BV263" s="10" t="s">
        <v>14</v>
      </c>
      <c r="BW263" s="54">
        <v>38077</v>
      </c>
      <c r="BX263" s="10">
        <v>10485</v>
      </c>
      <c r="BY263" s="10">
        <v>1594</v>
      </c>
    </row>
    <row r="264" spans="37:77" x14ac:dyDescent="0.35">
      <c r="AK264" s="10" t="s">
        <v>277</v>
      </c>
      <c r="AL264" s="12">
        <v>41087</v>
      </c>
      <c r="AM264" s="10"/>
      <c r="AW264" s="10" t="s">
        <v>8</v>
      </c>
      <c r="AX264" s="10" t="s">
        <v>18</v>
      </c>
      <c r="AY264" s="54">
        <v>37994</v>
      </c>
      <c r="AZ264" s="10">
        <v>10404</v>
      </c>
      <c r="BA264" s="10">
        <v>1591.25</v>
      </c>
      <c r="BU264" s="10" t="s">
        <v>8</v>
      </c>
      <c r="BV264" s="10" t="s">
        <v>18</v>
      </c>
      <c r="BW264" s="54">
        <v>37994</v>
      </c>
      <c r="BX264" s="10">
        <v>10404</v>
      </c>
      <c r="BY264" s="10">
        <v>1591.25</v>
      </c>
    </row>
    <row r="265" spans="37:77" x14ac:dyDescent="0.35">
      <c r="AK265" s="10" t="s">
        <v>284</v>
      </c>
      <c r="AL265" s="12">
        <v>41088</v>
      </c>
      <c r="AM265" s="10"/>
      <c r="AW265" s="10" t="s">
        <v>7</v>
      </c>
      <c r="AX265" s="10" t="s">
        <v>16</v>
      </c>
      <c r="AY265" s="54">
        <v>38315</v>
      </c>
      <c r="AZ265" s="10">
        <v>10750</v>
      </c>
      <c r="BA265" s="10">
        <v>1590.56</v>
      </c>
      <c r="BU265" s="10" t="s">
        <v>7</v>
      </c>
      <c r="BV265" s="10" t="s">
        <v>16</v>
      </c>
      <c r="BW265" s="54">
        <v>38315</v>
      </c>
      <c r="BX265" s="10">
        <v>10750</v>
      </c>
      <c r="BY265" s="10">
        <v>1590.56</v>
      </c>
    </row>
    <row r="266" spans="37:77" x14ac:dyDescent="0.35">
      <c r="AK266" s="10" t="s">
        <v>278</v>
      </c>
      <c r="AL266" s="12">
        <v>41089</v>
      </c>
      <c r="AM266" s="10"/>
      <c r="AW266" s="10" t="s">
        <v>8</v>
      </c>
      <c r="AX266" s="10" t="s">
        <v>14</v>
      </c>
      <c r="AY266" s="54">
        <v>37931</v>
      </c>
      <c r="AZ266" s="10">
        <v>10343</v>
      </c>
      <c r="BA266" s="10">
        <v>1584</v>
      </c>
      <c r="BU266" s="10" t="s">
        <v>8</v>
      </c>
      <c r="BV266" s="10" t="s">
        <v>14</v>
      </c>
      <c r="BW266" s="54">
        <v>37931</v>
      </c>
      <c r="BX266" s="10">
        <v>10343</v>
      </c>
      <c r="BY266" s="10">
        <v>1584</v>
      </c>
    </row>
    <row r="267" spans="37:77" x14ac:dyDescent="0.35">
      <c r="AK267" s="10" t="s">
        <v>279</v>
      </c>
      <c r="AL267" s="12">
        <v>41090</v>
      </c>
      <c r="AM267" s="10"/>
      <c r="AW267" s="10" t="s">
        <v>8</v>
      </c>
      <c r="AX267" s="10" t="s">
        <v>18</v>
      </c>
      <c r="AY267" s="54">
        <v>38049</v>
      </c>
      <c r="AZ267" s="10">
        <v>10457</v>
      </c>
      <c r="BA267" s="10">
        <v>1584</v>
      </c>
      <c r="BU267" s="10" t="s">
        <v>8</v>
      </c>
      <c r="BV267" s="10" t="s">
        <v>18</v>
      </c>
      <c r="BW267" s="54">
        <v>38049</v>
      </c>
      <c r="BX267" s="10">
        <v>10457</v>
      </c>
      <c r="BY267" s="10">
        <v>1584</v>
      </c>
    </row>
    <row r="268" spans="37:77" x14ac:dyDescent="0.35">
      <c r="AK268" s="10" t="s">
        <v>280</v>
      </c>
      <c r="AL268" s="12">
        <v>41091</v>
      </c>
      <c r="AM268" s="10"/>
      <c r="AW268" s="10" t="s">
        <v>8</v>
      </c>
      <c r="AX268" s="10" t="s">
        <v>14</v>
      </c>
      <c r="AY268" s="54">
        <v>38458</v>
      </c>
      <c r="AZ268" s="10">
        <v>11018</v>
      </c>
      <c r="BA268" s="10">
        <v>1575</v>
      </c>
      <c r="BU268" s="10" t="s">
        <v>8</v>
      </c>
      <c r="BV268" s="10" t="s">
        <v>14</v>
      </c>
      <c r="BW268" s="54">
        <v>38458</v>
      </c>
      <c r="BX268" s="10">
        <v>11018</v>
      </c>
      <c r="BY268" s="10">
        <v>1575</v>
      </c>
    </row>
    <row r="269" spans="37:77" x14ac:dyDescent="0.35">
      <c r="AK269" s="10" t="s">
        <v>281</v>
      </c>
      <c r="AL269" s="12">
        <v>41092</v>
      </c>
      <c r="AM269" s="10"/>
      <c r="AW269" s="10" t="s">
        <v>8</v>
      </c>
      <c r="AX269" s="10" t="s">
        <v>287</v>
      </c>
      <c r="AY269" s="54">
        <v>38295</v>
      </c>
      <c r="AZ269" s="10">
        <v>10722</v>
      </c>
      <c r="BA269" s="10">
        <v>1570</v>
      </c>
      <c r="BU269" s="10" t="s">
        <v>8</v>
      </c>
      <c r="BV269" s="10" t="s">
        <v>287</v>
      </c>
      <c r="BW269" s="54">
        <v>38295</v>
      </c>
      <c r="BX269" s="10">
        <v>10722</v>
      </c>
      <c r="BY269" s="10">
        <v>1570</v>
      </c>
    </row>
    <row r="270" spans="37:77" x14ac:dyDescent="0.35">
      <c r="AK270" s="10" t="s">
        <v>282</v>
      </c>
      <c r="AL270" s="12">
        <v>41093</v>
      </c>
      <c r="AM270" s="10"/>
      <c r="AW270" s="10" t="s">
        <v>7</v>
      </c>
      <c r="AX270" s="10" t="s">
        <v>16</v>
      </c>
      <c r="AY270" s="54">
        <v>38357</v>
      </c>
      <c r="AZ270" s="10">
        <v>10799</v>
      </c>
      <c r="BA270" s="10">
        <v>1553.5</v>
      </c>
      <c r="BU270" s="10" t="s">
        <v>7</v>
      </c>
      <c r="BV270" s="10" t="s">
        <v>16</v>
      </c>
      <c r="BW270" s="54">
        <v>38357</v>
      </c>
      <c r="BX270" s="10">
        <v>10799</v>
      </c>
      <c r="BY270" s="10">
        <v>1553.5</v>
      </c>
    </row>
    <row r="271" spans="37:77" x14ac:dyDescent="0.35">
      <c r="AK271" s="10" t="s">
        <v>283</v>
      </c>
      <c r="AL271" s="12">
        <v>41094</v>
      </c>
      <c r="AM271" s="10"/>
      <c r="AW271" s="10" t="s">
        <v>8</v>
      </c>
      <c r="AX271" s="10" t="s">
        <v>14</v>
      </c>
      <c r="AY271" s="54">
        <v>37814</v>
      </c>
      <c r="AZ271" s="10">
        <v>10250</v>
      </c>
      <c r="BA271" s="10">
        <v>1552.6</v>
      </c>
      <c r="BU271" s="10" t="s">
        <v>8</v>
      </c>
      <c r="BV271" s="10" t="s">
        <v>14</v>
      </c>
      <c r="BW271" s="54">
        <v>37814</v>
      </c>
      <c r="BX271" s="10">
        <v>10250</v>
      </c>
      <c r="BY271" s="10">
        <v>1552.6</v>
      </c>
    </row>
    <row r="272" spans="37:77" x14ac:dyDescent="0.35">
      <c r="AK272" s="10" t="s">
        <v>277</v>
      </c>
      <c r="AL272" s="12">
        <v>41095</v>
      </c>
      <c r="AM272" s="10"/>
      <c r="AW272" s="10" t="s">
        <v>8</v>
      </c>
      <c r="AX272" s="10" t="s">
        <v>15</v>
      </c>
      <c r="AY272" s="54">
        <v>37953</v>
      </c>
      <c r="AZ272" s="10">
        <v>10362</v>
      </c>
      <c r="BA272" s="10">
        <v>1549.6</v>
      </c>
      <c r="BU272" s="10" t="s">
        <v>8</v>
      </c>
      <c r="BV272" s="10" t="s">
        <v>15</v>
      </c>
      <c r="BW272" s="54">
        <v>37953</v>
      </c>
      <c r="BX272" s="10">
        <v>10362</v>
      </c>
      <c r="BY272" s="10">
        <v>1549.6</v>
      </c>
    </row>
    <row r="273" spans="37:77" x14ac:dyDescent="0.35">
      <c r="AK273" s="10" t="s">
        <v>284</v>
      </c>
      <c r="AL273" s="12">
        <v>41096</v>
      </c>
      <c r="AM273" s="10"/>
      <c r="AW273" s="10" t="s">
        <v>8</v>
      </c>
      <c r="AX273" s="10" t="s">
        <v>18</v>
      </c>
      <c r="AY273" s="54">
        <v>38141</v>
      </c>
      <c r="AZ273" s="10">
        <v>10553</v>
      </c>
      <c r="BA273" s="10">
        <v>1546.3</v>
      </c>
      <c r="BU273" s="10" t="s">
        <v>8</v>
      </c>
      <c r="BV273" s="10" t="s">
        <v>18</v>
      </c>
      <c r="BW273" s="54">
        <v>38141</v>
      </c>
      <c r="BX273" s="10">
        <v>10553</v>
      </c>
      <c r="BY273" s="10">
        <v>1546.3</v>
      </c>
    </row>
    <row r="274" spans="37:77" x14ac:dyDescent="0.35">
      <c r="AK274" s="10" t="s">
        <v>278</v>
      </c>
      <c r="AL274" s="12">
        <v>41097</v>
      </c>
      <c r="AM274" s="10"/>
      <c r="AW274" s="10" t="s">
        <v>8</v>
      </c>
      <c r="AX274" s="10" t="s">
        <v>14</v>
      </c>
      <c r="AY274" s="54">
        <v>38395</v>
      </c>
      <c r="AZ274" s="10">
        <v>10878</v>
      </c>
      <c r="BA274" s="10">
        <v>1539</v>
      </c>
      <c r="BU274" s="10" t="s">
        <v>8</v>
      </c>
      <c r="BV274" s="10" t="s">
        <v>14</v>
      </c>
      <c r="BW274" s="54">
        <v>38395</v>
      </c>
      <c r="BX274" s="10">
        <v>10878</v>
      </c>
      <c r="BY274" s="10">
        <v>1539</v>
      </c>
    </row>
    <row r="275" spans="37:77" x14ac:dyDescent="0.35">
      <c r="AK275" s="10" t="s">
        <v>279</v>
      </c>
      <c r="AL275" s="12">
        <v>41098</v>
      </c>
      <c r="AM275" s="10"/>
      <c r="AW275" s="10" t="s">
        <v>8</v>
      </c>
      <c r="AX275" s="10" t="s">
        <v>285</v>
      </c>
      <c r="AY275" s="54">
        <v>38051</v>
      </c>
      <c r="AZ275" s="10">
        <v>10461</v>
      </c>
      <c r="BA275" s="10">
        <v>1538.7</v>
      </c>
      <c r="BU275" s="10" t="s">
        <v>8</v>
      </c>
      <c r="BV275" s="10" t="s">
        <v>285</v>
      </c>
      <c r="BW275" s="54">
        <v>38051</v>
      </c>
      <c r="BX275" s="10">
        <v>10461</v>
      </c>
      <c r="BY275" s="10">
        <v>1538.7</v>
      </c>
    </row>
    <row r="276" spans="37:77" x14ac:dyDescent="0.35">
      <c r="AK276" s="10" t="s">
        <v>280</v>
      </c>
      <c r="AL276" s="12">
        <v>41099</v>
      </c>
      <c r="AM276" s="10"/>
      <c r="AW276" s="10" t="s">
        <v>7</v>
      </c>
      <c r="AX276" s="10" t="s">
        <v>286</v>
      </c>
      <c r="AY276" s="54">
        <v>38249</v>
      </c>
      <c r="AZ276" s="10">
        <v>10667</v>
      </c>
      <c r="BA276" s="10">
        <v>1536.8</v>
      </c>
      <c r="BU276" s="10" t="s">
        <v>7</v>
      </c>
      <c r="BV276" s="10" t="s">
        <v>286</v>
      </c>
      <c r="BW276" s="54">
        <v>38249</v>
      </c>
      <c r="BX276" s="10">
        <v>10667</v>
      </c>
      <c r="BY276" s="10">
        <v>1536.8</v>
      </c>
    </row>
    <row r="277" spans="37:77" x14ac:dyDescent="0.35">
      <c r="AK277" s="10" t="s">
        <v>281</v>
      </c>
      <c r="AL277" s="12">
        <v>41100</v>
      </c>
      <c r="AM277" s="10"/>
      <c r="AW277" s="10" t="s">
        <v>8</v>
      </c>
      <c r="AX277" s="10" t="s">
        <v>14</v>
      </c>
      <c r="AY277" s="54">
        <v>38232</v>
      </c>
      <c r="AZ277" s="10">
        <v>10645</v>
      </c>
      <c r="BA277" s="10">
        <v>1535</v>
      </c>
      <c r="BU277" s="10" t="s">
        <v>8</v>
      </c>
      <c r="BV277" s="10" t="s">
        <v>14</v>
      </c>
      <c r="BW277" s="54">
        <v>38232</v>
      </c>
      <c r="BX277" s="10">
        <v>10645</v>
      </c>
      <c r="BY277" s="10">
        <v>1535</v>
      </c>
    </row>
    <row r="278" spans="37:77" x14ac:dyDescent="0.35">
      <c r="AK278" s="10" t="s">
        <v>282</v>
      </c>
      <c r="AL278" s="12">
        <v>41101</v>
      </c>
      <c r="AM278" s="10"/>
      <c r="AW278" s="10" t="s">
        <v>8</v>
      </c>
      <c r="AX278" s="10" t="s">
        <v>287</v>
      </c>
      <c r="AY278" s="54">
        <v>38344</v>
      </c>
      <c r="AZ278" s="10">
        <v>10786</v>
      </c>
      <c r="BA278" s="10">
        <v>1531.08</v>
      </c>
      <c r="BU278" s="10" t="s">
        <v>8</v>
      </c>
      <c r="BV278" s="10" t="s">
        <v>287</v>
      </c>
      <c r="BW278" s="54">
        <v>38344</v>
      </c>
      <c r="BX278" s="10">
        <v>10786</v>
      </c>
      <c r="BY278" s="10">
        <v>1531.08</v>
      </c>
    </row>
    <row r="279" spans="37:77" x14ac:dyDescent="0.35">
      <c r="AK279" s="10" t="s">
        <v>283</v>
      </c>
      <c r="AL279" s="12">
        <v>41102</v>
      </c>
      <c r="AM279" s="10"/>
      <c r="AW279" s="10" t="s">
        <v>8</v>
      </c>
      <c r="AX279" s="10" t="s">
        <v>15</v>
      </c>
      <c r="AY279" s="54">
        <v>38330</v>
      </c>
      <c r="AZ279" s="10">
        <v>10765</v>
      </c>
      <c r="BA279" s="10">
        <v>1515.6</v>
      </c>
      <c r="BU279" s="10" t="s">
        <v>8</v>
      </c>
      <c r="BV279" s="10" t="s">
        <v>15</v>
      </c>
      <c r="BW279" s="54">
        <v>38330</v>
      </c>
      <c r="BX279" s="10">
        <v>10765</v>
      </c>
      <c r="BY279" s="10">
        <v>1515.6</v>
      </c>
    </row>
    <row r="280" spans="37:77" x14ac:dyDescent="0.35">
      <c r="AK280" s="10" t="s">
        <v>277</v>
      </c>
      <c r="AL280" s="12">
        <v>41103</v>
      </c>
      <c r="AM280" s="10"/>
      <c r="AW280" s="10" t="s">
        <v>8</v>
      </c>
      <c r="AX280" s="10" t="s">
        <v>287</v>
      </c>
      <c r="AY280" s="54">
        <v>38079</v>
      </c>
      <c r="AZ280" s="10">
        <v>10488</v>
      </c>
      <c r="BA280" s="10">
        <v>1512</v>
      </c>
      <c r="BU280" s="10" t="s">
        <v>8</v>
      </c>
      <c r="BV280" s="10" t="s">
        <v>287</v>
      </c>
      <c r="BW280" s="54">
        <v>38079</v>
      </c>
      <c r="BX280" s="10">
        <v>10488</v>
      </c>
      <c r="BY280" s="10">
        <v>1512</v>
      </c>
    </row>
    <row r="281" spans="37:77" x14ac:dyDescent="0.35">
      <c r="AK281" s="10" t="s">
        <v>284</v>
      </c>
      <c r="AL281" s="12">
        <v>41104</v>
      </c>
      <c r="AM281" s="10"/>
      <c r="AW281" s="10" t="s">
        <v>7</v>
      </c>
      <c r="AX281" s="10" t="s">
        <v>16</v>
      </c>
      <c r="AY281" s="54">
        <v>38081</v>
      </c>
      <c r="AZ281" s="10">
        <v>10475</v>
      </c>
      <c r="BA281" s="10">
        <v>1505.18</v>
      </c>
      <c r="BU281" s="10" t="s">
        <v>7</v>
      </c>
      <c r="BV281" s="10" t="s">
        <v>16</v>
      </c>
      <c r="BW281" s="54">
        <v>38081</v>
      </c>
      <c r="BX281" s="10">
        <v>10475</v>
      </c>
      <c r="BY281" s="10">
        <v>1505.18</v>
      </c>
    </row>
    <row r="282" spans="37:77" x14ac:dyDescent="0.35">
      <c r="AK282" s="10" t="s">
        <v>278</v>
      </c>
      <c r="AL282" s="12">
        <v>41105</v>
      </c>
      <c r="AM282" s="10"/>
      <c r="AW282" s="10" t="s">
        <v>8</v>
      </c>
      <c r="AX282" s="10" t="s">
        <v>14</v>
      </c>
      <c r="AY282" s="54">
        <v>37831</v>
      </c>
      <c r="AZ282" s="10">
        <v>10260</v>
      </c>
      <c r="BA282" s="10">
        <v>1504.65</v>
      </c>
      <c r="BU282" s="10" t="s">
        <v>8</v>
      </c>
      <c r="BV282" s="10" t="s">
        <v>14</v>
      </c>
      <c r="BW282" s="54">
        <v>37831</v>
      </c>
      <c r="BX282" s="10">
        <v>10260</v>
      </c>
      <c r="BY282" s="10">
        <v>1504.65</v>
      </c>
    </row>
    <row r="283" spans="37:77" x14ac:dyDescent="0.35">
      <c r="AK283" s="10" t="s">
        <v>279</v>
      </c>
      <c r="AL283" s="12">
        <v>41106</v>
      </c>
      <c r="AM283" s="10"/>
      <c r="AW283" s="10" t="s">
        <v>8</v>
      </c>
      <c r="AX283" s="10" t="s">
        <v>287</v>
      </c>
      <c r="AY283" s="54">
        <v>38130</v>
      </c>
      <c r="AZ283" s="10">
        <v>10543</v>
      </c>
      <c r="BA283" s="10">
        <v>1504.5</v>
      </c>
      <c r="BU283" s="10" t="s">
        <v>8</v>
      </c>
      <c r="BV283" s="10" t="s">
        <v>287</v>
      </c>
      <c r="BW283" s="54">
        <v>38130</v>
      </c>
      <c r="BX283" s="10">
        <v>10543</v>
      </c>
      <c r="BY283" s="10">
        <v>1504.5</v>
      </c>
    </row>
    <row r="284" spans="37:77" x14ac:dyDescent="0.35">
      <c r="AK284" s="10" t="s">
        <v>280</v>
      </c>
      <c r="AL284" s="12">
        <v>41107</v>
      </c>
      <c r="AM284" s="10"/>
      <c r="AW284" s="10" t="s">
        <v>8</v>
      </c>
      <c r="AX284" s="10" t="s">
        <v>285</v>
      </c>
      <c r="AY284" s="54">
        <v>38219</v>
      </c>
      <c r="AZ284" s="10">
        <v>10626</v>
      </c>
      <c r="BA284" s="10">
        <v>1503.6</v>
      </c>
      <c r="BU284" s="10" t="s">
        <v>8</v>
      </c>
      <c r="BV284" s="10" t="s">
        <v>285</v>
      </c>
      <c r="BW284" s="54">
        <v>38219</v>
      </c>
      <c r="BX284" s="10">
        <v>10626</v>
      </c>
      <c r="BY284" s="10">
        <v>1503.6</v>
      </c>
    </row>
    <row r="285" spans="37:77" x14ac:dyDescent="0.35">
      <c r="AK285" s="10" t="s">
        <v>281</v>
      </c>
      <c r="AL285" s="12">
        <v>41108</v>
      </c>
      <c r="AM285" s="10"/>
      <c r="AW285" s="10" t="s">
        <v>7</v>
      </c>
      <c r="AX285" s="10" t="s">
        <v>286</v>
      </c>
      <c r="AY285" s="54">
        <v>38114</v>
      </c>
      <c r="AZ285" s="10">
        <v>10527</v>
      </c>
      <c r="BA285" s="10">
        <v>1503</v>
      </c>
      <c r="BU285" s="10" t="s">
        <v>7</v>
      </c>
      <c r="BV285" s="10" t="s">
        <v>286</v>
      </c>
      <c r="BW285" s="54">
        <v>38114</v>
      </c>
      <c r="BX285" s="10">
        <v>10527</v>
      </c>
      <c r="BY285" s="10">
        <v>1503</v>
      </c>
    </row>
    <row r="286" spans="37:77" x14ac:dyDescent="0.35">
      <c r="AK286" s="10" t="s">
        <v>282</v>
      </c>
      <c r="AL286" s="12">
        <v>41109</v>
      </c>
      <c r="AM286" s="10"/>
      <c r="AW286" s="10" t="s">
        <v>8</v>
      </c>
      <c r="AX286" s="10" t="s">
        <v>15</v>
      </c>
      <c r="AY286" s="54">
        <v>38163</v>
      </c>
      <c r="AZ286" s="10">
        <v>10572</v>
      </c>
      <c r="BA286" s="10">
        <v>1501.08</v>
      </c>
      <c r="BU286" s="10" t="s">
        <v>8</v>
      </c>
      <c r="BV286" s="10" t="s">
        <v>15</v>
      </c>
      <c r="BW286" s="54">
        <v>38163</v>
      </c>
      <c r="BX286" s="10">
        <v>10572</v>
      </c>
      <c r="BY286" s="10">
        <v>1501.08</v>
      </c>
    </row>
    <row r="287" spans="37:77" x14ac:dyDescent="0.35">
      <c r="AK287" s="10" t="s">
        <v>283</v>
      </c>
      <c r="AL287" s="12">
        <v>41110</v>
      </c>
      <c r="AM287" s="10"/>
      <c r="AW287" s="10" t="s">
        <v>8</v>
      </c>
      <c r="AX287" s="10" t="s">
        <v>285</v>
      </c>
      <c r="AY287" s="54">
        <v>38466</v>
      </c>
      <c r="AZ287" s="10">
        <v>11023</v>
      </c>
      <c r="BA287" s="10">
        <v>1500</v>
      </c>
      <c r="BU287" s="10" t="s">
        <v>8</v>
      </c>
      <c r="BV287" s="10" t="s">
        <v>285</v>
      </c>
      <c r="BW287" s="54">
        <v>38466</v>
      </c>
      <c r="BX287" s="10">
        <v>11023</v>
      </c>
      <c r="BY287" s="10">
        <v>1500</v>
      </c>
    </row>
    <row r="288" spans="37:77" x14ac:dyDescent="0.35">
      <c r="AK288" s="10" t="s">
        <v>277</v>
      </c>
      <c r="AL288" s="12">
        <v>41111</v>
      </c>
      <c r="AM288" s="10"/>
      <c r="AW288" s="10" t="s">
        <v>7</v>
      </c>
      <c r="AX288" s="10" t="s">
        <v>286</v>
      </c>
      <c r="AY288" s="54">
        <v>38401</v>
      </c>
      <c r="AZ288" s="10">
        <v>10880</v>
      </c>
      <c r="BA288" s="10">
        <v>1500</v>
      </c>
      <c r="BU288" s="10" t="s">
        <v>7</v>
      </c>
      <c r="BV288" s="10" t="s">
        <v>286</v>
      </c>
      <c r="BW288" s="54">
        <v>38401</v>
      </c>
      <c r="BX288" s="10">
        <v>10880</v>
      </c>
      <c r="BY288" s="10">
        <v>1500</v>
      </c>
    </row>
    <row r="289" spans="37:77" x14ac:dyDescent="0.35">
      <c r="AK289" s="10" t="s">
        <v>284</v>
      </c>
      <c r="AL289" s="12">
        <v>41112</v>
      </c>
      <c r="AM289" s="10"/>
      <c r="AW289" s="10" t="s">
        <v>8</v>
      </c>
      <c r="AX289" s="10" t="s">
        <v>18</v>
      </c>
      <c r="AY289" s="54">
        <v>38303</v>
      </c>
      <c r="AZ289" s="10">
        <v>10734</v>
      </c>
      <c r="BA289" s="10">
        <v>1498.35</v>
      </c>
      <c r="BU289" s="10" t="s">
        <v>8</v>
      </c>
      <c r="BV289" s="10" t="s">
        <v>18</v>
      </c>
      <c r="BW289" s="54">
        <v>38303</v>
      </c>
      <c r="BX289" s="10">
        <v>10734</v>
      </c>
      <c r="BY289" s="10">
        <v>1498.35</v>
      </c>
    </row>
    <row r="290" spans="37:77" x14ac:dyDescent="0.35">
      <c r="AK290" s="10" t="s">
        <v>278</v>
      </c>
      <c r="AL290" s="12">
        <v>41113</v>
      </c>
      <c r="AM290" s="10"/>
      <c r="AW290" s="10" t="s">
        <v>8</v>
      </c>
      <c r="AX290" s="10" t="s">
        <v>285</v>
      </c>
      <c r="AY290" s="54">
        <v>37908</v>
      </c>
      <c r="AZ290" s="10">
        <v>10325</v>
      </c>
      <c r="BA290" s="10">
        <v>1497</v>
      </c>
      <c r="BU290" s="10" t="s">
        <v>8</v>
      </c>
      <c r="BV290" s="10" t="s">
        <v>285</v>
      </c>
      <c r="BW290" s="54">
        <v>37908</v>
      </c>
      <c r="BX290" s="10">
        <v>10325</v>
      </c>
      <c r="BY290" s="10">
        <v>1497</v>
      </c>
    </row>
    <row r="291" spans="37:77" x14ac:dyDescent="0.35">
      <c r="AK291" s="10" t="s">
        <v>279</v>
      </c>
      <c r="AL291" s="12">
        <v>41114</v>
      </c>
      <c r="AM291" s="10"/>
      <c r="AW291" s="10" t="s">
        <v>8</v>
      </c>
      <c r="AX291" s="10" t="s">
        <v>287</v>
      </c>
      <c r="AY291" s="54">
        <v>37849</v>
      </c>
      <c r="AZ291" s="10">
        <v>10278</v>
      </c>
      <c r="BA291" s="10">
        <v>1488.8</v>
      </c>
      <c r="BU291" s="10" t="s">
        <v>8</v>
      </c>
      <c r="BV291" s="10" t="s">
        <v>287</v>
      </c>
      <c r="BW291" s="54">
        <v>37849</v>
      </c>
      <c r="BX291" s="10">
        <v>10278</v>
      </c>
      <c r="BY291" s="10">
        <v>1488.8</v>
      </c>
    </row>
    <row r="292" spans="37:77" x14ac:dyDescent="0.35">
      <c r="AK292" s="10" t="s">
        <v>280</v>
      </c>
      <c r="AL292" s="12">
        <v>41115</v>
      </c>
      <c r="AM292" s="10"/>
      <c r="AW292" s="10" t="s">
        <v>8</v>
      </c>
      <c r="AX292" s="10" t="s">
        <v>14</v>
      </c>
      <c r="AY292" s="54">
        <v>38343</v>
      </c>
      <c r="AZ292" s="10">
        <v>10784</v>
      </c>
      <c r="BA292" s="10">
        <v>1488</v>
      </c>
      <c r="BU292" s="10" t="s">
        <v>8</v>
      </c>
      <c r="BV292" s="10" t="s">
        <v>14</v>
      </c>
      <c r="BW292" s="54">
        <v>38343</v>
      </c>
      <c r="BX292" s="10">
        <v>10784</v>
      </c>
      <c r="BY292" s="10">
        <v>1488</v>
      </c>
    </row>
    <row r="293" spans="37:77" x14ac:dyDescent="0.35">
      <c r="AK293" s="10" t="s">
        <v>281</v>
      </c>
      <c r="AL293" s="12">
        <v>41116</v>
      </c>
      <c r="AM293" s="10"/>
      <c r="AW293" s="10" t="s">
        <v>8</v>
      </c>
      <c r="AX293" s="10" t="s">
        <v>287</v>
      </c>
      <c r="AY293" s="54">
        <v>38466</v>
      </c>
      <c r="AZ293" s="10">
        <v>11046</v>
      </c>
      <c r="BA293" s="10">
        <v>1485.8</v>
      </c>
      <c r="BU293" s="10" t="s">
        <v>8</v>
      </c>
      <c r="BV293" s="10" t="s">
        <v>287</v>
      </c>
      <c r="BW293" s="54">
        <v>38466</v>
      </c>
      <c r="BX293" s="10">
        <v>11046</v>
      </c>
      <c r="BY293" s="10">
        <v>1485.8</v>
      </c>
    </row>
    <row r="294" spans="37:77" x14ac:dyDescent="0.35">
      <c r="AK294" s="10" t="s">
        <v>282</v>
      </c>
      <c r="AL294" s="12">
        <v>41117</v>
      </c>
      <c r="AM294" s="10"/>
      <c r="AW294" s="10" t="s">
        <v>8</v>
      </c>
      <c r="AX294" s="10" t="s">
        <v>287</v>
      </c>
      <c r="AY294" s="54">
        <v>38207</v>
      </c>
      <c r="AZ294" s="10">
        <v>10603</v>
      </c>
      <c r="BA294" s="10">
        <v>1483</v>
      </c>
      <c r="BU294" s="10" t="s">
        <v>8</v>
      </c>
      <c r="BV294" s="10" t="s">
        <v>287</v>
      </c>
      <c r="BW294" s="54">
        <v>38207</v>
      </c>
      <c r="BX294" s="10">
        <v>10603</v>
      </c>
      <c r="BY294" s="10">
        <v>1483</v>
      </c>
    </row>
    <row r="295" spans="37:77" x14ac:dyDescent="0.35">
      <c r="AK295" s="10" t="s">
        <v>283</v>
      </c>
      <c r="AL295" s="12">
        <v>41118</v>
      </c>
      <c r="AM295" s="10"/>
      <c r="AW295" s="10" t="s">
        <v>8</v>
      </c>
      <c r="AX295" s="10" t="s">
        <v>15</v>
      </c>
      <c r="AY295" s="54">
        <v>38336</v>
      </c>
      <c r="AZ295" s="10">
        <v>10768</v>
      </c>
      <c r="BA295" s="10">
        <v>1477</v>
      </c>
      <c r="BU295" s="10" t="s">
        <v>8</v>
      </c>
      <c r="BV295" s="10" t="s">
        <v>15</v>
      </c>
      <c r="BW295" s="54">
        <v>38336</v>
      </c>
      <c r="BX295" s="10">
        <v>10768</v>
      </c>
      <c r="BY295" s="10">
        <v>1477</v>
      </c>
    </row>
    <row r="296" spans="37:77" x14ac:dyDescent="0.35">
      <c r="AK296" s="10" t="s">
        <v>277</v>
      </c>
      <c r="AL296" s="12">
        <v>41119</v>
      </c>
      <c r="AM296" s="10"/>
      <c r="AW296" s="10" t="s">
        <v>8</v>
      </c>
      <c r="AX296" s="10" t="s">
        <v>287</v>
      </c>
      <c r="AY296" s="54">
        <v>38071</v>
      </c>
      <c r="AZ296" s="10">
        <v>10481</v>
      </c>
      <c r="BA296" s="10">
        <v>1472</v>
      </c>
      <c r="BU296" s="10" t="s">
        <v>8</v>
      </c>
      <c r="BV296" s="10" t="s">
        <v>287</v>
      </c>
      <c r="BW296" s="54">
        <v>38071</v>
      </c>
      <c r="BX296" s="10">
        <v>10481</v>
      </c>
      <c r="BY296" s="10">
        <v>1472</v>
      </c>
    </row>
    <row r="297" spans="37:77" x14ac:dyDescent="0.35">
      <c r="AK297" s="10" t="s">
        <v>284</v>
      </c>
      <c r="AL297" s="12">
        <v>41120</v>
      </c>
      <c r="AM297" s="10"/>
      <c r="AW297" s="10" t="s">
        <v>8</v>
      </c>
      <c r="AX297" s="10" t="s">
        <v>285</v>
      </c>
      <c r="AY297" s="54">
        <v>38357</v>
      </c>
      <c r="AZ297" s="10">
        <v>10800</v>
      </c>
      <c r="BA297" s="10">
        <v>1468.93</v>
      </c>
      <c r="BU297" s="10" t="s">
        <v>8</v>
      </c>
      <c r="BV297" s="10" t="s">
        <v>285</v>
      </c>
      <c r="BW297" s="54">
        <v>38357</v>
      </c>
      <c r="BX297" s="10">
        <v>10800</v>
      </c>
      <c r="BY297" s="10">
        <v>1468.93</v>
      </c>
    </row>
    <row r="298" spans="37:77" x14ac:dyDescent="0.35">
      <c r="AK298" s="10" t="s">
        <v>278</v>
      </c>
      <c r="AL298" s="12">
        <v>41121</v>
      </c>
      <c r="AM298" s="10"/>
      <c r="AW298" s="10" t="s">
        <v>8</v>
      </c>
      <c r="AX298" s="10" t="s">
        <v>285</v>
      </c>
      <c r="AY298" s="54">
        <v>38301</v>
      </c>
      <c r="AZ298" s="10">
        <v>10733</v>
      </c>
      <c r="BA298" s="10">
        <v>1459</v>
      </c>
      <c r="BU298" s="10" t="s">
        <v>8</v>
      </c>
      <c r="BV298" s="10" t="s">
        <v>285</v>
      </c>
      <c r="BW298" s="54">
        <v>38301</v>
      </c>
      <c r="BX298" s="10">
        <v>10733</v>
      </c>
      <c r="BY298" s="10">
        <v>1459</v>
      </c>
    </row>
    <row r="299" spans="37:77" x14ac:dyDescent="0.35">
      <c r="AK299" s="10" t="s">
        <v>279</v>
      </c>
      <c r="AL299" s="12">
        <v>41122</v>
      </c>
      <c r="AM299" s="10"/>
      <c r="AW299" s="10" t="s">
        <v>7</v>
      </c>
      <c r="AX299" s="10" t="s">
        <v>13</v>
      </c>
      <c r="AY299" s="54">
        <v>37839</v>
      </c>
      <c r="AZ299" s="10">
        <v>10272</v>
      </c>
      <c r="BA299" s="10">
        <v>1456</v>
      </c>
      <c r="BU299" s="10" t="s">
        <v>7</v>
      </c>
      <c r="BV299" s="10" t="s">
        <v>13</v>
      </c>
      <c r="BW299" s="54">
        <v>37839</v>
      </c>
      <c r="BX299" s="10">
        <v>10272</v>
      </c>
      <c r="BY299" s="10">
        <v>1456</v>
      </c>
    </row>
    <row r="300" spans="37:77" x14ac:dyDescent="0.35">
      <c r="AK300" s="10" t="s">
        <v>280</v>
      </c>
      <c r="AL300" s="12">
        <v>41123</v>
      </c>
      <c r="AM300" s="10"/>
      <c r="AW300" s="10" t="s">
        <v>8</v>
      </c>
      <c r="AX300" s="10" t="s">
        <v>15</v>
      </c>
      <c r="AY300" s="54">
        <v>38422</v>
      </c>
      <c r="AZ300" s="10">
        <v>10918</v>
      </c>
      <c r="BA300" s="10">
        <v>1447.5</v>
      </c>
      <c r="BU300" s="10" t="s">
        <v>8</v>
      </c>
      <c r="BV300" s="10" t="s">
        <v>15</v>
      </c>
      <c r="BW300" s="54">
        <v>38422</v>
      </c>
      <c r="BX300" s="10">
        <v>10918</v>
      </c>
      <c r="BY300" s="10">
        <v>1447.5</v>
      </c>
    </row>
    <row r="301" spans="37:77" x14ac:dyDescent="0.35">
      <c r="AK301" s="10" t="s">
        <v>281</v>
      </c>
      <c r="AL301" s="12">
        <v>41124</v>
      </c>
      <c r="AM301" s="10"/>
      <c r="AW301" s="10" t="s">
        <v>7</v>
      </c>
      <c r="AX301" s="10" t="s">
        <v>16</v>
      </c>
      <c r="AY301" s="54">
        <v>38233</v>
      </c>
      <c r="AZ301" s="10">
        <v>10646</v>
      </c>
      <c r="BA301" s="10">
        <v>1446</v>
      </c>
      <c r="BU301" s="10" t="s">
        <v>7</v>
      </c>
      <c r="BV301" s="10" t="s">
        <v>16</v>
      </c>
      <c r="BW301" s="54">
        <v>38233</v>
      </c>
      <c r="BX301" s="10">
        <v>10646</v>
      </c>
      <c r="BY301" s="10">
        <v>1446</v>
      </c>
    </row>
    <row r="302" spans="37:77" x14ac:dyDescent="0.35">
      <c r="AK302" s="10" t="s">
        <v>282</v>
      </c>
      <c r="AL302" s="12">
        <v>41125</v>
      </c>
      <c r="AM302" s="10"/>
      <c r="AW302" s="10" t="s">
        <v>8</v>
      </c>
      <c r="AX302" s="10" t="s">
        <v>15</v>
      </c>
      <c r="AY302" s="54">
        <v>37818</v>
      </c>
      <c r="AZ302" s="10">
        <v>10253</v>
      </c>
      <c r="BA302" s="10">
        <v>1444.8</v>
      </c>
      <c r="BU302" s="10" t="s">
        <v>8</v>
      </c>
      <c r="BV302" s="10" t="s">
        <v>15</v>
      </c>
      <c r="BW302" s="54">
        <v>37818</v>
      </c>
      <c r="BX302" s="10">
        <v>10253</v>
      </c>
      <c r="BY302" s="10">
        <v>1444.8</v>
      </c>
    </row>
    <row r="303" spans="37:77" x14ac:dyDescent="0.35">
      <c r="AK303" s="10" t="s">
        <v>283</v>
      </c>
      <c r="AL303" s="12">
        <v>41126</v>
      </c>
      <c r="AM303" s="10"/>
      <c r="AW303" s="10" t="s">
        <v>8</v>
      </c>
      <c r="AX303" s="10" t="s">
        <v>14</v>
      </c>
      <c r="AY303" s="54">
        <v>38340</v>
      </c>
      <c r="AZ303" s="10">
        <v>10783</v>
      </c>
      <c r="BA303" s="10">
        <v>1442.5</v>
      </c>
      <c r="BU303" s="10" t="s">
        <v>8</v>
      </c>
      <c r="BV303" s="10" t="s">
        <v>14</v>
      </c>
      <c r="BW303" s="54">
        <v>38340</v>
      </c>
      <c r="BX303" s="10">
        <v>10783</v>
      </c>
      <c r="BY303" s="10">
        <v>1442.5</v>
      </c>
    </row>
    <row r="304" spans="37:77" x14ac:dyDescent="0.35">
      <c r="AK304" s="10" t="s">
        <v>277</v>
      </c>
      <c r="AL304" s="12">
        <v>41127</v>
      </c>
      <c r="AM304" s="10"/>
      <c r="AW304" s="10" t="s">
        <v>8</v>
      </c>
      <c r="AX304" s="10" t="s">
        <v>15</v>
      </c>
      <c r="AY304" s="54">
        <v>38024</v>
      </c>
      <c r="AZ304" s="10">
        <v>10429</v>
      </c>
      <c r="BA304" s="10">
        <v>1441.37</v>
      </c>
      <c r="BU304" s="10" t="s">
        <v>8</v>
      </c>
      <c r="BV304" s="10" t="s">
        <v>15</v>
      </c>
      <c r="BW304" s="54">
        <v>38024</v>
      </c>
      <c r="BX304" s="10">
        <v>10429</v>
      </c>
      <c r="BY304" s="10">
        <v>1441.37</v>
      </c>
    </row>
    <row r="305" spans="37:77" x14ac:dyDescent="0.35">
      <c r="AK305" s="10" t="s">
        <v>284</v>
      </c>
      <c r="AL305" s="12">
        <v>41128</v>
      </c>
      <c r="AM305" s="10"/>
      <c r="AW305" s="10" t="s">
        <v>8</v>
      </c>
      <c r="AX305" s="10" t="s">
        <v>18</v>
      </c>
      <c r="AY305" s="54">
        <v>37987</v>
      </c>
      <c r="AZ305" s="10">
        <v>10392</v>
      </c>
      <c r="BA305" s="10">
        <v>1440</v>
      </c>
      <c r="BU305" s="10" t="s">
        <v>8</v>
      </c>
      <c r="BV305" s="10" t="s">
        <v>18</v>
      </c>
      <c r="BW305" s="54">
        <v>37987</v>
      </c>
      <c r="BX305" s="10">
        <v>10392</v>
      </c>
      <c r="BY305" s="10">
        <v>1440</v>
      </c>
    </row>
    <row r="306" spans="37:77" x14ac:dyDescent="0.35">
      <c r="AK306" s="10" t="s">
        <v>278</v>
      </c>
      <c r="AL306" s="12">
        <v>41129</v>
      </c>
      <c r="AM306" s="10"/>
      <c r="AW306" s="10" t="s">
        <v>7</v>
      </c>
      <c r="AX306" s="10" t="s">
        <v>17</v>
      </c>
      <c r="AY306" s="54">
        <v>38228</v>
      </c>
      <c r="AZ306" s="10">
        <v>10649</v>
      </c>
      <c r="BA306" s="10">
        <v>1434</v>
      </c>
      <c r="BU306" s="10" t="s">
        <v>7</v>
      </c>
      <c r="BV306" s="10" t="s">
        <v>17</v>
      </c>
      <c r="BW306" s="54">
        <v>38228</v>
      </c>
      <c r="BX306" s="10">
        <v>10649</v>
      </c>
      <c r="BY306" s="10">
        <v>1434</v>
      </c>
    </row>
    <row r="307" spans="37:77" x14ac:dyDescent="0.35">
      <c r="AK307" s="10" t="s">
        <v>279</v>
      </c>
      <c r="AL307" s="12">
        <v>41130</v>
      </c>
      <c r="AM307" s="10"/>
      <c r="AW307" s="10" t="s">
        <v>8</v>
      </c>
      <c r="AX307" s="10" t="s">
        <v>285</v>
      </c>
      <c r="AY307" s="54">
        <v>38371</v>
      </c>
      <c r="AZ307" s="10">
        <v>10834</v>
      </c>
      <c r="BA307" s="10">
        <v>1432.71</v>
      </c>
      <c r="BU307" s="10" t="s">
        <v>8</v>
      </c>
      <c r="BV307" s="10" t="s">
        <v>285</v>
      </c>
      <c r="BW307" s="54">
        <v>38371</v>
      </c>
      <c r="BX307" s="10">
        <v>10834</v>
      </c>
      <c r="BY307" s="10">
        <v>1432.71</v>
      </c>
    </row>
    <row r="308" spans="37:77" x14ac:dyDescent="0.35">
      <c r="AK308" s="10" t="s">
        <v>280</v>
      </c>
      <c r="AL308" s="12">
        <v>41131</v>
      </c>
      <c r="AM308" s="10"/>
      <c r="AW308" s="10" t="s">
        <v>7</v>
      </c>
      <c r="AX308" s="10" t="s">
        <v>17</v>
      </c>
      <c r="AY308" s="54">
        <v>38253</v>
      </c>
      <c r="AZ308" s="10">
        <v>10675</v>
      </c>
      <c r="BA308" s="10">
        <v>1423</v>
      </c>
      <c r="BU308" s="10" t="s">
        <v>7</v>
      </c>
      <c r="BV308" s="10" t="s">
        <v>17</v>
      </c>
      <c r="BW308" s="54">
        <v>38253</v>
      </c>
      <c r="BX308" s="10">
        <v>10675</v>
      </c>
      <c r="BY308" s="10">
        <v>1423</v>
      </c>
    </row>
    <row r="309" spans="37:77" x14ac:dyDescent="0.35">
      <c r="AK309" s="10" t="s">
        <v>281</v>
      </c>
      <c r="AL309" s="12">
        <v>41132</v>
      </c>
      <c r="AM309" s="10"/>
      <c r="AW309" s="10" t="s">
        <v>7</v>
      </c>
      <c r="AX309" s="10" t="s">
        <v>17</v>
      </c>
      <c r="AY309" s="54">
        <v>37874</v>
      </c>
      <c r="AZ309" s="10">
        <v>10297</v>
      </c>
      <c r="BA309" s="10">
        <v>1420</v>
      </c>
      <c r="BU309" s="10" t="s">
        <v>7</v>
      </c>
      <c r="BV309" s="10" t="s">
        <v>17</v>
      </c>
      <c r="BW309" s="54">
        <v>37874</v>
      </c>
      <c r="BX309" s="10">
        <v>10297</v>
      </c>
      <c r="BY309" s="10">
        <v>1420</v>
      </c>
    </row>
    <row r="310" spans="37:77" x14ac:dyDescent="0.35">
      <c r="AK310" s="10" t="s">
        <v>282</v>
      </c>
      <c r="AL310" s="12">
        <v>41133</v>
      </c>
      <c r="AM310" s="10"/>
      <c r="AW310" s="10" t="s">
        <v>8</v>
      </c>
      <c r="AX310" s="10" t="s">
        <v>14</v>
      </c>
      <c r="AY310" s="54">
        <v>38316</v>
      </c>
      <c r="AZ310" s="10">
        <v>10740</v>
      </c>
      <c r="BA310" s="10">
        <v>1416</v>
      </c>
      <c r="BU310" s="10" t="s">
        <v>8</v>
      </c>
      <c r="BV310" s="10" t="s">
        <v>14</v>
      </c>
      <c r="BW310" s="54">
        <v>38316</v>
      </c>
      <c r="BX310" s="10">
        <v>10740</v>
      </c>
      <c r="BY310" s="10">
        <v>1416</v>
      </c>
    </row>
    <row r="311" spans="37:77" x14ac:dyDescent="0.35">
      <c r="AK311" s="10" t="s">
        <v>283</v>
      </c>
      <c r="AL311" s="12">
        <v>41134</v>
      </c>
      <c r="AM311" s="10"/>
      <c r="AW311" s="10" t="s">
        <v>8</v>
      </c>
      <c r="AX311" s="10" t="s">
        <v>15</v>
      </c>
      <c r="AY311" s="54">
        <v>37856</v>
      </c>
      <c r="AZ311" s="10">
        <v>10283</v>
      </c>
      <c r="BA311" s="10">
        <v>1414.8</v>
      </c>
      <c r="BU311" s="10" t="s">
        <v>8</v>
      </c>
      <c r="BV311" s="10" t="s">
        <v>15</v>
      </c>
      <c r="BW311" s="54">
        <v>37856</v>
      </c>
      <c r="BX311" s="10">
        <v>10283</v>
      </c>
      <c r="BY311" s="10">
        <v>1414.8</v>
      </c>
    </row>
    <row r="312" spans="37:77" x14ac:dyDescent="0.35">
      <c r="AK312" s="10" t="s">
        <v>277</v>
      </c>
      <c r="AL312" s="12">
        <v>41135</v>
      </c>
      <c r="AM312" s="10"/>
      <c r="AW312" s="10" t="s">
        <v>8</v>
      </c>
      <c r="AX312" s="10" t="s">
        <v>14</v>
      </c>
      <c r="AY312" s="54">
        <v>38093</v>
      </c>
      <c r="AZ312" s="10">
        <v>10499</v>
      </c>
      <c r="BA312" s="10">
        <v>1412</v>
      </c>
      <c r="BU312" s="10" t="s">
        <v>8</v>
      </c>
      <c r="BV312" s="10" t="s">
        <v>14</v>
      </c>
      <c r="BW312" s="54">
        <v>38093</v>
      </c>
      <c r="BX312" s="10">
        <v>10499</v>
      </c>
      <c r="BY312" s="10">
        <v>1412</v>
      </c>
    </row>
    <row r="313" spans="37:77" x14ac:dyDescent="0.35">
      <c r="AK313" s="10" t="s">
        <v>284</v>
      </c>
      <c r="AL313" s="12">
        <v>41136</v>
      </c>
      <c r="AM313" s="10"/>
      <c r="AW313" s="10" t="s">
        <v>8</v>
      </c>
      <c r="AX313" s="10" t="s">
        <v>18</v>
      </c>
      <c r="AY313" s="54">
        <v>38361</v>
      </c>
      <c r="AZ313" s="10">
        <v>10808</v>
      </c>
      <c r="BA313" s="10">
        <v>1411</v>
      </c>
      <c r="BU313" s="10" t="s">
        <v>8</v>
      </c>
      <c r="BV313" s="10" t="s">
        <v>18</v>
      </c>
      <c r="BW313" s="54">
        <v>38361</v>
      </c>
      <c r="BX313" s="10">
        <v>10808</v>
      </c>
      <c r="BY313" s="10">
        <v>1411</v>
      </c>
    </row>
    <row r="314" spans="37:77" x14ac:dyDescent="0.35">
      <c r="AK314" s="10" t="s">
        <v>278</v>
      </c>
      <c r="AL314" s="12">
        <v>41137</v>
      </c>
      <c r="AM314" s="10"/>
      <c r="AW314" s="10" t="s">
        <v>8</v>
      </c>
      <c r="AX314" s="10" t="s">
        <v>285</v>
      </c>
      <c r="AY314" s="54">
        <v>38443</v>
      </c>
      <c r="AZ314" s="10">
        <v>10968</v>
      </c>
      <c r="BA314" s="10">
        <v>1408</v>
      </c>
      <c r="BU314" s="10" t="s">
        <v>8</v>
      </c>
      <c r="BV314" s="10" t="s">
        <v>285</v>
      </c>
      <c r="BW314" s="54">
        <v>38443</v>
      </c>
      <c r="BX314" s="10">
        <v>10968</v>
      </c>
      <c r="BY314" s="10">
        <v>1408</v>
      </c>
    </row>
    <row r="315" spans="37:77" x14ac:dyDescent="0.35">
      <c r="AK315" s="10" t="s">
        <v>279</v>
      </c>
      <c r="AL315" s="12">
        <v>41138</v>
      </c>
      <c r="AM315" s="10"/>
      <c r="AW315" s="10" t="s">
        <v>8</v>
      </c>
      <c r="AX315" s="10" t="s">
        <v>285</v>
      </c>
      <c r="AY315" s="54">
        <v>38430</v>
      </c>
      <c r="AZ315" s="10">
        <v>10946</v>
      </c>
      <c r="BA315" s="10">
        <v>1407.5</v>
      </c>
      <c r="BU315" s="10" t="s">
        <v>8</v>
      </c>
      <c r="BV315" s="10" t="s">
        <v>285</v>
      </c>
      <c r="BW315" s="54">
        <v>38430</v>
      </c>
      <c r="BX315" s="10">
        <v>10946</v>
      </c>
      <c r="BY315" s="10">
        <v>1407.5</v>
      </c>
    </row>
    <row r="316" spans="37:77" x14ac:dyDescent="0.35">
      <c r="AK316" s="10" t="s">
        <v>280</v>
      </c>
      <c r="AL316" s="12">
        <v>41139</v>
      </c>
      <c r="AM316" s="10"/>
      <c r="AW316" s="10" t="s">
        <v>8</v>
      </c>
      <c r="AX316" s="10" t="s">
        <v>18</v>
      </c>
      <c r="AY316" s="54">
        <v>38268</v>
      </c>
      <c r="AZ316" s="10">
        <v>10686</v>
      </c>
      <c r="BA316" s="10">
        <v>1404.45</v>
      </c>
      <c r="BU316" s="10" t="s">
        <v>8</v>
      </c>
      <c r="BV316" s="10" t="s">
        <v>18</v>
      </c>
      <c r="BW316" s="54">
        <v>38268</v>
      </c>
      <c r="BX316" s="10">
        <v>10686</v>
      </c>
      <c r="BY316" s="10">
        <v>1404.45</v>
      </c>
    </row>
    <row r="317" spans="37:77" x14ac:dyDescent="0.35">
      <c r="AK317" s="10" t="s">
        <v>281</v>
      </c>
      <c r="AL317" s="12">
        <v>41140</v>
      </c>
      <c r="AM317" s="10"/>
      <c r="AW317" s="10" t="s">
        <v>8</v>
      </c>
      <c r="AX317" s="10" t="s">
        <v>14</v>
      </c>
      <c r="AY317" s="54">
        <v>38203</v>
      </c>
      <c r="AZ317" s="10">
        <v>10617</v>
      </c>
      <c r="BA317" s="10">
        <v>1402.5</v>
      </c>
      <c r="BU317" s="10" t="s">
        <v>8</v>
      </c>
      <c r="BV317" s="10" t="s">
        <v>14</v>
      </c>
      <c r="BW317" s="54">
        <v>38203</v>
      </c>
      <c r="BX317" s="10">
        <v>10617</v>
      </c>
      <c r="BY317" s="10">
        <v>1402.5</v>
      </c>
    </row>
    <row r="318" spans="37:77" x14ac:dyDescent="0.35">
      <c r="AK318" s="10" t="s">
        <v>282</v>
      </c>
      <c r="AL318" s="12">
        <v>41141</v>
      </c>
      <c r="AM318" s="10"/>
      <c r="AW318" s="10" t="s">
        <v>8</v>
      </c>
      <c r="AX318" s="10" t="s">
        <v>14</v>
      </c>
      <c r="AY318" s="54">
        <v>38218</v>
      </c>
      <c r="AZ318" s="10">
        <v>10624</v>
      </c>
      <c r="BA318" s="10">
        <v>1393.24</v>
      </c>
      <c r="BU318" s="10" t="s">
        <v>8</v>
      </c>
      <c r="BV318" s="10" t="s">
        <v>14</v>
      </c>
      <c r="BW318" s="54">
        <v>38218</v>
      </c>
      <c r="BX318" s="10">
        <v>10624</v>
      </c>
      <c r="BY318" s="10">
        <v>1393.24</v>
      </c>
    </row>
    <row r="319" spans="37:77" x14ac:dyDescent="0.35">
      <c r="AK319" s="10" t="s">
        <v>283</v>
      </c>
      <c r="AL319" s="12">
        <v>41142</v>
      </c>
      <c r="AM319" s="10"/>
      <c r="AW319" s="10" t="s">
        <v>8</v>
      </c>
      <c r="AX319" s="10" t="s">
        <v>14</v>
      </c>
      <c r="AY319" s="54">
        <v>38095</v>
      </c>
      <c r="AZ319" s="10">
        <v>10504</v>
      </c>
      <c r="BA319" s="10">
        <v>1388.5</v>
      </c>
      <c r="BU319" s="10" t="s">
        <v>8</v>
      </c>
      <c r="BV319" s="10" t="s">
        <v>14</v>
      </c>
      <c r="BW319" s="54">
        <v>38095</v>
      </c>
      <c r="BX319" s="10">
        <v>10504</v>
      </c>
      <c r="BY319" s="10">
        <v>1388.5</v>
      </c>
    </row>
    <row r="320" spans="37:77" x14ac:dyDescent="0.35">
      <c r="AK320" s="10" t="s">
        <v>277</v>
      </c>
      <c r="AL320" s="12">
        <v>41143</v>
      </c>
      <c r="AM320" s="10"/>
      <c r="AW320" s="10" t="s">
        <v>7</v>
      </c>
      <c r="AX320" s="10" t="s">
        <v>286</v>
      </c>
      <c r="AY320" s="54">
        <v>38084</v>
      </c>
      <c r="AZ320" s="10">
        <v>10497</v>
      </c>
      <c r="BA320" s="10">
        <v>1380.6</v>
      </c>
      <c r="BU320" s="10" t="s">
        <v>7</v>
      </c>
      <c r="BV320" s="10" t="s">
        <v>286</v>
      </c>
      <c r="BW320" s="54">
        <v>38084</v>
      </c>
      <c r="BX320" s="10">
        <v>10497</v>
      </c>
      <c r="BY320" s="10">
        <v>1380.6</v>
      </c>
    </row>
    <row r="321" spans="37:77" x14ac:dyDescent="0.35">
      <c r="AK321" s="10" t="s">
        <v>284</v>
      </c>
      <c r="AL321" s="12">
        <v>41144</v>
      </c>
      <c r="AM321" s="10"/>
      <c r="AW321" s="10" t="s">
        <v>8</v>
      </c>
      <c r="AX321" s="10" t="s">
        <v>14</v>
      </c>
      <c r="AY321" s="54">
        <v>38396</v>
      </c>
      <c r="AZ321" s="10">
        <v>10884</v>
      </c>
      <c r="BA321" s="10">
        <v>1378.07</v>
      </c>
      <c r="BU321" s="10" t="s">
        <v>8</v>
      </c>
      <c r="BV321" s="10" t="s">
        <v>14</v>
      </c>
      <c r="BW321" s="54">
        <v>38396</v>
      </c>
      <c r="BX321" s="10">
        <v>10884</v>
      </c>
      <c r="BY321" s="10">
        <v>1378.07</v>
      </c>
    </row>
    <row r="322" spans="37:77" x14ac:dyDescent="0.35">
      <c r="AK322" s="10" t="s">
        <v>278</v>
      </c>
      <c r="AL322" s="12">
        <v>41145</v>
      </c>
      <c r="AM322" s="10"/>
      <c r="AW322" s="10" t="s">
        <v>8</v>
      </c>
      <c r="AX322" s="10" t="s">
        <v>285</v>
      </c>
      <c r="AY322" s="54">
        <v>37835</v>
      </c>
      <c r="AZ322" s="10">
        <v>10270</v>
      </c>
      <c r="BA322" s="10">
        <v>1376</v>
      </c>
      <c r="BU322" s="10" t="s">
        <v>8</v>
      </c>
      <c r="BV322" s="10" t="s">
        <v>285</v>
      </c>
      <c r="BW322" s="54">
        <v>37835</v>
      </c>
      <c r="BX322" s="10">
        <v>10270</v>
      </c>
      <c r="BY322" s="10">
        <v>1376</v>
      </c>
    </row>
    <row r="323" spans="37:77" x14ac:dyDescent="0.35">
      <c r="AK323" s="10" t="s">
        <v>279</v>
      </c>
      <c r="AL323" s="12">
        <v>41146</v>
      </c>
      <c r="AM323" s="10"/>
      <c r="AW323" s="10" t="s">
        <v>8</v>
      </c>
      <c r="AX323" s="10" t="s">
        <v>15</v>
      </c>
      <c r="AY323" s="54">
        <v>38231</v>
      </c>
      <c r="AZ323" s="10">
        <v>10644</v>
      </c>
      <c r="BA323" s="10">
        <v>1371.8</v>
      </c>
      <c r="BU323" s="10" t="s">
        <v>8</v>
      </c>
      <c r="BV323" s="10" t="s">
        <v>15</v>
      </c>
      <c r="BW323" s="54">
        <v>38231</v>
      </c>
      <c r="BX323" s="10">
        <v>10644</v>
      </c>
      <c r="BY323" s="10">
        <v>1371.8</v>
      </c>
    </row>
    <row r="324" spans="37:77" x14ac:dyDescent="0.35">
      <c r="AK324" s="10" t="s">
        <v>280</v>
      </c>
      <c r="AL324" s="12">
        <v>41147</v>
      </c>
      <c r="AM324" s="10"/>
      <c r="AW324" s="10" t="s">
        <v>8</v>
      </c>
      <c r="AX324" s="10" t="s">
        <v>14</v>
      </c>
      <c r="AY324" s="54">
        <v>37966</v>
      </c>
      <c r="AZ324" s="10">
        <v>10373</v>
      </c>
      <c r="BA324" s="10">
        <v>1366.4</v>
      </c>
      <c r="BU324" s="10" t="s">
        <v>8</v>
      </c>
      <c r="BV324" s="10" t="s">
        <v>14</v>
      </c>
      <c r="BW324" s="54">
        <v>37966</v>
      </c>
      <c r="BX324" s="10">
        <v>10373</v>
      </c>
      <c r="BY324" s="10">
        <v>1366.4</v>
      </c>
    </row>
    <row r="325" spans="37:77" x14ac:dyDescent="0.35">
      <c r="AK325" s="10" t="s">
        <v>281</v>
      </c>
      <c r="AL325" s="12">
        <v>41148</v>
      </c>
      <c r="AM325" s="10"/>
      <c r="AW325" s="10" t="s">
        <v>8</v>
      </c>
      <c r="AX325" s="10" t="s">
        <v>18</v>
      </c>
      <c r="AY325" s="54">
        <v>38444</v>
      </c>
      <c r="AZ325" s="10">
        <v>10989</v>
      </c>
      <c r="BA325" s="10">
        <v>1353.6</v>
      </c>
      <c r="BU325" s="10" t="s">
        <v>8</v>
      </c>
      <c r="BV325" s="10" t="s">
        <v>18</v>
      </c>
      <c r="BW325" s="54">
        <v>38444</v>
      </c>
      <c r="BX325" s="10">
        <v>10989</v>
      </c>
      <c r="BY325" s="10">
        <v>1353.6</v>
      </c>
    </row>
    <row r="326" spans="37:77" x14ac:dyDescent="0.35">
      <c r="AK326" s="10" t="s">
        <v>282</v>
      </c>
      <c r="AL326" s="12">
        <v>41149</v>
      </c>
      <c r="AM326" s="10"/>
      <c r="AW326" s="10" t="s">
        <v>8</v>
      </c>
      <c r="AX326" s="10" t="s">
        <v>287</v>
      </c>
      <c r="AY326" s="54">
        <v>38211</v>
      </c>
      <c r="AZ326" s="10">
        <v>10623</v>
      </c>
      <c r="BA326" s="10">
        <v>1336.95</v>
      </c>
      <c r="BU326" s="10" t="s">
        <v>8</v>
      </c>
      <c r="BV326" s="10" t="s">
        <v>287</v>
      </c>
      <c r="BW326" s="54">
        <v>38211</v>
      </c>
      <c r="BX326" s="10">
        <v>10623</v>
      </c>
      <c r="BY326" s="10">
        <v>1336.95</v>
      </c>
    </row>
    <row r="327" spans="37:77" x14ac:dyDescent="0.35">
      <c r="AK327" s="10" t="s">
        <v>283</v>
      </c>
      <c r="AL327" s="12">
        <v>41150</v>
      </c>
      <c r="AM327" s="10"/>
      <c r="AW327" s="10" t="s">
        <v>8</v>
      </c>
      <c r="AX327" s="10" t="s">
        <v>15</v>
      </c>
      <c r="AY327" s="54">
        <v>38366</v>
      </c>
      <c r="AZ327" s="10">
        <v>10779</v>
      </c>
      <c r="BA327" s="10">
        <v>1335</v>
      </c>
      <c r="BU327" s="10" t="s">
        <v>8</v>
      </c>
      <c r="BV327" s="10" t="s">
        <v>15</v>
      </c>
      <c r="BW327" s="54">
        <v>38366</v>
      </c>
      <c r="BX327" s="10">
        <v>10779</v>
      </c>
      <c r="BY327" s="10">
        <v>1335</v>
      </c>
    </row>
    <row r="328" spans="37:77" x14ac:dyDescent="0.35">
      <c r="AK328" s="10" t="s">
        <v>277</v>
      </c>
      <c r="AL328" s="12">
        <v>41151</v>
      </c>
      <c r="AM328" s="10"/>
      <c r="AW328" s="10" t="s">
        <v>8</v>
      </c>
      <c r="AX328" s="10" t="s">
        <v>15</v>
      </c>
      <c r="AY328" s="54">
        <v>38473</v>
      </c>
      <c r="AZ328" s="10">
        <v>11052</v>
      </c>
      <c r="BA328" s="10">
        <v>1332</v>
      </c>
      <c r="BU328" s="10" t="s">
        <v>8</v>
      </c>
      <c r="BV328" s="10" t="s">
        <v>15</v>
      </c>
      <c r="BW328" s="54">
        <v>38473</v>
      </c>
      <c r="BX328" s="10">
        <v>11052</v>
      </c>
      <c r="BY328" s="10">
        <v>1332</v>
      </c>
    </row>
    <row r="329" spans="37:77" x14ac:dyDescent="0.35">
      <c r="AK329" s="10" t="s">
        <v>284</v>
      </c>
      <c r="AL329" s="12">
        <v>41152</v>
      </c>
      <c r="AM329" s="10"/>
      <c r="AW329" s="10" t="s">
        <v>8</v>
      </c>
      <c r="AX329" s="10" t="s">
        <v>18</v>
      </c>
      <c r="AY329" s="54">
        <v>38064</v>
      </c>
      <c r="AZ329" s="10">
        <v>10471</v>
      </c>
      <c r="BA329" s="10">
        <v>1328</v>
      </c>
      <c r="BU329" s="10" t="s">
        <v>8</v>
      </c>
      <c r="BV329" s="10" t="s">
        <v>18</v>
      </c>
      <c r="BW329" s="54">
        <v>38064</v>
      </c>
      <c r="BX329" s="10">
        <v>10471</v>
      </c>
      <c r="BY329" s="10">
        <v>1328</v>
      </c>
    </row>
    <row r="330" spans="37:77" x14ac:dyDescent="0.35">
      <c r="AK330" s="10" t="s">
        <v>278</v>
      </c>
      <c r="AL330" s="12">
        <v>41153</v>
      </c>
      <c r="AM330" s="10"/>
      <c r="AW330" s="10" t="s">
        <v>8</v>
      </c>
      <c r="AX330" s="10" t="s">
        <v>287</v>
      </c>
      <c r="AY330" s="54">
        <v>38220</v>
      </c>
      <c r="AZ330" s="10">
        <v>10635</v>
      </c>
      <c r="BA330" s="10">
        <v>1326.22</v>
      </c>
      <c r="BU330" s="10" t="s">
        <v>8</v>
      </c>
      <c r="BV330" s="10" t="s">
        <v>287</v>
      </c>
      <c r="BW330" s="54">
        <v>38220</v>
      </c>
      <c r="BX330" s="10">
        <v>10635</v>
      </c>
      <c r="BY330" s="10">
        <v>1326.22</v>
      </c>
    </row>
    <row r="331" spans="37:77" x14ac:dyDescent="0.35">
      <c r="AK331" s="10" t="s">
        <v>279</v>
      </c>
      <c r="AL331" s="12">
        <v>41154</v>
      </c>
      <c r="AM331" s="10"/>
      <c r="AW331" s="10" t="s">
        <v>8</v>
      </c>
      <c r="AX331" s="10" t="s">
        <v>287</v>
      </c>
      <c r="AY331" s="54">
        <v>38002</v>
      </c>
      <c r="AZ331" s="10">
        <v>10380</v>
      </c>
      <c r="BA331" s="10">
        <v>1313.82</v>
      </c>
      <c r="BU331" s="10" t="s">
        <v>8</v>
      </c>
      <c r="BV331" s="10" t="s">
        <v>287</v>
      </c>
      <c r="BW331" s="54">
        <v>38002</v>
      </c>
      <c r="BX331" s="10">
        <v>10380</v>
      </c>
      <c r="BY331" s="10">
        <v>1313.82</v>
      </c>
    </row>
    <row r="332" spans="37:77" x14ac:dyDescent="0.35">
      <c r="AK332" s="10" t="s">
        <v>280</v>
      </c>
      <c r="AL332" s="12">
        <v>41155</v>
      </c>
      <c r="AM332" s="10"/>
      <c r="AW332" s="10" t="s">
        <v>7</v>
      </c>
      <c r="AX332" s="10" t="s">
        <v>16</v>
      </c>
      <c r="AY332" s="54">
        <v>38465</v>
      </c>
      <c r="AZ332" s="10">
        <v>10978</v>
      </c>
      <c r="BA332" s="10">
        <v>1303.19</v>
      </c>
      <c r="BU332" s="10" t="s">
        <v>7</v>
      </c>
      <c r="BV332" s="10" t="s">
        <v>16</v>
      </c>
      <c r="BW332" s="54">
        <v>38465</v>
      </c>
      <c r="BX332" s="10">
        <v>10978</v>
      </c>
      <c r="BY332" s="10">
        <v>1303.19</v>
      </c>
    </row>
    <row r="333" spans="37:77" x14ac:dyDescent="0.35">
      <c r="AK333" s="10" t="s">
        <v>281</v>
      </c>
      <c r="AL333" s="12">
        <v>41156</v>
      </c>
      <c r="AM333" s="10"/>
      <c r="AW333" s="10" t="s">
        <v>8</v>
      </c>
      <c r="AX333" s="10" t="s">
        <v>14</v>
      </c>
      <c r="AY333" s="54">
        <v>38302</v>
      </c>
      <c r="AZ333" s="10">
        <v>10728</v>
      </c>
      <c r="BA333" s="10">
        <v>1296.75</v>
      </c>
      <c r="BU333" s="10" t="s">
        <v>8</v>
      </c>
      <c r="BV333" s="10" t="s">
        <v>14</v>
      </c>
      <c r="BW333" s="54">
        <v>38302</v>
      </c>
      <c r="BX333" s="10">
        <v>10728</v>
      </c>
      <c r="BY333" s="10">
        <v>1296.75</v>
      </c>
    </row>
    <row r="334" spans="37:77" x14ac:dyDescent="0.35">
      <c r="AK334" s="10" t="s">
        <v>282</v>
      </c>
      <c r="AL334" s="12">
        <v>41157</v>
      </c>
      <c r="AM334" s="10"/>
      <c r="AW334" s="10" t="s">
        <v>8</v>
      </c>
      <c r="AX334" s="10" t="s">
        <v>285</v>
      </c>
      <c r="AY334" s="54">
        <v>37866</v>
      </c>
      <c r="AZ334" s="10">
        <v>10292</v>
      </c>
      <c r="BA334" s="10">
        <v>1296</v>
      </c>
      <c r="BU334" s="10" t="s">
        <v>8</v>
      </c>
      <c r="BV334" s="10" t="s">
        <v>285</v>
      </c>
      <c r="BW334" s="54">
        <v>37866</v>
      </c>
      <c r="BX334" s="10">
        <v>10292</v>
      </c>
      <c r="BY334" s="10">
        <v>1296</v>
      </c>
    </row>
    <row r="335" spans="37:77" x14ac:dyDescent="0.35">
      <c r="AK335" s="10" t="s">
        <v>283</v>
      </c>
      <c r="AL335" s="12">
        <v>41158</v>
      </c>
      <c r="AM335" s="10"/>
      <c r="AW335" s="10" t="s">
        <v>8</v>
      </c>
      <c r="AX335" s="10" t="s">
        <v>15</v>
      </c>
      <c r="AY335" s="54">
        <v>38289</v>
      </c>
      <c r="AZ335" s="10">
        <v>10715</v>
      </c>
      <c r="BA335" s="10">
        <v>1296</v>
      </c>
      <c r="BU335" s="10" t="s">
        <v>8</v>
      </c>
      <c r="BV335" s="10" t="s">
        <v>15</v>
      </c>
      <c r="BW335" s="54">
        <v>38289</v>
      </c>
      <c r="BX335" s="10">
        <v>10715</v>
      </c>
      <c r="BY335" s="10">
        <v>1296</v>
      </c>
    </row>
    <row r="336" spans="37:77" x14ac:dyDescent="0.35">
      <c r="AK336" s="10" t="s">
        <v>277</v>
      </c>
      <c r="AL336" s="12">
        <v>41159</v>
      </c>
      <c r="AM336" s="10"/>
      <c r="AW336" s="10" t="s">
        <v>8</v>
      </c>
      <c r="AX336" s="10" t="s">
        <v>285</v>
      </c>
      <c r="AY336" s="54">
        <v>38247</v>
      </c>
      <c r="AZ336" s="10">
        <v>10665</v>
      </c>
      <c r="BA336" s="10">
        <v>1295</v>
      </c>
      <c r="BU336" s="10" t="s">
        <v>8</v>
      </c>
      <c r="BV336" s="10" t="s">
        <v>285</v>
      </c>
      <c r="BW336" s="54">
        <v>38247</v>
      </c>
      <c r="BX336" s="10">
        <v>10665</v>
      </c>
      <c r="BY336" s="10">
        <v>1295</v>
      </c>
    </row>
    <row r="337" spans="37:77" x14ac:dyDescent="0.35">
      <c r="AK337" s="10" t="s">
        <v>284</v>
      </c>
      <c r="AL337" s="12">
        <v>41160</v>
      </c>
      <c r="AM337" s="10"/>
      <c r="AW337" s="10" t="s">
        <v>8</v>
      </c>
      <c r="AX337" s="10" t="s">
        <v>285</v>
      </c>
      <c r="AY337" s="54">
        <v>38249</v>
      </c>
      <c r="AZ337" s="10">
        <v>10664</v>
      </c>
      <c r="BA337" s="10">
        <v>1288.3900000000001</v>
      </c>
      <c r="BU337" s="10" t="s">
        <v>8</v>
      </c>
      <c r="BV337" s="10" t="s">
        <v>285</v>
      </c>
      <c r="BW337" s="54">
        <v>38249</v>
      </c>
      <c r="BX337" s="10">
        <v>10664</v>
      </c>
      <c r="BY337" s="10">
        <v>1288.3900000000001</v>
      </c>
    </row>
    <row r="338" spans="37:77" x14ac:dyDescent="0.35">
      <c r="AK338" s="10" t="s">
        <v>278</v>
      </c>
      <c r="AL338" s="12">
        <v>41161</v>
      </c>
      <c r="AM338" s="10"/>
      <c r="AW338" s="10" t="s">
        <v>8</v>
      </c>
      <c r="AX338" s="10" t="s">
        <v>15</v>
      </c>
      <c r="AY338" s="54">
        <v>38260</v>
      </c>
      <c r="AZ338" s="10">
        <v>10681</v>
      </c>
      <c r="BA338" s="10">
        <v>1287.4000000000001</v>
      </c>
      <c r="BU338" s="10" t="s">
        <v>8</v>
      </c>
      <c r="BV338" s="10" t="s">
        <v>15</v>
      </c>
      <c r="BW338" s="54">
        <v>38260</v>
      </c>
      <c r="BX338" s="10">
        <v>10681</v>
      </c>
      <c r="BY338" s="10">
        <v>1287.4000000000001</v>
      </c>
    </row>
    <row r="339" spans="37:77" x14ac:dyDescent="0.35">
      <c r="AK339" s="10" t="s">
        <v>279</v>
      </c>
      <c r="AL339" s="12">
        <v>41162</v>
      </c>
      <c r="AM339" s="10"/>
      <c r="AW339" s="10" t="s">
        <v>8</v>
      </c>
      <c r="AX339" s="10" t="s">
        <v>14</v>
      </c>
      <c r="AY339" s="54">
        <v>38469</v>
      </c>
      <c r="AZ339" s="10">
        <v>11029</v>
      </c>
      <c r="BA339" s="10">
        <v>1286.8</v>
      </c>
      <c r="BU339" s="10" t="s">
        <v>8</v>
      </c>
      <c r="BV339" s="10" t="s">
        <v>14</v>
      </c>
      <c r="BW339" s="54">
        <v>38469</v>
      </c>
      <c r="BX339" s="10">
        <v>11029</v>
      </c>
      <c r="BY339" s="10">
        <v>1286.8</v>
      </c>
    </row>
    <row r="340" spans="37:77" x14ac:dyDescent="0.35">
      <c r="AK340" s="10" t="s">
        <v>280</v>
      </c>
      <c r="AL340" s="12">
        <v>41163</v>
      </c>
      <c r="AM340" s="10"/>
      <c r="AW340" s="10" t="s">
        <v>8</v>
      </c>
      <c r="AX340" s="10" t="s">
        <v>285</v>
      </c>
      <c r="AY340" s="54">
        <v>38079</v>
      </c>
      <c r="AZ340" s="10">
        <v>10486</v>
      </c>
      <c r="BA340" s="10">
        <v>1272</v>
      </c>
      <c r="BU340" s="10" t="s">
        <v>8</v>
      </c>
      <c r="BV340" s="10" t="s">
        <v>285</v>
      </c>
      <c r="BW340" s="54">
        <v>38079</v>
      </c>
      <c r="BX340" s="10">
        <v>10486</v>
      </c>
      <c r="BY340" s="10">
        <v>1272</v>
      </c>
    </row>
    <row r="341" spans="37:77" x14ac:dyDescent="0.35">
      <c r="AK341" s="10" t="s">
        <v>281</v>
      </c>
      <c r="AL341" s="12">
        <v>41164</v>
      </c>
      <c r="AM341" s="10"/>
      <c r="AW341" s="10" t="s">
        <v>8</v>
      </c>
      <c r="AX341" s="10" t="s">
        <v>285</v>
      </c>
      <c r="AY341" s="54">
        <v>38289</v>
      </c>
      <c r="AZ341" s="10">
        <v>10717</v>
      </c>
      <c r="BA341" s="10">
        <v>1270.75</v>
      </c>
      <c r="BU341" s="10" t="s">
        <v>8</v>
      </c>
      <c r="BV341" s="10" t="s">
        <v>285</v>
      </c>
      <c r="BW341" s="54">
        <v>38289</v>
      </c>
      <c r="BX341" s="10">
        <v>10717</v>
      </c>
      <c r="BY341" s="10">
        <v>1270.75</v>
      </c>
    </row>
    <row r="342" spans="37:77" x14ac:dyDescent="0.35">
      <c r="AK342" s="10" t="s">
        <v>282</v>
      </c>
      <c r="AL342" s="12">
        <v>41165</v>
      </c>
      <c r="AM342" s="10"/>
      <c r="AW342" s="10" t="s">
        <v>8</v>
      </c>
      <c r="AX342" s="10" t="s">
        <v>285</v>
      </c>
      <c r="AY342" s="54">
        <v>38256</v>
      </c>
      <c r="AZ342" s="10">
        <v>10680</v>
      </c>
      <c r="BA342" s="10">
        <v>1261.8800000000001</v>
      </c>
      <c r="BU342" s="10" t="s">
        <v>8</v>
      </c>
      <c r="BV342" s="10" t="s">
        <v>285</v>
      </c>
      <c r="BW342" s="54">
        <v>38256</v>
      </c>
      <c r="BX342" s="10">
        <v>10680</v>
      </c>
      <c r="BY342" s="10">
        <v>1261.8800000000001</v>
      </c>
    </row>
    <row r="343" spans="37:77" x14ac:dyDescent="0.35">
      <c r="AK343" s="10" t="s">
        <v>283</v>
      </c>
      <c r="AL343" s="12">
        <v>41166</v>
      </c>
      <c r="AM343" s="10"/>
      <c r="AW343" s="10" t="s">
        <v>8</v>
      </c>
      <c r="AX343" s="10" t="s">
        <v>15</v>
      </c>
      <c r="AY343" s="54">
        <v>38206</v>
      </c>
      <c r="AZ343" s="10">
        <v>10619</v>
      </c>
      <c r="BA343" s="10">
        <v>1260</v>
      </c>
      <c r="BU343" s="10" t="s">
        <v>8</v>
      </c>
      <c r="BV343" s="10" t="s">
        <v>15</v>
      </c>
      <c r="BW343" s="54">
        <v>38206</v>
      </c>
      <c r="BX343" s="10">
        <v>10619</v>
      </c>
      <c r="BY343" s="10">
        <v>1260</v>
      </c>
    </row>
    <row r="344" spans="37:77" x14ac:dyDescent="0.35">
      <c r="AK344" s="10" t="s">
        <v>277</v>
      </c>
      <c r="AL344" s="12">
        <v>41167</v>
      </c>
      <c r="AM344" s="10"/>
      <c r="AW344" s="10" t="s">
        <v>7</v>
      </c>
      <c r="AX344" s="10" t="s">
        <v>17</v>
      </c>
      <c r="AY344" s="54">
        <v>38067</v>
      </c>
      <c r="AZ344" s="10">
        <v>10474</v>
      </c>
      <c r="BA344" s="10">
        <v>1249.0999999999999</v>
      </c>
      <c r="BU344" s="10" t="s">
        <v>7</v>
      </c>
      <c r="BV344" s="10" t="s">
        <v>17</v>
      </c>
      <c r="BW344" s="54">
        <v>38067</v>
      </c>
      <c r="BX344" s="10">
        <v>10474</v>
      </c>
      <c r="BY344" s="10">
        <v>1249.0999999999999</v>
      </c>
    </row>
    <row r="345" spans="37:77" x14ac:dyDescent="0.35">
      <c r="AK345" s="10" t="s">
        <v>284</v>
      </c>
      <c r="AL345" s="12">
        <v>41168</v>
      </c>
      <c r="AM345" s="10"/>
      <c r="AW345" s="10" t="s">
        <v>8</v>
      </c>
      <c r="AX345" s="10" t="s">
        <v>14</v>
      </c>
      <c r="AY345" s="54">
        <v>38154</v>
      </c>
      <c r="AZ345" s="10">
        <v>10564</v>
      </c>
      <c r="BA345" s="10">
        <v>1234.05</v>
      </c>
      <c r="BU345" s="10" t="s">
        <v>8</v>
      </c>
      <c r="BV345" s="10" t="s">
        <v>14</v>
      </c>
      <c r="BW345" s="54">
        <v>38154</v>
      </c>
      <c r="BX345" s="10">
        <v>10564</v>
      </c>
      <c r="BY345" s="10">
        <v>1234.05</v>
      </c>
    </row>
    <row r="346" spans="37:77" x14ac:dyDescent="0.35">
      <c r="AK346" s="10" t="s">
        <v>278</v>
      </c>
      <c r="AL346" s="12">
        <v>41169</v>
      </c>
      <c r="AM346" s="10"/>
      <c r="AW346" s="10" t="s">
        <v>8</v>
      </c>
      <c r="AX346" s="10" t="s">
        <v>15</v>
      </c>
      <c r="AY346" s="54">
        <v>38291</v>
      </c>
      <c r="AZ346" s="10">
        <v>10712</v>
      </c>
      <c r="BA346" s="10">
        <v>1233.48</v>
      </c>
      <c r="BU346" s="10" t="s">
        <v>8</v>
      </c>
      <c r="BV346" s="10" t="s">
        <v>15</v>
      </c>
      <c r="BW346" s="54">
        <v>38291</v>
      </c>
      <c r="BX346" s="10">
        <v>10712</v>
      </c>
      <c r="BY346" s="10">
        <v>1233.48</v>
      </c>
    </row>
    <row r="347" spans="37:77" x14ac:dyDescent="0.35">
      <c r="AK347" s="10" t="s">
        <v>279</v>
      </c>
      <c r="AL347" s="12">
        <v>41170</v>
      </c>
      <c r="AM347" s="10"/>
      <c r="AW347" s="10" t="s">
        <v>8</v>
      </c>
      <c r="AX347" s="10" t="s">
        <v>18</v>
      </c>
      <c r="AY347" s="54">
        <v>37975</v>
      </c>
      <c r="AZ347" s="10">
        <v>10388</v>
      </c>
      <c r="BA347" s="10">
        <v>1228.8</v>
      </c>
      <c r="BU347" s="10" t="s">
        <v>8</v>
      </c>
      <c r="BV347" s="10" t="s">
        <v>18</v>
      </c>
      <c r="BW347" s="54">
        <v>37975</v>
      </c>
      <c r="BX347" s="10">
        <v>10388</v>
      </c>
      <c r="BY347" s="10">
        <v>1228.8</v>
      </c>
    </row>
    <row r="348" spans="37:77" x14ac:dyDescent="0.35">
      <c r="AK348" s="10" t="s">
        <v>280</v>
      </c>
      <c r="AL348" s="12">
        <v>41171</v>
      </c>
      <c r="AM348" s="10"/>
      <c r="AW348" s="10" t="s">
        <v>7</v>
      </c>
      <c r="AX348" s="10" t="s">
        <v>286</v>
      </c>
      <c r="AY348" s="54">
        <v>38240</v>
      </c>
      <c r="AZ348" s="10">
        <v>10659</v>
      </c>
      <c r="BA348" s="10">
        <v>1227.02</v>
      </c>
      <c r="BU348" s="10" t="s">
        <v>7</v>
      </c>
      <c r="BV348" s="10" t="s">
        <v>286</v>
      </c>
      <c r="BW348" s="54">
        <v>38240</v>
      </c>
      <c r="BX348" s="10">
        <v>10659</v>
      </c>
      <c r="BY348" s="10">
        <v>1227.02</v>
      </c>
    </row>
    <row r="349" spans="37:77" x14ac:dyDescent="0.35">
      <c r="AK349" s="10" t="s">
        <v>281</v>
      </c>
      <c r="AL349" s="12">
        <v>41172</v>
      </c>
      <c r="AM349" s="10"/>
      <c r="AW349" s="10" t="s">
        <v>7</v>
      </c>
      <c r="AX349" s="10" t="s">
        <v>13</v>
      </c>
      <c r="AY349" s="54">
        <v>38401</v>
      </c>
      <c r="AZ349" s="10">
        <v>10885</v>
      </c>
      <c r="BA349" s="10">
        <v>1209</v>
      </c>
      <c r="BU349" s="10" t="s">
        <v>7</v>
      </c>
      <c r="BV349" s="10" t="s">
        <v>13</v>
      </c>
      <c r="BW349" s="54">
        <v>38401</v>
      </c>
      <c r="BX349" s="10">
        <v>10885</v>
      </c>
      <c r="BY349" s="10">
        <v>1209</v>
      </c>
    </row>
    <row r="350" spans="37:77" x14ac:dyDescent="0.35">
      <c r="AK350" s="10" t="s">
        <v>282</v>
      </c>
      <c r="AL350" s="12">
        <v>41173</v>
      </c>
      <c r="AM350" s="10"/>
      <c r="AW350" s="10" t="s">
        <v>8</v>
      </c>
      <c r="AX350" s="10" t="s">
        <v>18</v>
      </c>
      <c r="AY350" s="54">
        <v>37846</v>
      </c>
      <c r="AZ350" s="10">
        <v>10277</v>
      </c>
      <c r="BA350" s="10">
        <v>1200.8</v>
      </c>
      <c r="BU350" s="10" t="s">
        <v>8</v>
      </c>
      <c r="BV350" s="10" t="s">
        <v>18</v>
      </c>
      <c r="BW350" s="54">
        <v>37846</v>
      </c>
      <c r="BX350" s="10">
        <v>10277</v>
      </c>
      <c r="BY350" s="10">
        <v>1200.8</v>
      </c>
    </row>
    <row r="351" spans="37:77" x14ac:dyDescent="0.35">
      <c r="AK351" s="10" t="s">
        <v>283</v>
      </c>
      <c r="AL351" s="12">
        <v>41174</v>
      </c>
      <c r="AM351" s="10"/>
      <c r="AW351" s="10" t="s">
        <v>7</v>
      </c>
      <c r="AX351" s="10" t="s">
        <v>13</v>
      </c>
      <c r="AY351" s="54">
        <v>38452</v>
      </c>
      <c r="AZ351" s="10">
        <v>10999</v>
      </c>
      <c r="BA351" s="10">
        <v>1197.95</v>
      </c>
      <c r="BU351" s="10" t="s">
        <v>7</v>
      </c>
      <c r="BV351" s="10" t="s">
        <v>13</v>
      </c>
      <c r="BW351" s="54">
        <v>38452</v>
      </c>
      <c r="BX351" s="10">
        <v>10999</v>
      </c>
      <c r="BY351" s="10">
        <v>1197.95</v>
      </c>
    </row>
    <row r="352" spans="37:77" x14ac:dyDescent="0.35">
      <c r="AK352" s="10" t="s">
        <v>277</v>
      </c>
      <c r="AL352" s="12">
        <v>41175</v>
      </c>
      <c r="AM352" s="10"/>
      <c r="AW352" s="10" t="s">
        <v>8</v>
      </c>
      <c r="AX352" s="10" t="s">
        <v>285</v>
      </c>
      <c r="AY352" s="54">
        <v>38448</v>
      </c>
      <c r="AZ352" s="10">
        <v>10995</v>
      </c>
      <c r="BA352" s="10">
        <v>1196</v>
      </c>
      <c r="BU352" s="10" t="s">
        <v>8</v>
      </c>
      <c r="BV352" s="10" t="s">
        <v>285</v>
      </c>
      <c r="BW352" s="54">
        <v>38448</v>
      </c>
      <c r="BX352" s="10">
        <v>10995</v>
      </c>
      <c r="BY352" s="10">
        <v>1196</v>
      </c>
    </row>
    <row r="353" spans="37:77" x14ac:dyDescent="0.35">
      <c r="AK353" s="10" t="s">
        <v>284</v>
      </c>
      <c r="AL353" s="12">
        <v>41176</v>
      </c>
      <c r="AM353" s="10"/>
      <c r="AW353" s="10" t="s">
        <v>8</v>
      </c>
      <c r="AX353" s="10" t="s">
        <v>287</v>
      </c>
      <c r="AY353" s="54">
        <v>38013</v>
      </c>
      <c r="AZ353" s="10">
        <v>10421</v>
      </c>
      <c r="BA353" s="10">
        <v>1194.27</v>
      </c>
      <c r="BU353" s="10" t="s">
        <v>8</v>
      </c>
      <c r="BV353" s="10" t="s">
        <v>287</v>
      </c>
      <c r="BW353" s="54">
        <v>38013</v>
      </c>
      <c r="BX353" s="10">
        <v>10421</v>
      </c>
      <c r="BY353" s="10">
        <v>1194.27</v>
      </c>
    </row>
    <row r="354" spans="37:77" x14ac:dyDescent="0.35">
      <c r="AK354" s="10" t="s">
        <v>278</v>
      </c>
      <c r="AL354" s="12">
        <v>41177</v>
      </c>
      <c r="AM354" s="10"/>
      <c r="AW354" s="10" t="s">
        <v>8</v>
      </c>
      <c r="AX354" s="10" t="s">
        <v>18</v>
      </c>
      <c r="AY354" s="54">
        <v>38016</v>
      </c>
      <c r="AZ354" s="10">
        <v>10407</v>
      </c>
      <c r="BA354" s="10">
        <v>1194</v>
      </c>
      <c r="BU354" s="10" t="s">
        <v>8</v>
      </c>
      <c r="BV354" s="10" t="s">
        <v>18</v>
      </c>
      <c r="BW354" s="54">
        <v>38016</v>
      </c>
      <c r="BX354" s="10">
        <v>10407</v>
      </c>
      <c r="BY354" s="10">
        <v>1194</v>
      </c>
    </row>
    <row r="355" spans="37:77" x14ac:dyDescent="0.35">
      <c r="AK355" s="10" t="s">
        <v>279</v>
      </c>
      <c r="AL355" s="12">
        <v>41178</v>
      </c>
      <c r="AM355" s="10"/>
      <c r="AW355" s="10" t="s">
        <v>8</v>
      </c>
      <c r="AX355" s="10" t="s">
        <v>14</v>
      </c>
      <c r="AY355" s="54">
        <v>38358</v>
      </c>
      <c r="AZ355" s="10">
        <v>10803</v>
      </c>
      <c r="BA355" s="10">
        <v>1193.01</v>
      </c>
      <c r="BU355" s="10" t="s">
        <v>8</v>
      </c>
      <c r="BV355" s="10" t="s">
        <v>14</v>
      </c>
      <c r="BW355" s="54">
        <v>38358</v>
      </c>
      <c r="BX355" s="10">
        <v>10803</v>
      </c>
      <c r="BY355" s="10">
        <v>1193.01</v>
      </c>
    </row>
    <row r="356" spans="37:77" x14ac:dyDescent="0.35">
      <c r="AK356" s="10" t="s">
        <v>280</v>
      </c>
      <c r="AL356" s="12">
        <v>41179</v>
      </c>
      <c r="AM356" s="10"/>
      <c r="AW356" s="10" t="s">
        <v>7</v>
      </c>
      <c r="AX356" s="10" t="s">
        <v>286</v>
      </c>
      <c r="AY356" s="54">
        <v>37905</v>
      </c>
      <c r="AZ356" s="10">
        <v>10319</v>
      </c>
      <c r="BA356" s="10">
        <v>1191.2</v>
      </c>
      <c r="BU356" s="10" t="s">
        <v>7</v>
      </c>
      <c r="BV356" s="10" t="s">
        <v>286</v>
      </c>
      <c r="BW356" s="54">
        <v>37905</v>
      </c>
      <c r="BX356" s="10">
        <v>10319</v>
      </c>
      <c r="BY356" s="10">
        <v>1191.2</v>
      </c>
    </row>
    <row r="357" spans="37:77" x14ac:dyDescent="0.35">
      <c r="AK357" s="10" t="s">
        <v>281</v>
      </c>
      <c r="AL357" s="12">
        <v>41180</v>
      </c>
      <c r="AM357" s="10"/>
      <c r="AW357" s="10" t="s">
        <v>8</v>
      </c>
      <c r="AX357" s="10" t="s">
        <v>287</v>
      </c>
      <c r="AY357" s="54">
        <v>38220</v>
      </c>
      <c r="AZ357" s="10">
        <v>10627</v>
      </c>
      <c r="BA357" s="10">
        <v>1185.75</v>
      </c>
      <c r="BU357" s="10" t="s">
        <v>8</v>
      </c>
      <c r="BV357" s="10" t="s">
        <v>287</v>
      </c>
      <c r="BW357" s="54">
        <v>38220</v>
      </c>
      <c r="BX357" s="10">
        <v>10627</v>
      </c>
      <c r="BY357" s="10">
        <v>1185.75</v>
      </c>
    </row>
    <row r="358" spans="37:77" x14ac:dyDescent="0.35">
      <c r="AK358" s="10" t="s">
        <v>282</v>
      </c>
      <c r="AL358" s="12">
        <v>41181</v>
      </c>
      <c r="AM358" s="10"/>
      <c r="AW358" s="10" t="s">
        <v>8</v>
      </c>
      <c r="AX358" s="10" t="s">
        <v>287</v>
      </c>
      <c r="AY358" s="54">
        <v>38211</v>
      </c>
      <c r="AZ358" s="10">
        <v>10596</v>
      </c>
      <c r="BA358" s="10">
        <v>1180.8800000000001</v>
      </c>
      <c r="BU358" s="10" t="s">
        <v>8</v>
      </c>
      <c r="BV358" s="10" t="s">
        <v>287</v>
      </c>
      <c r="BW358" s="54">
        <v>38211</v>
      </c>
      <c r="BX358" s="10">
        <v>10596</v>
      </c>
      <c r="BY358" s="10">
        <v>1180.8800000000001</v>
      </c>
    </row>
    <row r="359" spans="37:77" x14ac:dyDescent="0.35">
      <c r="AK359" s="10" t="s">
        <v>283</v>
      </c>
      <c r="AL359" s="12">
        <v>41182</v>
      </c>
      <c r="AM359" s="10"/>
      <c r="AW359" s="10" t="s">
        <v>8</v>
      </c>
      <c r="AX359" s="10" t="s">
        <v>18</v>
      </c>
      <c r="AY359" s="54">
        <v>37845</v>
      </c>
      <c r="AZ359" s="10">
        <v>10265</v>
      </c>
      <c r="BA359" s="10">
        <v>1176</v>
      </c>
      <c r="BU359" s="10" t="s">
        <v>8</v>
      </c>
      <c r="BV359" s="10" t="s">
        <v>18</v>
      </c>
      <c r="BW359" s="54">
        <v>37845</v>
      </c>
      <c r="BX359" s="10">
        <v>10265</v>
      </c>
      <c r="BY359" s="10">
        <v>1176</v>
      </c>
    </row>
    <row r="360" spans="37:77" x14ac:dyDescent="0.35">
      <c r="AK360" s="10" t="s">
        <v>277</v>
      </c>
      <c r="AL360" s="12">
        <v>41183</v>
      </c>
      <c r="AM360" s="10"/>
      <c r="AW360" s="10" t="s">
        <v>7</v>
      </c>
      <c r="AX360" s="10" t="s">
        <v>13</v>
      </c>
      <c r="AY360" s="54">
        <v>38423</v>
      </c>
      <c r="AZ360" s="10">
        <v>10929</v>
      </c>
      <c r="BA360" s="10">
        <v>1174.75</v>
      </c>
      <c r="BU360" s="10" t="s">
        <v>7</v>
      </c>
      <c r="BV360" s="10" t="s">
        <v>13</v>
      </c>
      <c r="BW360" s="54">
        <v>38423</v>
      </c>
      <c r="BX360" s="10">
        <v>10929</v>
      </c>
      <c r="BY360" s="10">
        <v>1174.75</v>
      </c>
    </row>
    <row r="361" spans="37:77" x14ac:dyDescent="0.35">
      <c r="AK361" s="10" t="s">
        <v>284</v>
      </c>
      <c r="AL361" s="12">
        <v>41184</v>
      </c>
      <c r="AM361" s="10"/>
      <c r="AW361" s="10" t="s">
        <v>8</v>
      </c>
      <c r="AX361" s="10" t="s">
        <v>14</v>
      </c>
      <c r="AY361" s="54">
        <v>37860</v>
      </c>
      <c r="AZ361" s="10">
        <v>10284</v>
      </c>
      <c r="BA361" s="10">
        <v>1170.3699999999999</v>
      </c>
      <c r="BU361" s="10" t="s">
        <v>8</v>
      </c>
      <c r="BV361" s="10" t="s">
        <v>14</v>
      </c>
      <c r="BW361" s="54">
        <v>37860</v>
      </c>
      <c r="BX361" s="10">
        <v>10284</v>
      </c>
      <c r="BY361" s="10">
        <v>1170.3699999999999</v>
      </c>
    </row>
    <row r="362" spans="37:77" x14ac:dyDescent="0.35">
      <c r="AK362" s="10" t="s">
        <v>278</v>
      </c>
      <c r="AL362" s="12">
        <v>41185</v>
      </c>
      <c r="AM362" s="10"/>
      <c r="AW362" s="10" t="s">
        <v>8</v>
      </c>
      <c r="AX362" s="10" t="s">
        <v>14</v>
      </c>
      <c r="AY362" s="54">
        <v>37911</v>
      </c>
      <c r="AZ362" s="10">
        <v>10328</v>
      </c>
      <c r="BA362" s="10">
        <v>1168</v>
      </c>
      <c r="BU362" s="10" t="s">
        <v>8</v>
      </c>
      <c r="BV362" s="10" t="s">
        <v>14</v>
      </c>
      <c r="BW362" s="54">
        <v>37911</v>
      </c>
      <c r="BX362" s="10">
        <v>10328</v>
      </c>
      <c r="BY362" s="10">
        <v>1168</v>
      </c>
    </row>
    <row r="363" spans="37:77" x14ac:dyDescent="0.35">
      <c r="AK363" s="10" t="s">
        <v>279</v>
      </c>
      <c r="AL363" s="12">
        <v>41186</v>
      </c>
      <c r="AM363" s="10"/>
      <c r="AW363" s="10" t="s">
        <v>8</v>
      </c>
      <c r="AX363" s="10" t="s">
        <v>285</v>
      </c>
      <c r="AY363" s="54">
        <v>37957</v>
      </c>
      <c r="AZ363" s="10">
        <v>10357</v>
      </c>
      <c r="BA363" s="10">
        <v>1167.68</v>
      </c>
      <c r="BU363" s="10" t="s">
        <v>8</v>
      </c>
      <c r="BV363" s="10" t="s">
        <v>285</v>
      </c>
      <c r="BW363" s="54">
        <v>37957</v>
      </c>
      <c r="BX363" s="10">
        <v>10357</v>
      </c>
      <c r="BY363" s="10">
        <v>1167.68</v>
      </c>
    </row>
    <row r="364" spans="37:77" x14ac:dyDescent="0.35">
      <c r="AK364" s="10" t="s">
        <v>280</v>
      </c>
      <c r="AL364" s="12">
        <v>41187</v>
      </c>
      <c r="AM364" s="10"/>
      <c r="AW364" s="10" t="s">
        <v>7</v>
      </c>
      <c r="AX364" s="10" t="s">
        <v>16</v>
      </c>
      <c r="AY364" s="54">
        <v>38144</v>
      </c>
      <c r="AZ364" s="10">
        <v>10557</v>
      </c>
      <c r="BA364" s="10">
        <v>1152.5</v>
      </c>
      <c r="BU364" s="10" t="s">
        <v>7</v>
      </c>
      <c r="BV364" s="10" t="s">
        <v>16</v>
      </c>
      <c r="BW364" s="54">
        <v>38144</v>
      </c>
      <c r="BX364" s="10">
        <v>10557</v>
      </c>
      <c r="BY364" s="10">
        <v>1152.5</v>
      </c>
    </row>
    <row r="365" spans="37:77" x14ac:dyDescent="0.35">
      <c r="AK365" s="10" t="s">
        <v>281</v>
      </c>
      <c r="AL365" s="12">
        <v>41188</v>
      </c>
      <c r="AM365" s="10"/>
      <c r="AW365" s="10" t="s">
        <v>8</v>
      </c>
      <c r="AX365" s="10" t="s">
        <v>14</v>
      </c>
      <c r="AY365" s="54">
        <v>38122</v>
      </c>
      <c r="AZ365" s="10">
        <v>10526</v>
      </c>
      <c r="BA365" s="10">
        <v>1151.4000000000001</v>
      </c>
      <c r="BU365" s="10" t="s">
        <v>8</v>
      </c>
      <c r="BV365" s="10" t="s">
        <v>14</v>
      </c>
      <c r="BW365" s="54">
        <v>38122</v>
      </c>
      <c r="BX365" s="10">
        <v>10526</v>
      </c>
      <c r="BY365" s="10">
        <v>1151.4000000000001</v>
      </c>
    </row>
    <row r="366" spans="37:77" x14ac:dyDescent="0.35">
      <c r="AK366" s="10" t="s">
        <v>282</v>
      </c>
      <c r="AL366" s="12">
        <v>41189</v>
      </c>
      <c r="AM366" s="10"/>
      <c r="AW366" s="10" t="s">
        <v>8</v>
      </c>
      <c r="AX366" s="10" t="s">
        <v>15</v>
      </c>
      <c r="AY366" s="54">
        <v>38365</v>
      </c>
      <c r="AZ366" s="10">
        <v>10820</v>
      </c>
      <c r="BA366" s="10">
        <v>1140</v>
      </c>
      <c r="BU366" s="10" t="s">
        <v>8</v>
      </c>
      <c r="BV366" s="10" t="s">
        <v>15</v>
      </c>
      <c r="BW366" s="54">
        <v>38365</v>
      </c>
      <c r="BX366" s="10">
        <v>10820</v>
      </c>
      <c r="BY366" s="10">
        <v>1140</v>
      </c>
    </row>
    <row r="367" spans="37:77" x14ac:dyDescent="0.35">
      <c r="AK367" s="10" t="s">
        <v>283</v>
      </c>
      <c r="AL367" s="12">
        <v>41190</v>
      </c>
      <c r="AM367" s="10"/>
      <c r="AW367" s="10" t="s">
        <v>8</v>
      </c>
      <c r="AX367" s="10" t="s">
        <v>14</v>
      </c>
      <c r="AY367" s="54">
        <v>38199</v>
      </c>
      <c r="AZ367" s="10">
        <v>10606</v>
      </c>
      <c r="BA367" s="10">
        <v>1130.4000000000001</v>
      </c>
      <c r="BU367" s="10" t="s">
        <v>8</v>
      </c>
      <c r="BV367" s="10" t="s">
        <v>14</v>
      </c>
      <c r="BW367" s="54">
        <v>38199</v>
      </c>
      <c r="BX367" s="10">
        <v>10606</v>
      </c>
      <c r="BY367" s="10">
        <v>1130.4000000000001</v>
      </c>
    </row>
    <row r="368" spans="37:77" x14ac:dyDescent="0.35">
      <c r="AK368" s="10" t="s">
        <v>277</v>
      </c>
      <c r="AL368" s="12">
        <v>41191</v>
      </c>
      <c r="AM368" s="10"/>
      <c r="AW368" s="10" t="s">
        <v>8</v>
      </c>
      <c r="AX368" s="10" t="s">
        <v>18</v>
      </c>
      <c r="AY368" s="54">
        <v>38415</v>
      </c>
      <c r="AZ368" s="10">
        <v>10919</v>
      </c>
      <c r="BA368" s="10">
        <v>1122.8</v>
      </c>
      <c r="BU368" s="10" t="s">
        <v>8</v>
      </c>
      <c r="BV368" s="10" t="s">
        <v>18</v>
      </c>
      <c r="BW368" s="54">
        <v>38415</v>
      </c>
      <c r="BX368" s="10">
        <v>10919</v>
      </c>
      <c r="BY368" s="10">
        <v>1122.8</v>
      </c>
    </row>
    <row r="369" spans="37:77" x14ac:dyDescent="0.35">
      <c r="AK369" s="10" t="s">
        <v>284</v>
      </c>
      <c r="AL369" s="12">
        <v>41192</v>
      </c>
      <c r="AM369" s="10"/>
      <c r="AW369" s="10" t="s">
        <v>8</v>
      </c>
      <c r="AX369" s="10" t="s">
        <v>14</v>
      </c>
      <c r="AY369" s="54">
        <v>37824</v>
      </c>
      <c r="AZ369" s="10">
        <v>10257</v>
      </c>
      <c r="BA369" s="10">
        <v>1119.9000000000001</v>
      </c>
      <c r="BU369" s="10" t="s">
        <v>8</v>
      </c>
      <c r="BV369" s="10" t="s">
        <v>14</v>
      </c>
      <c r="BW369" s="54">
        <v>37824</v>
      </c>
      <c r="BX369" s="10">
        <v>10257</v>
      </c>
      <c r="BY369" s="10">
        <v>1119.9000000000001</v>
      </c>
    </row>
    <row r="370" spans="37:77" x14ac:dyDescent="0.35">
      <c r="AK370" s="10" t="s">
        <v>278</v>
      </c>
      <c r="AL370" s="12">
        <v>41193</v>
      </c>
      <c r="AM370" s="10"/>
      <c r="AW370" s="10" t="s">
        <v>8</v>
      </c>
      <c r="AX370" s="10" t="s">
        <v>287</v>
      </c>
      <c r="AY370" s="54">
        <v>38441</v>
      </c>
      <c r="AZ370" s="10">
        <v>10961</v>
      </c>
      <c r="BA370" s="10">
        <v>1119.9000000000001</v>
      </c>
      <c r="BU370" s="10" t="s">
        <v>8</v>
      </c>
      <c r="BV370" s="10" t="s">
        <v>287</v>
      </c>
      <c r="BW370" s="54">
        <v>38441</v>
      </c>
      <c r="BX370" s="10">
        <v>10961</v>
      </c>
      <c r="BY370" s="10">
        <v>1119.9000000000001</v>
      </c>
    </row>
    <row r="371" spans="37:77" x14ac:dyDescent="0.35">
      <c r="AK371" s="10" t="s">
        <v>279</v>
      </c>
      <c r="AL371" s="12">
        <v>41194</v>
      </c>
      <c r="AM371" s="10"/>
      <c r="AW371" s="10" t="s">
        <v>7</v>
      </c>
      <c r="AX371" s="10" t="s">
        <v>286</v>
      </c>
      <c r="AY371" s="54">
        <v>37882</v>
      </c>
      <c r="AZ371" s="10">
        <v>10303</v>
      </c>
      <c r="BA371" s="10">
        <v>1117.8</v>
      </c>
      <c r="BU371" s="10" t="s">
        <v>7</v>
      </c>
      <c r="BV371" s="10" t="s">
        <v>286</v>
      </c>
      <c r="BW371" s="54">
        <v>37882</v>
      </c>
      <c r="BX371" s="10">
        <v>10303</v>
      </c>
      <c r="BY371" s="10">
        <v>1117.8</v>
      </c>
    </row>
    <row r="372" spans="37:77" x14ac:dyDescent="0.35">
      <c r="AK372" s="10" t="s">
        <v>280</v>
      </c>
      <c r="AL372" s="12">
        <v>41195</v>
      </c>
      <c r="AM372" s="10"/>
      <c r="AW372" s="10" t="s">
        <v>7</v>
      </c>
      <c r="AX372" s="10" t="s">
        <v>13</v>
      </c>
      <c r="AY372" s="54">
        <v>37982</v>
      </c>
      <c r="AZ372" s="10">
        <v>10370</v>
      </c>
      <c r="BA372" s="10">
        <v>1117.5999999999999</v>
      </c>
      <c r="BU372" s="10" t="s">
        <v>7</v>
      </c>
      <c r="BV372" s="10" t="s">
        <v>13</v>
      </c>
      <c r="BW372" s="54">
        <v>37982</v>
      </c>
      <c r="BX372" s="10">
        <v>10370</v>
      </c>
      <c r="BY372" s="10">
        <v>1117.5999999999999</v>
      </c>
    </row>
    <row r="373" spans="37:77" x14ac:dyDescent="0.35">
      <c r="AK373" s="10" t="s">
        <v>281</v>
      </c>
      <c r="AL373" s="12">
        <v>41196</v>
      </c>
      <c r="AM373" s="10"/>
      <c r="AW373" s="10" t="s">
        <v>8</v>
      </c>
      <c r="AX373" s="10" t="s">
        <v>18</v>
      </c>
      <c r="AY373" s="54">
        <v>38375</v>
      </c>
      <c r="AZ373" s="10">
        <v>10846</v>
      </c>
      <c r="BA373" s="10">
        <v>1112</v>
      </c>
      <c r="BU373" s="10" t="s">
        <v>8</v>
      </c>
      <c r="BV373" s="10" t="s">
        <v>18</v>
      </c>
      <c r="BW373" s="54">
        <v>38375</v>
      </c>
      <c r="BX373" s="10">
        <v>10846</v>
      </c>
      <c r="BY373" s="10">
        <v>1112</v>
      </c>
    </row>
    <row r="374" spans="37:77" x14ac:dyDescent="0.35">
      <c r="AK374" s="10" t="s">
        <v>282</v>
      </c>
      <c r="AL374" s="12">
        <v>41197</v>
      </c>
      <c r="AM374" s="10"/>
      <c r="AW374" s="10" t="s">
        <v>7</v>
      </c>
      <c r="AX374" s="10" t="s">
        <v>13</v>
      </c>
      <c r="AY374" s="54">
        <v>37952</v>
      </c>
      <c r="AZ374" s="10">
        <v>10356</v>
      </c>
      <c r="BA374" s="10">
        <v>1106.4000000000001</v>
      </c>
      <c r="BU374" s="10" t="s">
        <v>7</v>
      </c>
      <c r="BV374" s="10" t="s">
        <v>13</v>
      </c>
      <c r="BW374" s="54">
        <v>37952</v>
      </c>
      <c r="BX374" s="10">
        <v>10356</v>
      </c>
      <c r="BY374" s="10">
        <v>1106.4000000000001</v>
      </c>
    </row>
    <row r="375" spans="37:77" x14ac:dyDescent="0.35">
      <c r="AK375" s="10" t="s">
        <v>283</v>
      </c>
      <c r="AL375" s="12">
        <v>41198</v>
      </c>
      <c r="AM375" s="10"/>
      <c r="AW375" s="10" t="s">
        <v>8</v>
      </c>
      <c r="AX375" s="10" t="s">
        <v>287</v>
      </c>
      <c r="AY375" s="54">
        <v>37835</v>
      </c>
      <c r="AZ375" s="10">
        <v>10268</v>
      </c>
      <c r="BA375" s="10">
        <v>1101.2</v>
      </c>
      <c r="BU375" s="10" t="s">
        <v>8</v>
      </c>
      <c r="BV375" s="10" t="s">
        <v>287</v>
      </c>
      <c r="BW375" s="54">
        <v>37835</v>
      </c>
      <c r="BX375" s="10">
        <v>10268</v>
      </c>
      <c r="BY375" s="10">
        <v>1101.2</v>
      </c>
    </row>
    <row r="376" spans="37:77" x14ac:dyDescent="0.35">
      <c r="AK376" s="10" t="s">
        <v>277</v>
      </c>
      <c r="AL376" s="12">
        <v>41199</v>
      </c>
      <c r="AM376" s="10"/>
      <c r="AW376" s="10" t="s">
        <v>8</v>
      </c>
      <c r="AX376" s="10" t="s">
        <v>14</v>
      </c>
      <c r="AY376" s="54">
        <v>38182</v>
      </c>
      <c r="AZ376" s="10">
        <v>10590</v>
      </c>
      <c r="BA376" s="10">
        <v>1101</v>
      </c>
      <c r="BU376" s="10" t="s">
        <v>8</v>
      </c>
      <c r="BV376" s="10" t="s">
        <v>14</v>
      </c>
      <c r="BW376" s="54">
        <v>38182</v>
      </c>
      <c r="BX376" s="10">
        <v>10590</v>
      </c>
      <c r="BY376" s="10">
        <v>1101</v>
      </c>
    </row>
    <row r="377" spans="37:77" x14ac:dyDescent="0.35">
      <c r="AK377" s="10" t="s">
        <v>284</v>
      </c>
      <c r="AL377" s="12">
        <v>41200</v>
      </c>
      <c r="AM377" s="10"/>
      <c r="AW377" s="10" t="s">
        <v>8</v>
      </c>
      <c r="AX377" s="10" t="s">
        <v>14</v>
      </c>
      <c r="AY377" s="54">
        <v>38450</v>
      </c>
      <c r="AZ377" s="10">
        <v>10966</v>
      </c>
      <c r="BA377" s="10">
        <v>1098.46</v>
      </c>
      <c r="BU377" s="10" t="s">
        <v>8</v>
      </c>
      <c r="BV377" s="10" t="s">
        <v>14</v>
      </c>
      <c r="BW377" s="54">
        <v>38450</v>
      </c>
      <c r="BX377" s="10">
        <v>10966</v>
      </c>
      <c r="BY377" s="10">
        <v>1098.46</v>
      </c>
    </row>
    <row r="378" spans="37:77" x14ac:dyDescent="0.35">
      <c r="AK378" s="10" t="s">
        <v>278</v>
      </c>
      <c r="AL378" s="12">
        <v>41201</v>
      </c>
      <c r="AM378" s="10"/>
      <c r="AW378" s="10" t="s">
        <v>7</v>
      </c>
      <c r="AX378" s="10" t="s">
        <v>17</v>
      </c>
      <c r="AY378" s="54">
        <v>38395</v>
      </c>
      <c r="AZ378" s="10">
        <v>10866</v>
      </c>
      <c r="BA378" s="10">
        <v>1096.2</v>
      </c>
      <c r="BU378" s="10" t="s">
        <v>7</v>
      </c>
      <c r="BV378" s="10" t="s">
        <v>17</v>
      </c>
      <c r="BW378" s="54">
        <v>38395</v>
      </c>
      <c r="BX378" s="10">
        <v>10866</v>
      </c>
      <c r="BY378" s="10">
        <v>1096.2</v>
      </c>
    </row>
    <row r="379" spans="37:77" x14ac:dyDescent="0.35">
      <c r="AK379" s="10" t="s">
        <v>279</v>
      </c>
      <c r="AL379" s="12">
        <v>41202</v>
      </c>
      <c r="AM379" s="10"/>
      <c r="AW379" s="10" t="s">
        <v>8</v>
      </c>
      <c r="AX379" s="10" t="s">
        <v>285</v>
      </c>
      <c r="AY379" s="54">
        <v>38249</v>
      </c>
      <c r="AZ379" s="10">
        <v>10653</v>
      </c>
      <c r="BA379" s="10">
        <v>1083.1500000000001</v>
      </c>
      <c r="BU379" s="10" t="s">
        <v>8</v>
      </c>
      <c r="BV379" s="10" t="s">
        <v>285</v>
      </c>
      <c r="BW379" s="54">
        <v>38249</v>
      </c>
      <c r="BX379" s="10">
        <v>10653</v>
      </c>
      <c r="BY379" s="10">
        <v>1083.1500000000001</v>
      </c>
    </row>
    <row r="380" spans="37:77" x14ac:dyDescent="0.35">
      <c r="AK380" s="10" t="s">
        <v>280</v>
      </c>
      <c r="AL380" s="12">
        <v>41203</v>
      </c>
      <c r="AM380" s="10"/>
      <c r="AW380" s="10" t="s">
        <v>8</v>
      </c>
      <c r="AX380" s="10" t="s">
        <v>14</v>
      </c>
      <c r="AY380" s="54">
        <v>38340</v>
      </c>
      <c r="AZ380" s="10">
        <v>10749</v>
      </c>
      <c r="BA380" s="10">
        <v>1080</v>
      </c>
      <c r="BU380" s="10" t="s">
        <v>8</v>
      </c>
      <c r="BV380" s="10" t="s">
        <v>14</v>
      </c>
      <c r="BW380" s="54">
        <v>38340</v>
      </c>
      <c r="BX380" s="10">
        <v>10749</v>
      </c>
      <c r="BY380" s="10">
        <v>1080</v>
      </c>
    </row>
    <row r="381" spans="37:77" x14ac:dyDescent="0.35">
      <c r="AK381" s="10" t="s">
        <v>281</v>
      </c>
      <c r="AL381" s="12">
        <v>41204</v>
      </c>
      <c r="AM381" s="10"/>
      <c r="AW381" s="10" t="s">
        <v>8</v>
      </c>
      <c r="AX381" s="10" t="s">
        <v>285</v>
      </c>
      <c r="AY381" s="54">
        <v>38385</v>
      </c>
      <c r="AZ381" s="10">
        <v>10859</v>
      </c>
      <c r="BA381" s="10">
        <v>1078.69</v>
      </c>
      <c r="BU381" s="10" t="s">
        <v>8</v>
      </c>
      <c r="BV381" s="10" t="s">
        <v>285</v>
      </c>
      <c r="BW381" s="54">
        <v>38385</v>
      </c>
      <c r="BX381" s="10">
        <v>10859</v>
      </c>
      <c r="BY381" s="10">
        <v>1078.69</v>
      </c>
    </row>
    <row r="382" spans="37:77" x14ac:dyDescent="0.35">
      <c r="AK382" s="10" t="s">
        <v>282</v>
      </c>
      <c r="AL382" s="12">
        <v>41205</v>
      </c>
      <c r="AM382" s="10"/>
      <c r="AW382" s="10" t="s">
        <v>7</v>
      </c>
      <c r="AX382" s="10" t="s">
        <v>13</v>
      </c>
      <c r="AY382" s="54">
        <v>38027</v>
      </c>
      <c r="AZ382" s="10">
        <v>10439</v>
      </c>
      <c r="BA382" s="10">
        <v>1078</v>
      </c>
      <c r="BU382" s="10" t="s">
        <v>7</v>
      </c>
      <c r="BV382" s="10" t="s">
        <v>13</v>
      </c>
      <c r="BW382" s="54">
        <v>38027</v>
      </c>
      <c r="BX382" s="10">
        <v>10439</v>
      </c>
      <c r="BY382" s="10">
        <v>1078</v>
      </c>
    </row>
    <row r="383" spans="37:77" x14ac:dyDescent="0.35">
      <c r="AK383" s="10" t="s">
        <v>283</v>
      </c>
      <c r="AL383" s="12">
        <v>41206</v>
      </c>
      <c r="AM383" s="10"/>
      <c r="AW383" s="10" t="s">
        <v>8</v>
      </c>
      <c r="AX383" s="10" t="s">
        <v>287</v>
      </c>
      <c r="AY383" s="54">
        <v>38147</v>
      </c>
      <c r="AZ383" s="10">
        <v>10560</v>
      </c>
      <c r="BA383" s="10">
        <v>1072.42</v>
      </c>
      <c r="BU383" s="10" t="s">
        <v>8</v>
      </c>
      <c r="BV383" s="10" t="s">
        <v>287</v>
      </c>
      <c r="BW383" s="54">
        <v>38147</v>
      </c>
      <c r="BX383" s="10">
        <v>10560</v>
      </c>
      <c r="BY383" s="10">
        <v>1072.42</v>
      </c>
    </row>
    <row r="384" spans="37:77" x14ac:dyDescent="0.35">
      <c r="AK384" s="10" t="s">
        <v>277</v>
      </c>
      <c r="AL384" s="12">
        <v>41207</v>
      </c>
      <c r="AM384" s="10"/>
      <c r="AW384" s="10" t="s">
        <v>7</v>
      </c>
      <c r="AX384" s="10" t="s">
        <v>16</v>
      </c>
      <c r="AY384" s="54">
        <v>38375</v>
      </c>
      <c r="AZ384" s="10">
        <v>10837</v>
      </c>
      <c r="BA384" s="10">
        <v>1064.5</v>
      </c>
      <c r="BU384" s="10" t="s">
        <v>7</v>
      </c>
      <c r="BV384" s="10" t="s">
        <v>16</v>
      </c>
      <c r="BW384" s="54">
        <v>38375</v>
      </c>
      <c r="BX384" s="10">
        <v>10837</v>
      </c>
      <c r="BY384" s="10">
        <v>1064.5</v>
      </c>
    </row>
    <row r="385" spans="37:77" x14ac:dyDescent="0.35">
      <c r="AK385" s="10" t="s">
        <v>284</v>
      </c>
      <c r="AL385" s="12">
        <v>41208</v>
      </c>
      <c r="AM385" s="10"/>
      <c r="AW385" s="10" t="s">
        <v>8</v>
      </c>
      <c r="AX385" s="10" t="s">
        <v>14</v>
      </c>
      <c r="AY385" s="54">
        <v>38200</v>
      </c>
      <c r="AZ385" s="10">
        <v>10608</v>
      </c>
      <c r="BA385" s="10">
        <v>1064</v>
      </c>
      <c r="BU385" s="10" t="s">
        <v>8</v>
      </c>
      <c r="BV385" s="10" t="s">
        <v>14</v>
      </c>
      <c r="BW385" s="54">
        <v>38200</v>
      </c>
      <c r="BX385" s="10">
        <v>10608</v>
      </c>
      <c r="BY385" s="10">
        <v>1064</v>
      </c>
    </row>
    <row r="386" spans="37:77" x14ac:dyDescent="0.35">
      <c r="AK386" s="10" t="s">
        <v>278</v>
      </c>
      <c r="AL386" s="12">
        <v>41209</v>
      </c>
      <c r="AM386" s="10"/>
      <c r="AW386" s="10" t="s">
        <v>8</v>
      </c>
      <c r="AX386" s="10" t="s">
        <v>285</v>
      </c>
      <c r="AY386" s="54">
        <v>37975</v>
      </c>
      <c r="AZ386" s="10">
        <v>10387</v>
      </c>
      <c r="BA386" s="10">
        <v>1058.4000000000001</v>
      </c>
      <c r="BU386" s="10" t="s">
        <v>8</v>
      </c>
      <c r="BV386" s="10" t="s">
        <v>285</v>
      </c>
      <c r="BW386" s="54">
        <v>37975</v>
      </c>
      <c r="BX386" s="10">
        <v>10387</v>
      </c>
      <c r="BY386" s="10">
        <v>1058.4000000000001</v>
      </c>
    </row>
    <row r="387" spans="37:77" x14ac:dyDescent="0.35">
      <c r="AK387" s="10" t="s">
        <v>279</v>
      </c>
      <c r="AL387" s="12">
        <v>41210</v>
      </c>
      <c r="AM387" s="10"/>
      <c r="AW387" s="10" t="s">
        <v>7</v>
      </c>
      <c r="AX387" s="10" t="s">
        <v>13</v>
      </c>
      <c r="AY387" s="54">
        <v>37875</v>
      </c>
      <c r="AZ387" s="10">
        <v>10296</v>
      </c>
      <c r="BA387" s="10">
        <v>1050.5999999999999</v>
      </c>
      <c r="BU387" s="10" t="s">
        <v>7</v>
      </c>
      <c r="BV387" s="10" t="s">
        <v>13</v>
      </c>
      <c r="BW387" s="54">
        <v>37875</v>
      </c>
      <c r="BX387" s="10">
        <v>10296</v>
      </c>
      <c r="BY387" s="10">
        <v>1050.5999999999999</v>
      </c>
    </row>
    <row r="388" spans="37:77" x14ac:dyDescent="0.35">
      <c r="AK388" s="10" t="s">
        <v>280</v>
      </c>
      <c r="AL388" s="12">
        <v>41211</v>
      </c>
      <c r="AM388" s="10"/>
      <c r="AW388" s="10" t="s">
        <v>8</v>
      </c>
      <c r="AX388" s="10" t="s">
        <v>287</v>
      </c>
      <c r="AY388" s="54">
        <v>38065</v>
      </c>
      <c r="AZ388" s="10">
        <v>10472</v>
      </c>
      <c r="BA388" s="10">
        <v>1036.8</v>
      </c>
      <c r="BU388" s="10" t="s">
        <v>8</v>
      </c>
      <c r="BV388" s="10" t="s">
        <v>287</v>
      </c>
      <c r="BW388" s="54">
        <v>38065</v>
      </c>
      <c r="BX388" s="10">
        <v>10472</v>
      </c>
      <c r="BY388" s="10">
        <v>1036.8</v>
      </c>
    </row>
    <row r="389" spans="37:77" x14ac:dyDescent="0.35">
      <c r="AK389" s="10" t="s">
        <v>281</v>
      </c>
      <c r="AL389" s="12">
        <v>41212</v>
      </c>
      <c r="AM389" s="10"/>
      <c r="AW389" s="10" t="s">
        <v>8</v>
      </c>
      <c r="AX389" s="10" t="s">
        <v>15</v>
      </c>
      <c r="AY389" s="54">
        <v>38038</v>
      </c>
      <c r="AZ389" s="10">
        <v>10444</v>
      </c>
      <c r="BA389" s="10">
        <v>1031.7</v>
      </c>
      <c r="BU389" s="10" t="s">
        <v>8</v>
      </c>
      <c r="BV389" s="10" t="s">
        <v>15</v>
      </c>
      <c r="BW389" s="54">
        <v>38038</v>
      </c>
      <c r="BX389" s="10">
        <v>10444</v>
      </c>
      <c r="BY389" s="10">
        <v>1031.7</v>
      </c>
    </row>
    <row r="390" spans="37:77" x14ac:dyDescent="0.35">
      <c r="AK390" s="10" t="s">
        <v>282</v>
      </c>
      <c r="AL390" s="12">
        <v>41213</v>
      </c>
      <c r="AM390" s="10"/>
      <c r="AW390" s="10" t="s">
        <v>8</v>
      </c>
      <c r="AX390" s="10" t="s">
        <v>285</v>
      </c>
      <c r="AY390" s="54">
        <v>38366</v>
      </c>
      <c r="AZ390" s="10">
        <v>10825</v>
      </c>
      <c r="BA390" s="10">
        <v>1030.76</v>
      </c>
      <c r="BU390" s="10" t="s">
        <v>8</v>
      </c>
      <c r="BV390" s="10" t="s">
        <v>285</v>
      </c>
      <c r="BW390" s="54">
        <v>38366</v>
      </c>
      <c r="BX390" s="10">
        <v>10825</v>
      </c>
      <c r="BY390" s="10">
        <v>1030.76</v>
      </c>
    </row>
    <row r="391" spans="37:77" x14ac:dyDescent="0.35">
      <c r="AK391" s="10" t="s">
        <v>283</v>
      </c>
      <c r="AL391" s="12">
        <v>41214</v>
      </c>
      <c r="AM391" s="10"/>
      <c r="AW391" s="10" t="s">
        <v>8</v>
      </c>
      <c r="AX391" s="10" t="s">
        <v>14</v>
      </c>
      <c r="AY391" s="54">
        <v>38470</v>
      </c>
      <c r="AZ391" s="10">
        <v>11026</v>
      </c>
      <c r="BA391" s="10">
        <v>1030</v>
      </c>
      <c r="BU391" s="10" t="s">
        <v>8</v>
      </c>
      <c r="BV391" s="10" t="s">
        <v>14</v>
      </c>
      <c r="BW391" s="54">
        <v>38470</v>
      </c>
      <c r="BX391" s="10">
        <v>11026</v>
      </c>
      <c r="BY391" s="10">
        <v>1030</v>
      </c>
    </row>
    <row r="392" spans="37:77" x14ac:dyDescent="0.35">
      <c r="AK392" s="10" t="s">
        <v>277</v>
      </c>
      <c r="AL392" s="12">
        <v>41215</v>
      </c>
      <c r="AM392" s="10"/>
      <c r="AW392" s="10" t="s">
        <v>7</v>
      </c>
      <c r="AX392" s="10" t="s">
        <v>13</v>
      </c>
      <c r="AY392" s="54">
        <v>38424</v>
      </c>
      <c r="AZ392" s="10">
        <v>10944</v>
      </c>
      <c r="BA392" s="10">
        <v>1025.33</v>
      </c>
      <c r="BU392" s="10" t="s">
        <v>7</v>
      </c>
      <c r="BV392" s="10" t="s">
        <v>13</v>
      </c>
      <c r="BW392" s="54">
        <v>38424</v>
      </c>
      <c r="BX392" s="10">
        <v>10944</v>
      </c>
      <c r="BY392" s="10">
        <v>1025.33</v>
      </c>
    </row>
    <row r="393" spans="37:77" x14ac:dyDescent="0.35">
      <c r="AK393" s="10" t="s">
        <v>284</v>
      </c>
      <c r="AL393" s="12">
        <v>41216</v>
      </c>
      <c r="AM393" s="10"/>
      <c r="AW393" s="10" t="s">
        <v>7</v>
      </c>
      <c r="AX393" s="10" t="s">
        <v>13</v>
      </c>
      <c r="AY393" s="54">
        <v>38041</v>
      </c>
      <c r="AZ393" s="10">
        <v>10423</v>
      </c>
      <c r="BA393" s="10">
        <v>1020</v>
      </c>
      <c r="BU393" s="10" t="s">
        <v>7</v>
      </c>
      <c r="BV393" s="10" t="s">
        <v>13</v>
      </c>
      <c r="BW393" s="54">
        <v>38041</v>
      </c>
      <c r="BX393" s="10">
        <v>10423</v>
      </c>
      <c r="BY393" s="10">
        <v>1020</v>
      </c>
    </row>
    <row r="394" spans="37:77" x14ac:dyDescent="0.35">
      <c r="AK394" s="10" t="s">
        <v>278</v>
      </c>
      <c r="AL394" s="12">
        <v>41217</v>
      </c>
      <c r="AM394" s="10"/>
      <c r="AW394" s="10" t="s">
        <v>8</v>
      </c>
      <c r="AX394" s="10" t="s">
        <v>18</v>
      </c>
      <c r="AY394" s="54">
        <v>38450</v>
      </c>
      <c r="AZ394" s="10">
        <v>10982</v>
      </c>
      <c r="BA394" s="10">
        <v>1014</v>
      </c>
      <c r="BU394" s="10" t="s">
        <v>8</v>
      </c>
      <c r="BV394" s="10" t="s">
        <v>18</v>
      </c>
      <c r="BW394" s="54">
        <v>38450</v>
      </c>
      <c r="BX394" s="10">
        <v>10982</v>
      </c>
      <c r="BY394" s="10">
        <v>1014</v>
      </c>
    </row>
    <row r="395" spans="37:77" x14ac:dyDescent="0.35">
      <c r="AK395" s="10" t="s">
        <v>279</v>
      </c>
      <c r="AL395" s="12">
        <v>41218</v>
      </c>
      <c r="AM395" s="10"/>
      <c r="AW395" s="10" t="s">
        <v>8</v>
      </c>
      <c r="AX395" s="10" t="s">
        <v>14</v>
      </c>
      <c r="AY395" s="54">
        <v>38169</v>
      </c>
      <c r="AZ395" s="10">
        <v>10580</v>
      </c>
      <c r="BA395" s="10">
        <v>1013.74</v>
      </c>
      <c r="BU395" s="10" t="s">
        <v>8</v>
      </c>
      <c r="BV395" s="10" t="s">
        <v>14</v>
      </c>
      <c r="BW395" s="54">
        <v>38169</v>
      </c>
      <c r="BX395" s="10">
        <v>10580</v>
      </c>
      <c r="BY395" s="10">
        <v>1013.74</v>
      </c>
    </row>
    <row r="396" spans="37:77" x14ac:dyDescent="0.35">
      <c r="AK396" s="10" t="s">
        <v>280</v>
      </c>
      <c r="AL396" s="12">
        <v>41219</v>
      </c>
      <c r="AM396" s="10"/>
      <c r="AW396" s="10" t="s">
        <v>7</v>
      </c>
      <c r="AX396" s="10" t="s">
        <v>16</v>
      </c>
      <c r="AY396" s="54">
        <v>38312</v>
      </c>
      <c r="AZ396" s="10">
        <v>10736</v>
      </c>
      <c r="BA396" s="10">
        <v>997</v>
      </c>
      <c r="BU396" s="10" t="s">
        <v>7</v>
      </c>
      <c r="BV396" s="10" t="s">
        <v>16</v>
      </c>
      <c r="BW396" s="54">
        <v>38312</v>
      </c>
      <c r="BX396" s="10">
        <v>10736</v>
      </c>
      <c r="BY396" s="10">
        <v>997</v>
      </c>
    </row>
    <row r="397" spans="37:77" x14ac:dyDescent="0.35">
      <c r="AK397" s="10" t="s">
        <v>281</v>
      </c>
      <c r="AL397" s="12">
        <v>41220</v>
      </c>
      <c r="AM397" s="10"/>
      <c r="AW397" s="10" t="s">
        <v>8</v>
      </c>
      <c r="AX397" s="10" t="s">
        <v>287</v>
      </c>
      <c r="AY397" s="54">
        <v>38274</v>
      </c>
      <c r="AZ397" s="10">
        <v>10696</v>
      </c>
      <c r="BA397" s="10">
        <v>996</v>
      </c>
      <c r="BU397" s="10" t="s">
        <v>8</v>
      </c>
      <c r="BV397" s="10" t="s">
        <v>287</v>
      </c>
      <c r="BW397" s="54">
        <v>38274</v>
      </c>
      <c r="BX397" s="10">
        <v>10696</v>
      </c>
      <c r="BY397" s="10">
        <v>996</v>
      </c>
    </row>
    <row r="398" spans="37:77" x14ac:dyDescent="0.35">
      <c r="AK398" s="10" t="s">
        <v>282</v>
      </c>
      <c r="AL398" s="12">
        <v>41221</v>
      </c>
      <c r="AM398" s="10"/>
      <c r="AW398" s="10" t="s">
        <v>8</v>
      </c>
      <c r="AX398" s="10" t="s">
        <v>14</v>
      </c>
      <c r="AY398" s="54">
        <v>37908</v>
      </c>
      <c r="AZ398" s="10">
        <v>10326</v>
      </c>
      <c r="BA398" s="10">
        <v>982</v>
      </c>
      <c r="BU398" s="10" t="s">
        <v>8</v>
      </c>
      <c r="BV398" s="10" t="s">
        <v>14</v>
      </c>
      <c r="BW398" s="54">
        <v>37908</v>
      </c>
      <c r="BX398" s="10">
        <v>10326</v>
      </c>
      <c r="BY398" s="10">
        <v>982</v>
      </c>
    </row>
    <row r="399" spans="37:77" x14ac:dyDescent="0.35">
      <c r="AK399" s="10" t="s">
        <v>283</v>
      </c>
      <c r="AL399" s="12">
        <v>41222</v>
      </c>
      <c r="AM399" s="10"/>
      <c r="AW399" s="10" t="s">
        <v>8</v>
      </c>
      <c r="AX399" s="10" t="s">
        <v>18</v>
      </c>
      <c r="AY399" s="54">
        <v>38340</v>
      </c>
      <c r="AZ399" s="10">
        <v>10781</v>
      </c>
      <c r="BA399" s="10">
        <v>975.88</v>
      </c>
      <c r="BU399" s="10" t="s">
        <v>8</v>
      </c>
      <c r="BV399" s="10" t="s">
        <v>18</v>
      </c>
      <c r="BW399" s="54">
        <v>38340</v>
      </c>
      <c r="BX399" s="10">
        <v>10781</v>
      </c>
      <c r="BY399" s="10">
        <v>975.88</v>
      </c>
    </row>
    <row r="400" spans="37:77" x14ac:dyDescent="0.35">
      <c r="AK400" s="10" t="s">
        <v>277</v>
      </c>
      <c r="AL400" s="12">
        <v>41223</v>
      </c>
      <c r="AM400" s="10"/>
      <c r="AW400" s="10" t="s">
        <v>8</v>
      </c>
      <c r="AX400" s="10" t="s">
        <v>285</v>
      </c>
      <c r="AY400" s="54">
        <v>38381</v>
      </c>
      <c r="AZ400" s="10">
        <v>10842</v>
      </c>
      <c r="BA400" s="10">
        <v>975</v>
      </c>
      <c r="BU400" s="10" t="s">
        <v>8</v>
      </c>
      <c r="BV400" s="10" t="s">
        <v>285</v>
      </c>
      <c r="BW400" s="54">
        <v>38381</v>
      </c>
      <c r="BX400" s="10">
        <v>10842</v>
      </c>
      <c r="BY400" s="10">
        <v>975</v>
      </c>
    </row>
    <row r="401" spans="37:77" x14ac:dyDescent="0.35">
      <c r="AK401" s="10" t="s">
        <v>284</v>
      </c>
      <c r="AL401" s="12">
        <v>41224</v>
      </c>
      <c r="AM401" s="10"/>
      <c r="AW401" s="10" t="s">
        <v>7</v>
      </c>
      <c r="AX401" s="10" t="s">
        <v>16</v>
      </c>
      <c r="AY401" s="54">
        <v>38382</v>
      </c>
      <c r="AZ401" s="10">
        <v>10849</v>
      </c>
      <c r="BA401" s="10">
        <v>967.82</v>
      </c>
      <c r="BU401" s="10" t="s">
        <v>7</v>
      </c>
      <c r="BV401" s="10" t="s">
        <v>16</v>
      </c>
      <c r="BW401" s="54">
        <v>38382</v>
      </c>
      <c r="BX401" s="10">
        <v>10849</v>
      </c>
      <c r="BY401" s="10">
        <v>967.82</v>
      </c>
    </row>
    <row r="402" spans="37:77" x14ac:dyDescent="0.35">
      <c r="AK402" s="10" t="s">
        <v>278</v>
      </c>
      <c r="AL402" s="12">
        <v>41225</v>
      </c>
      <c r="AM402" s="10"/>
      <c r="AW402" s="10" t="s">
        <v>7</v>
      </c>
      <c r="AX402" s="10" t="s">
        <v>16</v>
      </c>
      <c r="AY402" s="54">
        <v>38007</v>
      </c>
      <c r="AZ402" s="10">
        <v>10411</v>
      </c>
      <c r="BA402" s="10">
        <v>966.8</v>
      </c>
      <c r="BU402" s="10" t="s">
        <v>7</v>
      </c>
      <c r="BV402" s="10" t="s">
        <v>16</v>
      </c>
      <c r="BW402" s="54">
        <v>38007</v>
      </c>
      <c r="BX402" s="10">
        <v>10411</v>
      </c>
      <c r="BY402" s="10">
        <v>966.8</v>
      </c>
    </row>
    <row r="403" spans="37:77" x14ac:dyDescent="0.35">
      <c r="AK403" s="10" t="s">
        <v>279</v>
      </c>
      <c r="AL403" s="12">
        <v>41226</v>
      </c>
      <c r="AM403" s="10"/>
      <c r="AW403" s="10" t="s">
        <v>8</v>
      </c>
      <c r="AX403" s="10" t="s">
        <v>18</v>
      </c>
      <c r="AY403" s="54">
        <v>38162</v>
      </c>
      <c r="AZ403" s="10">
        <v>10563</v>
      </c>
      <c r="BA403" s="10">
        <v>965</v>
      </c>
      <c r="BU403" s="10" t="s">
        <v>8</v>
      </c>
      <c r="BV403" s="10" t="s">
        <v>18</v>
      </c>
      <c r="BW403" s="54">
        <v>38162</v>
      </c>
      <c r="BX403" s="10">
        <v>10563</v>
      </c>
      <c r="BY403" s="10">
        <v>965</v>
      </c>
    </row>
    <row r="404" spans="37:77" x14ac:dyDescent="0.35">
      <c r="AK404" s="10" t="s">
        <v>280</v>
      </c>
      <c r="AL404" s="12">
        <v>41227</v>
      </c>
      <c r="AM404" s="10"/>
      <c r="AW404" s="10" t="s">
        <v>8</v>
      </c>
      <c r="AX404" s="10" t="s">
        <v>285</v>
      </c>
      <c r="AY404" s="54">
        <v>38060</v>
      </c>
      <c r="AZ404" s="10">
        <v>10469</v>
      </c>
      <c r="BA404" s="10">
        <v>956.67</v>
      </c>
      <c r="BU404" s="10" t="s">
        <v>8</v>
      </c>
      <c r="BV404" s="10" t="s">
        <v>285</v>
      </c>
      <c r="BW404" s="54">
        <v>38060</v>
      </c>
      <c r="BX404" s="10">
        <v>10469</v>
      </c>
      <c r="BY404" s="10">
        <v>956.67</v>
      </c>
    </row>
    <row r="405" spans="37:77" x14ac:dyDescent="0.35">
      <c r="AK405" s="10" t="s">
        <v>281</v>
      </c>
      <c r="AL405" s="12">
        <v>41228</v>
      </c>
      <c r="AM405" s="10"/>
      <c r="AW405" s="10" t="s">
        <v>8</v>
      </c>
      <c r="AX405" s="10" t="s">
        <v>285</v>
      </c>
      <c r="AY405" s="54">
        <v>37881</v>
      </c>
      <c r="AZ405" s="10">
        <v>10304</v>
      </c>
      <c r="BA405" s="10">
        <v>954.4</v>
      </c>
      <c r="BU405" s="10" t="s">
        <v>8</v>
      </c>
      <c r="BV405" s="10" t="s">
        <v>285</v>
      </c>
      <c r="BW405" s="54">
        <v>37881</v>
      </c>
      <c r="BX405" s="10">
        <v>10304</v>
      </c>
      <c r="BY405" s="10">
        <v>954.4</v>
      </c>
    </row>
    <row r="406" spans="37:77" x14ac:dyDescent="0.35">
      <c r="AK406" s="10" t="s">
        <v>282</v>
      </c>
      <c r="AL406" s="12">
        <v>41229</v>
      </c>
      <c r="AM406" s="10"/>
      <c r="AW406" s="10" t="s">
        <v>8</v>
      </c>
      <c r="AX406" s="10" t="s">
        <v>285</v>
      </c>
      <c r="AY406" s="54">
        <v>37959</v>
      </c>
      <c r="AZ406" s="10">
        <v>10364</v>
      </c>
      <c r="BA406" s="10">
        <v>950</v>
      </c>
      <c r="BU406" s="10" t="s">
        <v>8</v>
      </c>
      <c r="BV406" s="10" t="s">
        <v>285</v>
      </c>
      <c r="BW406" s="54">
        <v>37959</v>
      </c>
      <c r="BX406" s="10">
        <v>10364</v>
      </c>
      <c r="BY406" s="10">
        <v>950</v>
      </c>
    </row>
    <row r="407" spans="37:77" x14ac:dyDescent="0.35">
      <c r="AK407" s="10" t="s">
        <v>283</v>
      </c>
      <c r="AL407" s="12">
        <v>41230</v>
      </c>
      <c r="AM407" s="10"/>
      <c r="AW407" s="10" t="s">
        <v>7</v>
      </c>
      <c r="AX407" s="10" t="s">
        <v>17</v>
      </c>
      <c r="AY407" s="54">
        <v>38116</v>
      </c>
      <c r="AZ407" s="10">
        <v>10529</v>
      </c>
      <c r="BA407" s="10">
        <v>946</v>
      </c>
      <c r="BU407" s="10" t="s">
        <v>7</v>
      </c>
      <c r="BV407" s="10" t="s">
        <v>17</v>
      </c>
      <c r="BW407" s="54">
        <v>38116</v>
      </c>
      <c r="BX407" s="10">
        <v>10529</v>
      </c>
      <c r="BY407" s="10">
        <v>946</v>
      </c>
    </row>
    <row r="408" spans="37:77" x14ac:dyDescent="0.35">
      <c r="AK408" s="10" t="s">
        <v>277</v>
      </c>
      <c r="AL408" s="12">
        <v>41231</v>
      </c>
      <c r="AM408" s="10"/>
      <c r="AW408" s="10" t="s">
        <v>8</v>
      </c>
      <c r="AX408" s="10" t="s">
        <v>18</v>
      </c>
      <c r="AY408" s="54">
        <v>38451</v>
      </c>
      <c r="AZ408" s="10">
        <v>10994</v>
      </c>
      <c r="BA408" s="10">
        <v>940.5</v>
      </c>
      <c r="BU408" s="10" t="s">
        <v>8</v>
      </c>
      <c r="BV408" s="10" t="s">
        <v>18</v>
      </c>
      <c r="BW408" s="54">
        <v>38451</v>
      </c>
      <c r="BX408" s="10">
        <v>10994</v>
      </c>
      <c r="BY408" s="10">
        <v>940.5</v>
      </c>
    </row>
    <row r="409" spans="37:77" x14ac:dyDescent="0.35">
      <c r="AK409" s="10" t="s">
        <v>284</v>
      </c>
      <c r="AL409" s="12">
        <v>41232</v>
      </c>
      <c r="AM409" s="10"/>
      <c r="AW409" s="10" t="s">
        <v>8</v>
      </c>
      <c r="AX409" s="10" t="s">
        <v>14</v>
      </c>
      <c r="AY409" s="54">
        <v>38409</v>
      </c>
      <c r="AZ409" s="10">
        <v>10901</v>
      </c>
      <c r="BA409" s="10">
        <v>934.5</v>
      </c>
      <c r="BU409" s="10" t="s">
        <v>8</v>
      </c>
      <c r="BV409" s="10" t="s">
        <v>14</v>
      </c>
      <c r="BW409" s="54">
        <v>38409</v>
      </c>
      <c r="BX409" s="10">
        <v>10901</v>
      </c>
      <c r="BY409" s="10">
        <v>934.5</v>
      </c>
    </row>
    <row r="410" spans="37:77" x14ac:dyDescent="0.35">
      <c r="AK410" s="10" t="s">
        <v>278</v>
      </c>
      <c r="AL410" s="12">
        <v>41233</v>
      </c>
      <c r="AM410" s="10"/>
      <c r="AW410" s="10" t="s">
        <v>8</v>
      </c>
      <c r="AX410" s="10" t="s">
        <v>15</v>
      </c>
      <c r="AY410" s="54">
        <v>38455</v>
      </c>
      <c r="AZ410" s="10">
        <v>11011</v>
      </c>
      <c r="BA410" s="10">
        <v>933.5</v>
      </c>
      <c r="BU410" s="10" t="s">
        <v>8</v>
      </c>
      <c r="BV410" s="10" t="s">
        <v>15</v>
      </c>
      <c r="BW410" s="54">
        <v>38455</v>
      </c>
      <c r="BX410" s="10">
        <v>11011</v>
      </c>
      <c r="BY410" s="10">
        <v>933.5</v>
      </c>
    </row>
    <row r="411" spans="37:77" x14ac:dyDescent="0.35">
      <c r="AK411" s="10" t="s">
        <v>279</v>
      </c>
      <c r="AL411" s="12">
        <v>41234</v>
      </c>
      <c r="AM411" s="10"/>
      <c r="AW411" s="10" t="s">
        <v>8</v>
      </c>
      <c r="AX411" s="10" t="s">
        <v>15</v>
      </c>
      <c r="AY411" s="54">
        <v>38415</v>
      </c>
      <c r="AZ411" s="10">
        <v>10903</v>
      </c>
      <c r="BA411" s="10">
        <v>932.05</v>
      </c>
      <c r="BU411" s="10" t="s">
        <v>8</v>
      </c>
      <c r="BV411" s="10" t="s">
        <v>15</v>
      </c>
      <c r="BW411" s="54">
        <v>38415</v>
      </c>
      <c r="BX411" s="10">
        <v>10903</v>
      </c>
      <c r="BY411" s="10">
        <v>932.05</v>
      </c>
    </row>
    <row r="412" spans="37:77" x14ac:dyDescent="0.35">
      <c r="AK412" s="10" t="s">
        <v>280</v>
      </c>
      <c r="AL412" s="12">
        <v>41235</v>
      </c>
      <c r="AM412" s="10"/>
      <c r="AW412" s="10" t="s">
        <v>7</v>
      </c>
      <c r="AX412" s="10" t="s">
        <v>16</v>
      </c>
      <c r="AY412" s="54">
        <v>38387</v>
      </c>
      <c r="AZ412" s="10">
        <v>10828</v>
      </c>
      <c r="BA412" s="10">
        <v>932</v>
      </c>
      <c r="BU412" s="10" t="s">
        <v>7</v>
      </c>
      <c r="BV412" s="10" t="s">
        <v>16</v>
      </c>
      <c r="BW412" s="54">
        <v>38387</v>
      </c>
      <c r="BX412" s="10">
        <v>10828</v>
      </c>
      <c r="BY412" s="10">
        <v>932</v>
      </c>
    </row>
    <row r="413" spans="37:77" x14ac:dyDescent="0.35">
      <c r="AK413" s="10" t="s">
        <v>281</v>
      </c>
      <c r="AL413" s="12">
        <v>41236</v>
      </c>
      <c r="AM413" s="10"/>
      <c r="AW413" s="10" t="s">
        <v>7</v>
      </c>
      <c r="AX413" s="10" t="s">
        <v>286</v>
      </c>
      <c r="AY413" s="54">
        <v>38381</v>
      </c>
      <c r="AZ413" s="10">
        <v>10848</v>
      </c>
      <c r="BA413" s="10">
        <v>931.5</v>
      </c>
      <c r="BU413" s="10" t="s">
        <v>7</v>
      </c>
      <c r="BV413" s="10" t="s">
        <v>286</v>
      </c>
      <c r="BW413" s="54">
        <v>38381</v>
      </c>
      <c r="BX413" s="10">
        <v>10848</v>
      </c>
      <c r="BY413" s="10">
        <v>931.5</v>
      </c>
    </row>
    <row r="414" spans="37:77" x14ac:dyDescent="0.35">
      <c r="AK414" s="10" t="s">
        <v>282</v>
      </c>
      <c r="AL414" s="12">
        <v>41237</v>
      </c>
      <c r="AM414" s="10"/>
      <c r="AW414" s="10" t="s">
        <v>7</v>
      </c>
      <c r="AX414" s="10" t="s">
        <v>17</v>
      </c>
      <c r="AY414" s="54">
        <v>38291</v>
      </c>
      <c r="AZ414" s="10">
        <v>10721</v>
      </c>
      <c r="BA414" s="10">
        <v>923.87</v>
      </c>
      <c r="BU414" s="10" t="s">
        <v>7</v>
      </c>
      <c r="BV414" s="10" t="s">
        <v>17</v>
      </c>
      <c r="BW414" s="54">
        <v>38291</v>
      </c>
      <c r="BX414" s="10">
        <v>10721</v>
      </c>
      <c r="BY414" s="10">
        <v>923.87</v>
      </c>
    </row>
    <row r="415" spans="37:77" x14ac:dyDescent="0.35">
      <c r="AK415" s="10" t="s">
        <v>283</v>
      </c>
      <c r="AL415" s="12">
        <v>41238</v>
      </c>
      <c r="AM415" s="10"/>
      <c r="AW415" s="10" t="s">
        <v>7</v>
      </c>
      <c r="AX415" s="10" t="s">
        <v>13</v>
      </c>
      <c r="AY415" s="54">
        <v>38427</v>
      </c>
      <c r="AZ415" s="10">
        <v>10933</v>
      </c>
      <c r="BA415" s="10">
        <v>920.6</v>
      </c>
      <c r="BU415" s="10" t="s">
        <v>7</v>
      </c>
      <c r="BV415" s="10" t="s">
        <v>13</v>
      </c>
      <c r="BW415" s="54">
        <v>38427</v>
      </c>
      <c r="BX415" s="10">
        <v>10933</v>
      </c>
      <c r="BY415" s="10">
        <v>920.6</v>
      </c>
    </row>
    <row r="416" spans="37:77" x14ac:dyDescent="0.35">
      <c r="AK416" s="10" t="s">
        <v>277</v>
      </c>
      <c r="AL416" s="12">
        <v>41239</v>
      </c>
      <c r="AM416" s="10"/>
      <c r="AW416" s="10" t="s">
        <v>8</v>
      </c>
      <c r="AX416" s="10" t="s">
        <v>285</v>
      </c>
      <c r="AY416" s="54">
        <v>38254</v>
      </c>
      <c r="AZ416" s="10">
        <v>10671</v>
      </c>
      <c r="BA416" s="10">
        <v>920.1</v>
      </c>
      <c r="BU416" s="10" t="s">
        <v>8</v>
      </c>
      <c r="BV416" s="10" t="s">
        <v>285</v>
      </c>
      <c r="BW416" s="54">
        <v>38254</v>
      </c>
      <c r="BX416" s="10">
        <v>10671</v>
      </c>
      <c r="BY416" s="10">
        <v>920.1</v>
      </c>
    </row>
    <row r="417" spans="37:77" x14ac:dyDescent="0.35">
      <c r="AK417" s="10" t="s">
        <v>284</v>
      </c>
      <c r="AL417" s="12">
        <v>41240</v>
      </c>
      <c r="AM417" s="10"/>
      <c r="AW417" s="10" t="s">
        <v>7</v>
      </c>
      <c r="AX417" s="10" t="s">
        <v>286</v>
      </c>
      <c r="AY417" s="54">
        <v>38395</v>
      </c>
      <c r="AZ417" s="10">
        <v>10876</v>
      </c>
      <c r="BA417" s="10">
        <v>917</v>
      </c>
      <c r="BU417" s="10" t="s">
        <v>7</v>
      </c>
      <c r="BV417" s="10" t="s">
        <v>286</v>
      </c>
      <c r="BW417" s="54">
        <v>38395</v>
      </c>
      <c r="BX417" s="10">
        <v>10876</v>
      </c>
      <c r="BY417" s="10">
        <v>917</v>
      </c>
    </row>
    <row r="418" spans="37:77" x14ac:dyDescent="0.35">
      <c r="AK418" s="10" t="s">
        <v>278</v>
      </c>
      <c r="AL418" s="12">
        <v>41241</v>
      </c>
      <c r="AM418" s="10"/>
      <c r="AW418" s="10" t="s">
        <v>8</v>
      </c>
      <c r="AX418" s="10" t="s">
        <v>14</v>
      </c>
      <c r="AY418" s="54">
        <v>38053</v>
      </c>
      <c r="AZ418" s="10">
        <v>10447</v>
      </c>
      <c r="BA418" s="10">
        <v>914.4</v>
      </c>
      <c r="BU418" s="10" t="s">
        <v>8</v>
      </c>
      <c r="BV418" s="10" t="s">
        <v>14</v>
      </c>
      <c r="BW418" s="54">
        <v>38053</v>
      </c>
      <c r="BX418" s="10">
        <v>10447</v>
      </c>
      <c r="BY418" s="10">
        <v>914.4</v>
      </c>
    </row>
    <row r="419" spans="37:77" x14ac:dyDescent="0.35">
      <c r="AK419" s="10" t="s">
        <v>279</v>
      </c>
      <c r="AL419" s="12">
        <v>41242</v>
      </c>
      <c r="AM419" s="10"/>
      <c r="AW419" s="10" t="s">
        <v>8</v>
      </c>
      <c r="AX419" s="10" t="s">
        <v>14</v>
      </c>
      <c r="AY419" s="54">
        <v>38086</v>
      </c>
      <c r="AZ419" s="10">
        <v>10494</v>
      </c>
      <c r="BA419" s="10">
        <v>912</v>
      </c>
      <c r="BU419" s="10" t="s">
        <v>8</v>
      </c>
      <c r="BV419" s="10" t="s">
        <v>14</v>
      </c>
      <c r="BW419" s="54">
        <v>38086</v>
      </c>
      <c r="BX419" s="10">
        <v>10494</v>
      </c>
      <c r="BY419" s="10">
        <v>912</v>
      </c>
    </row>
    <row r="420" spans="37:77" x14ac:dyDescent="0.35">
      <c r="AK420" s="10" t="s">
        <v>280</v>
      </c>
      <c r="AL420" s="12">
        <v>41243</v>
      </c>
      <c r="AM420" s="10"/>
      <c r="AW420" s="10" t="s">
        <v>8</v>
      </c>
      <c r="AX420" s="10" t="s">
        <v>285</v>
      </c>
      <c r="AY420" s="54">
        <v>38445</v>
      </c>
      <c r="AZ420" s="10">
        <v>10976</v>
      </c>
      <c r="BA420" s="10">
        <v>912</v>
      </c>
      <c r="BU420" s="10" t="s">
        <v>8</v>
      </c>
      <c r="BV420" s="10" t="s">
        <v>285</v>
      </c>
      <c r="BW420" s="54">
        <v>38445</v>
      </c>
      <c r="BX420" s="10">
        <v>10976</v>
      </c>
      <c r="BY420" s="10">
        <v>912</v>
      </c>
    </row>
    <row r="421" spans="37:77" x14ac:dyDescent="0.35">
      <c r="AK421" s="10" t="s">
        <v>281</v>
      </c>
      <c r="AL421" s="12">
        <v>41244</v>
      </c>
      <c r="AM421" s="10"/>
      <c r="AW421" s="10" t="s">
        <v>8</v>
      </c>
      <c r="AX421" s="10" t="s">
        <v>18</v>
      </c>
      <c r="AY421" s="54">
        <v>38444</v>
      </c>
      <c r="AZ421" s="10">
        <v>10967</v>
      </c>
      <c r="BA421" s="10">
        <v>910.4</v>
      </c>
      <c r="BU421" s="10" t="s">
        <v>8</v>
      </c>
      <c r="BV421" s="10" t="s">
        <v>18</v>
      </c>
      <c r="BW421" s="54">
        <v>38444</v>
      </c>
      <c r="BX421" s="10">
        <v>10967</v>
      </c>
      <c r="BY421" s="10">
        <v>910.4</v>
      </c>
    </row>
    <row r="422" spans="37:77" x14ac:dyDescent="0.35">
      <c r="AK422" s="10" t="s">
        <v>282</v>
      </c>
      <c r="AL422" s="12">
        <v>41245</v>
      </c>
      <c r="AM422" s="10"/>
      <c r="AW422" s="10" t="s">
        <v>7</v>
      </c>
      <c r="AX422" s="10" t="s">
        <v>13</v>
      </c>
      <c r="AY422" s="54">
        <v>38375</v>
      </c>
      <c r="AZ422" s="10">
        <v>10833</v>
      </c>
      <c r="BA422" s="10">
        <v>906.93</v>
      </c>
      <c r="BU422" s="10" t="s">
        <v>7</v>
      </c>
      <c r="BV422" s="10" t="s">
        <v>13</v>
      </c>
      <c r="BW422" s="54">
        <v>38375</v>
      </c>
      <c r="BX422" s="10">
        <v>10833</v>
      </c>
      <c r="BY422" s="10">
        <v>906.93</v>
      </c>
    </row>
    <row r="423" spans="37:77" x14ac:dyDescent="0.35">
      <c r="AK423" s="10" t="s">
        <v>283</v>
      </c>
      <c r="AL423" s="12">
        <v>41246</v>
      </c>
      <c r="AM423" s="10"/>
      <c r="AW423" s="10" t="s">
        <v>8</v>
      </c>
      <c r="AX423" s="10" t="s">
        <v>18</v>
      </c>
      <c r="AY423" s="54">
        <v>38456</v>
      </c>
      <c r="AZ423" s="10">
        <v>11000</v>
      </c>
      <c r="BA423" s="10">
        <v>903.75</v>
      </c>
      <c r="BU423" s="10" t="s">
        <v>8</v>
      </c>
      <c r="BV423" s="10" t="s">
        <v>18</v>
      </c>
      <c r="BW423" s="54">
        <v>38456</v>
      </c>
      <c r="BX423" s="10">
        <v>11000</v>
      </c>
      <c r="BY423" s="10">
        <v>903.75</v>
      </c>
    </row>
    <row r="424" spans="37:77" x14ac:dyDescent="0.35">
      <c r="AK424" s="10" t="s">
        <v>277</v>
      </c>
      <c r="AL424" s="12">
        <v>41247</v>
      </c>
      <c r="AM424" s="10"/>
      <c r="AW424" s="10" t="s">
        <v>8</v>
      </c>
      <c r="AX424" s="10" t="s">
        <v>285</v>
      </c>
      <c r="AY424" s="54">
        <v>38218</v>
      </c>
      <c r="AZ424" s="10">
        <v>10630</v>
      </c>
      <c r="BA424" s="10">
        <v>903.6</v>
      </c>
      <c r="BU424" s="10" t="s">
        <v>8</v>
      </c>
      <c r="BV424" s="10" t="s">
        <v>285</v>
      </c>
      <c r="BW424" s="54">
        <v>38218</v>
      </c>
      <c r="BX424" s="10">
        <v>10630</v>
      </c>
      <c r="BY424" s="10">
        <v>903.6</v>
      </c>
    </row>
    <row r="425" spans="37:77" x14ac:dyDescent="0.35">
      <c r="AK425" s="10" t="s">
        <v>284</v>
      </c>
      <c r="AL425" s="12">
        <v>41248</v>
      </c>
      <c r="AM425" s="10"/>
      <c r="AW425" s="10" t="s">
        <v>8</v>
      </c>
      <c r="AX425" s="10" t="s">
        <v>287</v>
      </c>
      <c r="AY425" s="54">
        <v>37973</v>
      </c>
      <c r="AZ425" s="10">
        <v>10383</v>
      </c>
      <c r="BA425" s="10">
        <v>899</v>
      </c>
      <c r="BU425" s="10" t="s">
        <v>8</v>
      </c>
      <c r="BV425" s="10" t="s">
        <v>287</v>
      </c>
      <c r="BW425" s="54">
        <v>37973</v>
      </c>
      <c r="BX425" s="10">
        <v>10383</v>
      </c>
      <c r="BY425" s="10">
        <v>899</v>
      </c>
    </row>
    <row r="426" spans="37:77" x14ac:dyDescent="0.35">
      <c r="AK426" s="10" t="s">
        <v>278</v>
      </c>
      <c r="AL426" s="12">
        <v>41249</v>
      </c>
      <c r="AM426" s="10"/>
      <c r="AW426" s="10" t="s">
        <v>8</v>
      </c>
      <c r="AX426" s="10" t="s">
        <v>14</v>
      </c>
      <c r="AY426" s="54">
        <v>38403</v>
      </c>
      <c r="AZ426" s="10">
        <v>10882</v>
      </c>
      <c r="BA426" s="10">
        <v>892.64</v>
      </c>
      <c r="BU426" s="10" t="s">
        <v>8</v>
      </c>
      <c r="BV426" s="10" t="s">
        <v>14</v>
      </c>
      <c r="BW426" s="54">
        <v>38403</v>
      </c>
      <c r="BX426" s="10">
        <v>10882</v>
      </c>
      <c r="BY426" s="10">
        <v>892.64</v>
      </c>
    </row>
    <row r="427" spans="37:77" x14ac:dyDescent="0.35">
      <c r="AK427" s="10" t="s">
        <v>279</v>
      </c>
      <c r="AL427" s="12">
        <v>41250</v>
      </c>
      <c r="AM427" s="10"/>
      <c r="AW427" s="10" t="s">
        <v>7</v>
      </c>
      <c r="AX427" s="10" t="s">
        <v>17</v>
      </c>
      <c r="AY427" s="54">
        <v>38179</v>
      </c>
      <c r="AZ427" s="10">
        <v>10569</v>
      </c>
      <c r="BA427" s="10">
        <v>890</v>
      </c>
      <c r="BU427" s="10" t="s">
        <v>7</v>
      </c>
      <c r="BV427" s="10" t="s">
        <v>17</v>
      </c>
      <c r="BW427" s="54">
        <v>38179</v>
      </c>
      <c r="BX427" s="10">
        <v>10569</v>
      </c>
      <c r="BY427" s="10">
        <v>890</v>
      </c>
    </row>
    <row r="428" spans="37:77" x14ac:dyDescent="0.35">
      <c r="AK428" s="10" t="s">
        <v>280</v>
      </c>
      <c r="AL428" s="12">
        <v>41251</v>
      </c>
      <c r="AM428" s="10"/>
      <c r="AW428" s="10" t="s">
        <v>8</v>
      </c>
      <c r="AX428" s="10" t="s">
        <v>18</v>
      </c>
      <c r="AY428" s="54">
        <v>38074</v>
      </c>
      <c r="AZ428" s="10">
        <v>10487</v>
      </c>
      <c r="BA428" s="10">
        <v>889.7</v>
      </c>
      <c r="BU428" s="10" t="s">
        <v>8</v>
      </c>
      <c r="BV428" s="10" t="s">
        <v>18</v>
      </c>
      <c r="BW428" s="54">
        <v>38074</v>
      </c>
      <c r="BX428" s="10">
        <v>10487</v>
      </c>
      <c r="BY428" s="10">
        <v>889.7</v>
      </c>
    </row>
    <row r="429" spans="37:77" x14ac:dyDescent="0.35">
      <c r="AK429" s="10" t="s">
        <v>281</v>
      </c>
      <c r="AL429" s="12">
        <v>41252</v>
      </c>
      <c r="AM429" s="10"/>
      <c r="AW429" s="10" t="s">
        <v>8</v>
      </c>
      <c r="AX429" s="10" t="s">
        <v>18</v>
      </c>
      <c r="AY429" s="54">
        <v>38143</v>
      </c>
      <c r="AZ429" s="10">
        <v>10552</v>
      </c>
      <c r="BA429" s="10">
        <v>880.5</v>
      </c>
      <c r="BU429" s="10" t="s">
        <v>8</v>
      </c>
      <c r="BV429" s="10" t="s">
        <v>18</v>
      </c>
      <c r="BW429" s="54">
        <v>38143</v>
      </c>
      <c r="BX429" s="10">
        <v>10552</v>
      </c>
      <c r="BY429" s="10">
        <v>880.5</v>
      </c>
    </row>
    <row r="430" spans="37:77" x14ac:dyDescent="0.35">
      <c r="AK430" s="10" t="s">
        <v>282</v>
      </c>
      <c r="AL430" s="12">
        <v>41253</v>
      </c>
      <c r="AM430" s="10"/>
      <c r="AW430" s="10" t="s">
        <v>8</v>
      </c>
      <c r="AX430" s="10" t="s">
        <v>14</v>
      </c>
      <c r="AY430" s="54">
        <v>38273</v>
      </c>
      <c r="AZ430" s="10">
        <v>10692</v>
      </c>
      <c r="BA430" s="10">
        <v>878</v>
      </c>
      <c r="BU430" s="10" t="s">
        <v>8</v>
      </c>
      <c r="BV430" s="10" t="s">
        <v>14</v>
      </c>
      <c r="BW430" s="54">
        <v>38273</v>
      </c>
      <c r="BX430" s="10">
        <v>10692</v>
      </c>
      <c r="BY430" s="10">
        <v>878</v>
      </c>
    </row>
    <row r="431" spans="37:77" x14ac:dyDescent="0.35">
      <c r="AK431" s="10" t="s">
        <v>283</v>
      </c>
      <c r="AL431" s="12">
        <v>41254</v>
      </c>
      <c r="AM431" s="10"/>
      <c r="AW431" s="10" t="s">
        <v>8</v>
      </c>
      <c r="AX431" s="10" t="s">
        <v>285</v>
      </c>
      <c r="AY431" s="54">
        <v>38462</v>
      </c>
      <c r="AZ431" s="10">
        <v>11027</v>
      </c>
      <c r="BA431" s="10">
        <v>877.72</v>
      </c>
      <c r="BU431" s="10" t="s">
        <v>8</v>
      </c>
      <c r="BV431" s="10" t="s">
        <v>285</v>
      </c>
      <c r="BW431" s="54">
        <v>38462</v>
      </c>
      <c r="BX431" s="10">
        <v>11027</v>
      </c>
      <c r="BY431" s="10">
        <v>877.72</v>
      </c>
    </row>
    <row r="432" spans="37:77" x14ac:dyDescent="0.35">
      <c r="AK432" s="10" t="s">
        <v>277</v>
      </c>
      <c r="AL432" s="12">
        <v>41255</v>
      </c>
      <c r="AM432" s="10"/>
      <c r="AW432" s="10" t="s">
        <v>7</v>
      </c>
      <c r="AX432" s="10" t="s">
        <v>17</v>
      </c>
      <c r="AY432" s="54">
        <v>37919</v>
      </c>
      <c r="AZ432" s="10">
        <v>10333</v>
      </c>
      <c r="BA432" s="10">
        <v>877.2</v>
      </c>
      <c r="BU432" s="10" t="s">
        <v>7</v>
      </c>
      <c r="BV432" s="10" t="s">
        <v>17</v>
      </c>
      <c r="BW432" s="54">
        <v>37919</v>
      </c>
      <c r="BX432" s="10">
        <v>10333</v>
      </c>
      <c r="BY432" s="10">
        <v>877.2</v>
      </c>
    </row>
    <row r="433" spans="37:77" x14ac:dyDescent="0.35">
      <c r="AK433" s="10" t="s">
        <v>284</v>
      </c>
      <c r="AL433" s="12">
        <v>41256</v>
      </c>
      <c r="AM433" s="10"/>
      <c r="AW433" s="10" t="s">
        <v>8</v>
      </c>
      <c r="AX433" s="10" t="s">
        <v>14</v>
      </c>
      <c r="AY433" s="54">
        <v>38333</v>
      </c>
      <c r="AZ433" s="10">
        <v>10774</v>
      </c>
      <c r="BA433" s="10">
        <v>868.75</v>
      </c>
      <c r="BU433" s="10" t="s">
        <v>8</v>
      </c>
      <c r="BV433" s="10" t="s">
        <v>14</v>
      </c>
      <c r="BW433" s="54">
        <v>38333</v>
      </c>
      <c r="BX433" s="10">
        <v>10774</v>
      </c>
      <c r="BY433" s="10">
        <v>868.75</v>
      </c>
    </row>
    <row r="434" spans="37:77" x14ac:dyDescent="0.35">
      <c r="AK434" s="10" t="s">
        <v>278</v>
      </c>
      <c r="AL434" s="12">
        <v>41257</v>
      </c>
      <c r="AM434" s="10"/>
      <c r="AW434" s="10" t="s">
        <v>8</v>
      </c>
      <c r="AX434" s="10" t="s">
        <v>285</v>
      </c>
      <c r="AY434" s="54">
        <v>37968</v>
      </c>
      <c r="AZ434" s="10">
        <v>10377</v>
      </c>
      <c r="BA434" s="10">
        <v>863.6</v>
      </c>
      <c r="BU434" s="10" t="s">
        <v>8</v>
      </c>
      <c r="BV434" s="10" t="s">
        <v>285</v>
      </c>
      <c r="BW434" s="54">
        <v>37968</v>
      </c>
      <c r="BX434" s="10">
        <v>10377</v>
      </c>
      <c r="BY434" s="10">
        <v>863.6</v>
      </c>
    </row>
    <row r="435" spans="37:77" x14ac:dyDescent="0.35">
      <c r="AK435" s="10" t="s">
        <v>279</v>
      </c>
      <c r="AL435" s="12">
        <v>41258</v>
      </c>
      <c r="AM435" s="10"/>
      <c r="AW435" s="10" t="s">
        <v>8</v>
      </c>
      <c r="AX435" s="10" t="s">
        <v>285</v>
      </c>
      <c r="AY435" s="54">
        <v>38414</v>
      </c>
      <c r="AZ435" s="10">
        <v>10902</v>
      </c>
      <c r="BA435" s="10">
        <v>863.43</v>
      </c>
      <c r="BU435" s="10" t="s">
        <v>8</v>
      </c>
      <c r="BV435" s="10" t="s">
        <v>285</v>
      </c>
      <c r="BW435" s="54">
        <v>38414</v>
      </c>
      <c r="BX435" s="10">
        <v>10902</v>
      </c>
      <c r="BY435" s="10">
        <v>863.43</v>
      </c>
    </row>
    <row r="436" spans="37:77" x14ac:dyDescent="0.35">
      <c r="AK436" s="10" t="s">
        <v>280</v>
      </c>
      <c r="AL436" s="12">
        <v>41259</v>
      </c>
      <c r="AM436" s="10"/>
      <c r="AW436" s="10" t="s">
        <v>8</v>
      </c>
      <c r="AX436" s="10" t="s">
        <v>18</v>
      </c>
      <c r="AY436" s="54">
        <v>37968</v>
      </c>
      <c r="AZ436" s="10">
        <v>10379</v>
      </c>
      <c r="BA436" s="10">
        <v>863.28</v>
      </c>
      <c r="BU436" s="10" t="s">
        <v>8</v>
      </c>
      <c r="BV436" s="10" t="s">
        <v>18</v>
      </c>
      <c r="BW436" s="54">
        <v>37968</v>
      </c>
      <c r="BX436" s="10">
        <v>10379</v>
      </c>
      <c r="BY436" s="10">
        <v>863.28</v>
      </c>
    </row>
    <row r="437" spans="37:77" x14ac:dyDescent="0.35">
      <c r="AK437" s="10" t="s">
        <v>281</v>
      </c>
      <c r="AL437" s="12">
        <v>41260</v>
      </c>
      <c r="AM437" s="10"/>
      <c r="AW437" s="10" t="s">
        <v>8</v>
      </c>
      <c r="AX437" s="10" t="s">
        <v>285</v>
      </c>
      <c r="AY437" s="54">
        <v>38263</v>
      </c>
      <c r="AZ437" s="10">
        <v>10690</v>
      </c>
      <c r="BA437" s="10">
        <v>862.5</v>
      </c>
      <c r="BU437" s="10" t="s">
        <v>8</v>
      </c>
      <c r="BV437" s="10" t="s">
        <v>285</v>
      </c>
      <c r="BW437" s="54">
        <v>38263</v>
      </c>
      <c r="BX437" s="10">
        <v>10690</v>
      </c>
      <c r="BY437" s="10">
        <v>862.5</v>
      </c>
    </row>
    <row r="438" spans="37:77" x14ac:dyDescent="0.35">
      <c r="AK438" s="10" t="s">
        <v>282</v>
      </c>
      <c r="AL438" s="12">
        <v>41261</v>
      </c>
      <c r="AM438" s="10"/>
      <c r="AW438" s="10" t="s">
        <v>7</v>
      </c>
      <c r="AX438" s="10" t="s">
        <v>286</v>
      </c>
      <c r="AY438" s="54">
        <v>38401</v>
      </c>
      <c r="AZ438" s="10">
        <v>10890</v>
      </c>
      <c r="BA438" s="10">
        <v>860.1</v>
      </c>
      <c r="BU438" s="10" t="s">
        <v>7</v>
      </c>
      <c r="BV438" s="10" t="s">
        <v>286</v>
      </c>
      <c r="BW438" s="54">
        <v>38401</v>
      </c>
      <c r="BX438" s="10">
        <v>10890</v>
      </c>
      <c r="BY438" s="10">
        <v>860.1</v>
      </c>
    </row>
    <row r="439" spans="37:77" x14ac:dyDescent="0.35">
      <c r="AK439" s="10" t="s">
        <v>283</v>
      </c>
      <c r="AL439" s="12">
        <v>41262</v>
      </c>
      <c r="AM439" s="10"/>
      <c r="AW439" s="10" t="s">
        <v>8</v>
      </c>
      <c r="AX439" s="10" t="s">
        <v>15</v>
      </c>
      <c r="AY439" s="54">
        <v>38416</v>
      </c>
      <c r="AZ439" s="10">
        <v>10911</v>
      </c>
      <c r="BA439" s="10">
        <v>858</v>
      </c>
      <c r="BU439" s="10" t="s">
        <v>8</v>
      </c>
      <c r="BV439" s="10" t="s">
        <v>15</v>
      </c>
      <c r="BW439" s="54">
        <v>38416</v>
      </c>
      <c r="BX439" s="10">
        <v>10911</v>
      </c>
      <c r="BY439" s="10">
        <v>858</v>
      </c>
    </row>
    <row r="440" spans="37:77" x14ac:dyDescent="0.35">
      <c r="AK440" s="10" t="s">
        <v>277</v>
      </c>
      <c r="AL440" s="12">
        <v>41263</v>
      </c>
      <c r="AM440" s="10"/>
      <c r="AW440" s="10" t="s">
        <v>8</v>
      </c>
      <c r="AX440" s="10" t="s">
        <v>14</v>
      </c>
      <c r="AY440" s="54">
        <v>37995</v>
      </c>
      <c r="AZ440" s="10">
        <v>10403</v>
      </c>
      <c r="BA440" s="10">
        <v>855.01</v>
      </c>
      <c r="BU440" s="10" t="s">
        <v>8</v>
      </c>
      <c r="BV440" s="10" t="s">
        <v>14</v>
      </c>
      <c r="BW440" s="54">
        <v>37995</v>
      </c>
      <c r="BX440" s="10">
        <v>10403</v>
      </c>
      <c r="BY440" s="10">
        <v>855.01</v>
      </c>
    </row>
    <row r="441" spans="37:77" x14ac:dyDescent="0.35">
      <c r="AW441" s="10" t="s">
        <v>8</v>
      </c>
      <c r="AX441" s="10" t="s">
        <v>287</v>
      </c>
      <c r="AY441" s="54">
        <v>38360</v>
      </c>
      <c r="AZ441" s="10">
        <v>10811</v>
      </c>
      <c r="BA441" s="10">
        <v>852</v>
      </c>
      <c r="BU441" s="10" t="s">
        <v>8</v>
      </c>
      <c r="BV441" s="10" t="s">
        <v>287</v>
      </c>
      <c r="BW441" s="54">
        <v>38360</v>
      </c>
      <c r="BX441" s="10">
        <v>10811</v>
      </c>
      <c r="BY441" s="10">
        <v>852</v>
      </c>
    </row>
    <row r="442" spans="37:77" x14ac:dyDescent="0.35">
      <c r="AW442" s="10" t="s">
        <v>8</v>
      </c>
      <c r="AX442" s="10" t="s">
        <v>15</v>
      </c>
      <c r="AY442" s="54">
        <v>38088</v>
      </c>
      <c r="AZ442" s="10">
        <v>10492</v>
      </c>
      <c r="BA442" s="10">
        <v>851.2</v>
      </c>
      <c r="BU442" s="10" t="s">
        <v>8</v>
      </c>
      <c r="BV442" s="10" t="s">
        <v>15</v>
      </c>
      <c r="BW442" s="54">
        <v>38088</v>
      </c>
      <c r="BX442" s="10">
        <v>10492</v>
      </c>
      <c r="BY442" s="10">
        <v>851.2</v>
      </c>
    </row>
    <row r="443" spans="37:77" x14ac:dyDescent="0.35">
      <c r="AW443" s="10" t="s">
        <v>8</v>
      </c>
      <c r="AX443" s="10" t="s">
        <v>285</v>
      </c>
      <c r="AY443" s="54">
        <v>37875</v>
      </c>
      <c r="AZ443" s="10">
        <v>10293</v>
      </c>
      <c r="BA443" s="10">
        <v>848.7</v>
      </c>
      <c r="BU443" s="10" t="s">
        <v>8</v>
      </c>
      <c r="BV443" s="10" t="s">
        <v>285</v>
      </c>
      <c r="BW443" s="54">
        <v>37875</v>
      </c>
      <c r="BX443" s="10">
        <v>10293</v>
      </c>
      <c r="BY443" s="10">
        <v>848.7</v>
      </c>
    </row>
    <row r="444" spans="37:77" x14ac:dyDescent="0.35">
      <c r="AW444" s="10" t="s">
        <v>7</v>
      </c>
      <c r="AX444" s="10" t="s">
        <v>13</v>
      </c>
      <c r="AY444" s="54">
        <v>38441</v>
      </c>
      <c r="AZ444" s="10">
        <v>10965</v>
      </c>
      <c r="BA444" s="10">
        <v>848</v>
      </c>
      <c r="BU444" s="10" t="s">
        <v>7</v>
      </c>
      <c r="BV444" s="10" t="s">
        <v>13</v>
      </c>
      <c r="BW444" s="54">
        <v>38441</v>
      </c>
      <c r="BX444" s="10">
        <v>10965</v>
      </c>
      <c r="BY444" s="10">
        <v>848</v>
      </c>
    </row>
    <row r="445" spans="37:77" x14ac:dyDescent="0.35">
      <c r="AW445" s="10" t="s">
        <v>8</v>
      </c>
      <c r="AX445" s="10" t="s">
        <v>285</v>
      </c>
      <c r="AY445" s="54">
        <v>38373</v>
      </c>
      <c r="AZ445" s="10">
        <v>10835</v>
      </c>
      <c r="BA445" s="10">
        <v>845.8</v>
      </c>
      <c r="BU445" s="10" t="s">
        <v>8</v>
      </c>
      <c r="BV445" s="10" t="s">
        <v>285</v>
      </c>
      <c r="BW445" s="54">
        <v>38373</v>
      </c>
      <c r="BX445" s="10">
        <v>10835</v>
      </c>
      <c r="BY445" s="10">
        <v>845.8</v>
      </c>
    </row>
    <row r="446" spans="37:77" x14ac:dyDescent="0.35">
      <c r="AW446" s="10" t="s">
        <v>8</v>
      </c>
      <c r="AX446" s="10" t="s">
        <v>287</v>
      </c>
      <c r="AY446" s="54">
        <v>38296</v>
      </c>
      <c r="AZ446" s="10">
        <v>10719</v>
      </c>
      <c r="BA446" s="10">
        <v>844.25</v>
      </c>
      <c r="BU446" s="10" t="s">
        <v>8</v>
      </c>
      <c r="BV446" s="10" t="s">
        <v>287</v>
      </c>
      <c r="BW446" s="54">
        <v>38296</v>
      </c>
      <c r="BX446" s="10">
        <v>10719</v>
      </c>
      <c r="BY446" s="10">
        <v>844.25</v>
      </c>
    </row>
    <row r="447" spans="37:77" x14ac:dyDescent="0.35">
      <c r="AW447" s="10" t="s">
        <v>8</v>
      </c>
      <c r="AX447" s="10" t="s">
        <v>285</v>
      </c>
      <c r="AY447" s="54">
        <v>38389</v>
      </c>
      <c r="AZ447" s="10">
        <v>10827</v>
      </c>
      <c r="BA447" s="10">
        <v>843</v>
      </c>
      <c r="BU447" s="10" t="s">
        <v>8</v>
      </c>
      <c r="BV447" s="10" t="s">
        <v>285</v>
      </c>
      <c r="BW447" s="54">
        <v>38389</v>
      </c>
      <c r="BX447" s="10">
        <v>10827</v>
      </c>
      <c r="BY447" s="10">
        <v>843</v>
      </c>
    </row>
    <row r="448" spans="37:77" x14ac:dyDescent="0.35">
      <c r="AW448" s="10" t="s">
        <v>8</v>
      </c>
      <c r="AX448" s="10" t="s">
        <v>15</v>
      </c>
      <c r="AY448" s="54">
        <v>38168</v>
      </c>
      <c r="AZ448" s="10">
        <v>10576</v>
      </c>
      <c r="BA448" s="10">
        <v>838.45</v>
      </c>
      <c r="BU448" s="10" t="s">
        <v>8</v>
      </c>
      <c r="BV448" s="10" t="s">
        <v>15</v>
      </c>
      <c r="BW448" s="54">
        <v>38168</v>
      </c>
      <c r="BX448" s="10">
        <v>10576</v>
      </c>
      <c r="BY448" s="10">
        <v>838.45</v>
      </c>
    </row>
    <row r="449" spans="49:77" x14ac:dyDescent="0.35">
      <c r="AW449" s="10" t="s">
        <v>8</v>
      </c>
      <c r="AX449" s="10" t="s">
        <v>18</v>
      </c>
      <c r="AY449" s="54">
        <v>38151</v>
      </c>
      <c r="AZ449" s="10">
        <v>10556</v>
      </c>
      <c r="BA449" s="10">
        <v>835.2</v>
      </c>
      <c r="BU449" s="10" t="s">
        <v>8</v>
      </c>
      <c r="BV449" s="10" t="s">
        <v>18</v>
      </c>
      <c r="BW449" s="54">
        <v>38151</v>
      </c>
      <c r="BX449" s="10">
        <v>10556</v>
      </c>
      <c r="BY449" s="10">
        <v>835.2</v>
      </c>
    </row>
    <row r="450" spans="49:77" x14ac:dyDescent="0.35">
      <c r="AW450" s="10" t="s">
        <v>7</v>
      </c>
      <c r="AX450" s="10" t="s">
        <v>286</v>
      </c>
      <c r="AY450" s="54">
        <v>37957</v>
      </c>
      <c r="AZ450" s="10">
        <v>10367</v>
      </c>
      <c r="BA450" s="10">
        <v>834.2</v>
      </c>
      <c r="BU450" s="10" t="s">
        <v>7</v>
      </c>
      <c r="BV450" s="10" t="s">
        <v>286</v>
      </c>
      <c r="BW450" s="54">
        <v>37957</v>
      </c>
      <c r="BX450" s="10">
        <v>10367</v>
      </c>
      <c r="BY450" s="10">
        <v>834.2</v>
      </c>
    </row>
    <row r="451" spans="49:77" x14ac:dyDescent="0.35">
      <c r="AW451" s="10" t="s">
        <v>7</v>
      </c>
      <c r="AX451" s="10" t="s">
        <v>286</v>
      </c>
      <c r="AY451" s="54">
        <v>38364</v>
      </c>
      <c r="AZ451" s="10">
        <v>10818</v>
      </c>
      <c r="BA451" s="10">
        <v>833</v>
      </c>
      <c r="BU451" s="10" t="s">
        <v>7</v>
      </c>
      <c r="BV451" s="10" t="s">
        <v>286</v>
      </c>
      <c r="BW451" s="54">
        <v>38364</v>
      </c>
      <c r="BX451" s="10">
        <v>10818</v>
      </c>
      <c r="BY451" s="10">
        <v>833</v>
      </c>
    </row>
    <row r="452" spans="49:77" x14ac:dyDescent="0.35">
      <c r="AW452" s="10" t="s">
        <v>8</v>
      </c>
      <c r="AX452" s="10" t="s">
        <v>15</v>
      </c>
      <c r="AY452" s="54">
        <v>38374</v>
      </c>
      <c r="AZ452" s="10">
        <v>10839</v>
      </c>
      <c r="BA452" s="10">
        <v>827.55</v>
      </c>
      <c r="BU452" s="10" t="s">
        <v>8</v>
      </c>
      <c r="BV452" s="10" t="s">
        <v>15</v>
      </c>
      <c r="BW452" s="54">
        <v>38374</v>
      </c>
      <c r="BX452" s="10">
        <v>10839</v>
      </c>
      <c r="BY452" s="10">
        <v>827.55</v>
      </c>
    </row>
    <row r="453" spans="49:77" x14ac:dyDescent="0.35">
      <c r="AW453" s="10" t="s">
        <v>8</v>
      </c>
      <c r="AX453" s="10" t="s">
        <v>287</v>
      </c>
      <c r="AY453" s="54">
        <v>37861</v>
      </c>
      <c r="AZ453" s="10">
        <v>10287</v>
      </c>
      <c r="BA453" s="10">
        <v>819</v>
      </c>
      <c r="BU453" s="10" t="s">
        <v>8</v>
      </c>
      <c r="BV453" s="10" t="s">
        <v>287</v>
      </c>
      <c r="BW453" s="54">
        <v>37861</v>
      </c>
      <c r="BX453" s="10">
        <v>10287</v>
      </c>
      <c r="BY453" s="10">
        <v>819</v>
      </c>
    </row>
    <row r="454" spans="49:77" x14ac:dyDescent="0.35">
      <c r="AW454" s="10" t="s">
        <v>8</v>
      </c>
      <c r="AX454" s="10" t="s">
        <v>285</v>
      </c>
      <c r="AY454" s="54">
        <v>38130</v>
      </c>
      <c r="AZ454" s="10">
        <v>10525</v>
      </c>
      <c r="BA454" s="10">
        <v>818.4</v>
      </c>
      <c r="BU454" s="10" t="s">
        <v>8</v>
      </c>
      <c r="BV454" s="10" t="s">
        <v>285</v>
      </c>
      <c r="BW454" s="54">
        <v>38130</v>
      </c>
      <c r="BX454" s="10">
        <v>10525</v>
      </c>
      <c r="BY454" s="10">
        <v>818.4</v>
      </c>
    </row>
    <row r="455" spans="49:77" x14ac:dyDescent="0.35">
      <c r="AW455" s="10" t="s">
        <v>7</v>
      </c>
      <c r="AX455" s="10" t="s">
        <v>286</v>
      </c>
      <c r="AY455" s="54">
        <v>38473</v>
      </c>
      <c r="AZ455" s="10">
        <v>11047</v>
      </c>
      <c r="BA455" s="10">
        <v>817.87</v>
      </c>
      <c r="BU455" s="10" t="s">
        <v>7</v>
      </c>
      <c r="BV455" s="10" t="s">
        <v>286</v>
      </c>
      <c r="BW455" s="54">
        <v>38473</v>
      </c>
      <c r="BX455" s="10">
        <v>11047</v>
      </c>
      <c r="BY455" s="10">
        <v>817.87</v>
      </c>
    </row>
    <row r="456" spans="49:77" x14ac:dyDescent="0.35">
      <c r="AW456" s="10" t="s">
        <v>8</v>
      </c>
      <c r="AX456" s="10" t="s">
        <v>18</v>
      </c>
      <c r="AY456" s="54">
        <v>38106</v>
      </c>
      <c r="AZ456" s="10">
        <v>10502</v>
      </c>
      <c r="BA456" s="10">
        <v>816.3</v>
      </c>
      <c r="BU456" s="10" t="s">
        <v>8</v>
      </c>
      <c r="BV456" s="10" t="s">
        <v>18</v>
      </c>
      <c r="BW456" s="54">
        <v>38106</v>
      </c>
      <c r="BX456" s="10">
        <v>10502</v>
      </c>
      <c r="BY456" s="10">
        <v>816.3</v>
      </c>
    </row>
    <row r="457" spans="49:77" x14ac:dyDescent="0.35">
      <c r="AW457" s="10" t="s">
        <v>7</v>
      </c>
      <c r="AX457" s="10" t="s">
        <v>13</v>
      </c>
      <c r="AY457" s="54">
        <v>38232</v>
      </c>
      <c r="AZ457" s="10">
        <v>10643</v>
      </c>
      <c r="BA457" s="10">
        <v>814.5</v>
      </c>
      <c r="BU457" s="10" t="s">
        <v>7</v>
      </c>
      <c r="BV457" s="10" t="s">
        <v>13</v>
      </c>
      <c r="BW457" s="54">
        <v>38232</v>
      </c>
      <c r="BX457" s="10">
        <v>10643</v>
      </c>
      <c r="BY457" s="10">
        <v>814.5</v>
      </c>
    </row>
    <row r="458" spans="49:77" x14ac:dyDescent="0.35">
      <c r="AW458" s="10" t="s">
        <v>8</v>
      </c>
      <c r="AX458" s="10" t="s">
        <v>14</v>
      </c>
      <c r="AY458" s="54">
        <v>37933</v>
      </c>
      <c r="AZ458" s="10">
        <v>10347</v>
      </c>
      <c r="BA458" s="10">
        <v>814.42</v>
      </c>
      <c r="BU458" s="10" t="s">
        <v>8</v>
      </c>
      <c r="BV458" s="10" t="s">
        <v>14</v>
      </c>
      <c r="BW458" s="54">
        <v>37933</v>
      </c>
      <c r="BX458" s="10">
        <v>10347</v>
      </c>
      <c r="BY458" s="10">
        <v>814.42</v>
      </c>
    </row>
    <row r="459" spans="49:77" x14ac:dyDescent="0.35">
      <c r="AW459" s="10" t="s">
        <v>8</v>
      </c>
      <c r="AX459" s="10" t="s">
        <v>285</v>
      </c>
      <c r="AY459" s="54">
        <v>38256</v>
      </c>
      <c r="AZ459" s="10">
        <v>10677</v>
      </c>
      <c r="BA459" s="10">
        <v>813.36</v>
      </c>
      <c r="BU459" s="10" t="s">
        <v>8</v>
      </c>
      <c r="BV459" s="10" t="s">
        <v>285</v>
      </c>
      <c r="BW459" s="54">
        <v>38256</v>
      </c>
      <c r="BX459" s="10">
        <v>10677</v>
      </c>
      <c r="BY459" s="10">
        <v>813.36</v>
      </c>
    </row>
    <row r="460" spans="49:77" x14ac:dyDescent="0.35">
      <c r="AW460" s="10" t="s">
        <v>8</v>
      </c>
      <c r="AX460" s="10" t="s">
        <v>285</v>
      </c>
      <c r="AY460" s="54">
        <v>38184</v>
      </c>
      <c r="AZ460" s="10">
        <v>10591</v>
      </c>
      <c r="BA460" s="10">
        <v>812.5</v>
      </c>
      <c r="BU460" s="10" t="s">
        <v>8</v>
      </c>
      <c r="BV460" s="10" t="s">
        <v>285</v>
      </c>
      <c r="BW460" s="54">
        <v>38184</v>
      </c>
      <c r="BX460" s="10">
        <v>10591</v>
      </c>
      <c r="BY460" s="10">
        <v>812.5</v>
      </c>
    </row>
    <row r="461" spans="49:77" x14ac:dyDescent="0.35">
      <c r="AW461" s="10" t="s">
        <v>7</v>
      </c>
      <c r="AX461" s="10" t="s">
        <v>13</v>
      </c>
      <c r="AY461" s="54">
        <v>38200</v>
      </c>
      <c r="AZ461" s="10">
        <v>10611</v>
      </c>
      <c r="BA461" s="10">
        <v>808</v>
      </c>
      <c r="BU461" s="10" t="s">
        <v>7</v>
      </c>
      <c r="BV461" s="10" t="s">
        <v>13</v>
      </c>
      <c r="BW461" s="54">
        <v>38200</v>
      </c>
      <c r="BX461" s="10">
        <v>10611</v>
      </c>
      <c r="BY461" s="10">
        <v>808</v>
      </c>
    </row>
    <row r="462" spans="49:77" x14ac:dyDescent="0.35">
      <c r="AW462" s="10" t="s">
        <v>8</v>
      </c>
      <c r="AX462" s="10" t="s">
        <v>285</v>
      </c>
      <c r="AY462" s="54">
        <v>38177</v>
      </c>
      <c r="AZ462" s="10">
        <v>10587</v>
      </c>
      <c r="BA462" s="10">
        <v>807.38</v>
      </c>
      <c r="BU462" s="10" t="s">
        <v>8</v>
      </c>
      <c r="BV462" s="10" t="s">
        <v>285</v>
      </c>
      <c r="BW462" s="54">
        <v>38177</v>
      </c>
      <c r="BX462" s="10">
        <v>10587</v>
      </c>
      <c r="BY462" s="10">
        <v>807.38</v>
      </c>
    </row>
    <row r="463" spans="49:77" x14ac:dyDescent="0.35">
      <c r="AW463" s="10" t="s">
        <v>8</v>
      </c>
      <c r="AX463" s="10" t="s">
        <v>15</v>
      </c>
      <c r="AY463" s="54">
        <v>38274</v>
      </c>
      <c r="AZ463" s="10">
        <v>10697</v>
      </c>
      <c r="BA463" s="10">
        <v>805.43</v>
      </c>
      <c r="BU463" s="10" t="s">
        <v>8</v>
      </c>
      <c r="BV463" s="10" t="s">
        <v>15</v>
      </c>
      <c r="BW463" s="54">
        <v>38274</v>
      </c>
      <c r="BX463" s="10">
        <v>10697</v>
      </c>
      <c r="BY463" s="10">
        <v>805.43</v>
      </c>
    </row>
    <row r="464" spans="49:77" x14ac:dyDescent="0.35">
      <c r="AW464" s="10" t="s">
        <v>8</v>
      </c>
      <c r="AX464" s="10" t="s">
        <v>15</v>
      </c>
      <c r="AY464" s="54">
        <v>38001</v>
      </c>
      <c r="AZ464" s="10">
        <v>10410</v>
      </c>
      <c r="BA464" s="10">
        <v>802</v>
      </c>
      <c r="BU464" s="10" t="s">
        <v>8</v>
      </c>
      <c r="BV464" s="10" t="s">
        <v>15</v>
      </c>
      <c r="BW464" s="54">
        <v>38001</v>
      </c>
      <c r="BX464" s="10">
        <v>10410</v>
      </c>
      <c r="BY464" s="10">
        <v>802</v>
      </c>
    </row>
    <row r="465" spans="49:77" x14ac:dyDescent="0.35">
      <c r="AW465" s="10" t="s">
        <v>8</v>
      </c>
      <c r="AX465" s="10" t="s">
        <v>14</v>
      </c>
      <c r="AY465" s="54">
        <v>38263</v>
      </c>
      <c r="AZ465" s="10">
        <v>10685</v>
      </c>
      <c r="BA465" s="10">
        <v>801.1</v>
      </c>
      <c r="BU465" s="10" t="s">
        <v>8</v>
      </c>
      <c r="BV465" s="10" t="s">
        <v>14</v>
      </c>
      <c r="BW465" s="54">
        <v>38263</v>
      </c>
      <c r="BX465" s="10">
        <v>10685</v>
      </c>
      <c r="BY465" s="10">
        <v>801.1</v>
      </c>
    </row>
    <row r="466" spans="49:77" x14ac:dyDescent="0.35">
      <c r="AW466" s="10" t="s">
        <v>8</v>
      </c>
      <c r="AX466" s="10" t="s">
        <v>14</v>
      </c>
      <c r="AY466" s="54">
        <v>38450</v>
      </c>
      <c r="AZ466" s="10">
        <v>10927</v>
      </c>
      <c r="BA466" s="10">
        <v>800</v>
      </c>
      <c r="BU466" s="10" t="s">
        <v>8</v>
      </c>
      <c r="BV466" s="10" t="s">
        <v>14</v>
      </c>
      <c r="BW466" s="54">
        <v>38450</v>
      </c>
      <c r="BX466" s="10">
        <v>10927</v>
      </c>
      <c r="BY466" s="10">
        <v>800</v>
      </c>
    </row>
    <row r="467" spans="49:77" x14ac:dyDescent="0.35">
      <c r="AW467" s="10" t="s">
        <v>8</v>
      </c>
      <c r="AX467" s="10" t="s">
        <v>14</v>
      </c>
      <c r="AY467" s="54">
        <v>38430</v>
      </c>
      <c r="AZ467" s="10">
        <v>10931</v>
      </c>
      <c r="BA467" s="10">
        <v>799.2</v>
      </c>
      <c r="BU467" s="10" t="s">
        <v>8</v>
      </c>
      <c r="BV467" s="10" t="s">
        <v>14</v>
      </c>
      <c r="BW467" s="54">
        <v>38430</v>
      </c>
      <c r="BX467" s="10">
        <v>10931</v>
      </c>
      <c r="BY467" s="10">
        <v>799.2</v>
      </c>
    </row>
    <row r="468" spans="49:77" x14ac:dyDescent="0.35">
      <c r="AW468" s="10" t="s">
        <v>7</v>
      </c>
      <c r="AX468" s="10" t="s">
        <v>286</v>
      </c>
      <c r="AY468" s="54">
        <v>38119</v>
      </c>
      <c r="AZ468" s="10">
        <v>10532</v>
      </c>
      <c r="BA468" s="10">
        <v>796.35</v>
      </c>
      <c r="BU468" s="10" t="s">
        <v>7</v>
      </c>
      <c r="BV468" s="10" t="s">
        <v>286</v>
      </c>
      <c r="BW468" s="54">
        <v>38119</v>
      </c>
      <c r="BX468" s="10">
        <v>10532</v>
      </c>
      <c r="BY468" s="10">
        <v>796.35</v>
      </c>
    </row>
    <row r="469" spans="49:77" x14ac:dyDescent="0.35">
      <c r="AW469" s="10" t="s">
        <v>7</v>
      </c>
      <c r="AX469" s="10" t="s">
        <v>286</v>
      </c>
      <c r="AY469" s="54">
        <v>38438</v>
      </c>
      <c r="AZ469" s="10">
        <v>10958</v>
      </c>
      <c r="BA469" s="10">
        <v>781</v>
      </c>
      <c r="BU469" s="10" t="s">
        <v>7</v>
      </c>
      <c r="BV469" s="10" t="s">
        <v>286</v>
      </c>
      <c r="BW469" s="54">
        <v>38438</v>
      </c>
      <c r="BX469" s="10">
        <v>10958</v>
      </c>
      <c r="BY469" s="10">
        <v>781</v>
      </c>
    </row>
    <row r="470" spans="49:77" x14ac:dyDescent="0.35">
      <c r="AW470" s="10" t="s">
        <v>8</v>
      </c>
      <c r="AX470" s="10" t="s">
        <v>14</v>
      </c>
      <c r="AY470" s="54">
        <v>38415</v>
      </c>
      <c r="AZ470" s="10">
        <v>10913</v>
      </c>
      <c r="BA470" s="10">
        <v>768.75</v>
      </c>
      <c r="BU470" s="10" t="s">
        <v>8</v>
      </c>
      <c r="BV470" s="10" t="s">
        <v>14</v>
      </c>
      <c r="BW470" s="54">
        <v>38415</v>
      </c>
      <c r="BX470" s="10">
        <v>10913</v>
      </c>
      <c r="BY470" s="10">
        <v>768.75</v>
      </c>
    </row>
    <row r="471" spans="49:77" x14ac:dyDescent="0.35">
      <c r="AW471" s="10" t="s">
        <v>8</v>
      </c>
      <c r="AX471" s="10" t="s">
        <v>14</v>
      </c>
      <c r="AY471" s="54">
        <v>38168</v>
      </c>
      <c r="AZ471" s="10">
        <v>10574</v>
      </c>
      <c r="BA471" s="10">
        <v>764.3</v>
      </c>
      <c r="BU471" s="10" t="s">
        <v>8</v>
      </c>
      <c r="BV471" s="10" t="s">
        <v>14</v>
      </c>
      <c r="BW471" s="54">
        <v>38168</v>
      </c>
      <c r="BX471" s="10">
        <v>10574</v>
      </c>
      <c r="BY471" s="10">
        <v>764.3</v>
      </c>
    </row>
    <row r="472" spans="49:77" x14ac:dyDescent="0.35">
      <c r="AW472" s="10" t="s">
        <v>8</v>
      </c>
      <c r="AX472" s="10" t="s">
        <v>14</v>
      </c>
      <c r="AY472" s="54">
        <v>38210</v>
      </c>
      <c r="AZ472" s="10">
        <v>10621</v>
      </c>
      <c r="BA472" s="10">
        <v>758.5</v>
      </c>
      <c r="BU472" s="10" t="s">
        <v>8</v>
      </c>
      <c r="BV472" s="10" t="s">
        <v>14</v>
      </c>
      <c r="BW472" s="54">
        <v>38210</v>
      </c>
      <c r="BX472" s="10">
        <v>10621</v>
      </c>
      <c r="BY472" s="10">
        <v>758.5</v>
      </c>
    </row>
    <row r="473" spans="49:77" x14ac:dyDescent="0.35">
      <c r="AW473" s="10" t="s">
        <v>7</v>
      </c>
      <c r="AX473" s="10" t="s">
        <v>13</v>
      </c>
      <c r="AY473" s="54">
        <v>38070</v>
      </c>
      <c r="AZ473" s="10">
        <v>10480</v>
      </c>
      <c r="BA473" s="10">
        <v>756</v>
      </c>
      <c r="BU473" s="10" t="s">
        <v>7</v>
      </c>
      <c r="BV473" s="10" t="s">
        <v>13</v>
      </c>
      <c r="BW473" s="54">
        <v>38070</v>
      </c>
      <c r="BX473" s="10">
        <v>10480</v>
      </c>
      <c r="BY473" s="10">
        <v>756</v>
      </c>
    </row>
    <row r="474" spans="49:77" x14ac:dyDescent="0.35">
      <c r="AW474" s="10" t="s">
        <v>8</v>
      </c>
      <c r="AX474" s="10" t="s">
        <v>287</v>
      </c>
      <c r="AY474" s="54">
        <v>37881</v>
      </c>
      <c r="AZ474" s="10">
        <v>10301</v>
      </c>
      <c r="BA474" s="10">
        <v>755</v>
      </c>
      <c r="BU474" s="10" t="s">
        <v>8</v>
      </c>
      <c r="BV474" s="10" t="s">
        <v>287</v>
      </c>
      <c r="BW474" s="54">
        <v>37881</v>
      </c>
      <c r="BX474" s="10">
        <v>10301</v>
      </c>
      <c r="BY474" s="10">
        <v>755</v>
      </c>
    </row>
    <row r="475" spans="49:77" x14ac:dyDescent="0.35">
      <c r="AW475" s="10" t="s">
        <v>7</v>
      </c>
      <c r="AX475" s="10" t="s">
        <v>286</v>
      </c>
      <c r="AY475" s="54">
        <v>38410</v>
      </c>
      <c r="AZ475" s="10">
        <v>10896</v>
      </c>
      <c r="BA475" s="10">
        <v>750.5</v>
      </c>
      <c r="BU475" s="10" t="s">
        <v>7</v>
      </c>
      <c r="BV475" s="10" t="s">
        <v>286</v>
      </c>
      <c r="BW475" s="54">
        <v>38410</v>
      </c>
      <c r="BX475" s="10">
        <v>10896</v>
      </c>
      <c r="BY475" s="10">
        <v>750.5</v>
      </c>
    </row>
    <row r="476" spans="49:77" x14ac:dyDescent="0.35">
      <c r="AW476" s="10" t="s">
        <v>7</v>
      </c>
      <c r="AX476" s="10" t="s">
        <v>286</v>
      </c>
      <c r="AY476" s="54">
        <v>38099</v>
      </c>
      <c r="AZ476" s="10">
        <v>10507</v>
      </c>
      <c r="BA476" s="10">
        <v>749.06</v>
      </c>
      <c r="BU476" s="10" t="s">
        <v>7</v>
      </c>
      <c r="BV476" s="10" t="s">
        <v>286</v>
      </c>
      <c r="BW476" s="54">
        <v>38099</v>
      </c>
      <c r="BX476" s="10">
        <v>10507</v>
      </c>
      <c r="BY476" s="10">
        <v>749.06</v>
      </c>
    </row>
    <row r="477" spans="49:77" x14ac:dyDescent="0.35">
      <c r="AW477" s="10" t="s">
        <v>7</v>
      </c>
      <c r="AX477" s="10" t="s">
        <v>286</v>
      </c>
      <c r="AY477" s="54">
        <v>38424</v>
      </c>
      <c r="AZ477" s="10">
        <v>10923</v>
      </c>
      <c r="BA477" s="10">
        <v>748.8</v>
      </c>
      <c r="BU477" s="10" t="s">
        <v>7</v>
      </c>
      <c r="BV477" s="10" t="s">
        <v>286</v>
      </c>
      <c r="BW477" s="54">
        <v>38424</v>
      </c>
      <c r="BX477" s="10">
        <v>10923</v>
      </c>
      <c r="BY477" s="10">
        <v>748.8</v>
      </c>
    </row>
    <row r="478" spans="49:77" x14ac:dyDescent="0.35">
      <c r="AW478" s="10" t="s">
        <v>7</v>
      </c>
      <c r="AX478" s="10" t="s">
        <v>17</v>
      </c>
      <c r="AY478" s="54">
        <v>38416</v>
      </c>
      <c r="AZ478" s="10">
        <v>10922</v>
      </c>
      <c r="BA478" s="10">
        <v>742.5</v>
      </c>
      <c r="BU478" s="10" t="s">
        <v>7</v>
      </c>
      <c r="BV478" s="10" t="s">
        <v>17</v>
      </c>
      <c r="BW478" s="54">
        <v>38416</v>
      </c>
      <c r="BX478" s="10">
        <v>10922</v>
      </c>
      <c r="BY478" s="10">
        <v>742.5</v>
      </c>
    </row>
    <row r="479" spans="49:77" x14ac:dyDescent="0.35">
      <c r="AW479" s="10" t="s">
        <v>7</v>
      </c>
      <c r="AX479" s="10" t="s">
        <v>13</v>
      </c>
      <c r="AY479" s="54">
        <v>38315</v>
      </c>
      <c r="AZ479" s="10">
        <v>10744</v>
      </c>
      <c r="BA479" s="10">
        <v>736</v>
      </c>
      <c r="BU479" s="10" t="s">
        <v>7</v>
      </c>
      <c r="BV479" s="10" t="s">
        <v>13</v>
      </c>
      <c r="BW479" s="54">
        <v>38315</v>
      </c>
      <c r="BX479" s="10">
        <v>10744</v>
      </c>
      <c r="BY479" s="10">
        <v>736</v>
      </c>
    </row>
    <row r="480" spans="49:77" x14ac:dyDescent="0.35">
      <c r="AW480" s="10" t="s">
        <v>8</v>
      </c>
      <c r="AX480" s="10" t="s">
        <v>287</v>
      </c>
      <c r="AY480" s="54">
        <v>38378</v>
      </c>
      <c r="AZ480" s="10">
        <v>10844</v>
      </c>
      <c r="BA480" s="10">
        <v>735</v>
      </c>
      <c r="BU480" s="10" t="s">
        <v>8</v>
      </c>
      <c r="BV480" s="10" t="s">
        <v>287</v>
      </c>
      <c r="BW480" s="54">
        <v>38378</v>
      </c>
      <c r="BX480" s="10">
        <v>10844</v>
      </c>
      <c r="BY480" s="10">
        <v>735</v>
      </c>
    </row>
    <row r="481" spans="49:77" x14ac:dyDescent="0.35">
      <c r="AW481" s="10" t="s">
        <v>8</v>
      </c>
      <c r="AX481" s="10" t="s">
        <v>285</v>
      </c>
      <c r="AY481" s="54">
        <v>38472</v>
      </c>
      <c r="AZ481" s="10">
        <v>11038</v>
      </c>
      <c r="BA481" s="10">
        <v>732.6</v>
      </c>
      <c r="BU481" s="10" t="s">
        <v>8</v>
      </c>
      <c r="BV481" s="10" t="s">
        <v>285</v>
      </c>
      <c r="BW481" s="54">
        <v>38472</v>
      </c>
      <c r="BX481" s="10">
        <v>11038</v>
      </c>
      <c r="BY481" s="10">
        <v>732.6</v>
      </c>
    </row>
    <row r="482" spans="49:77" x14ac:dyDescent="0.35">
      <c r="AW482" s="10" t="s">
        <v>8</v>
      </c>
      <c r="AX482" s="10" t="s">
        <v>285</v>
      </c>
      <c r="AY482" s="54">
        <v>38371</v>
      </c>
      <c r="AZ482" s="10">
        <v>10788</v>
      </c>
      <c r="BA482" s="10">
        <v>731.5</v>
      </c>
      <c r="BU482" s="10" t="s">
        <v>8</v>
      </c>
      <c r="BV482" s="10" t="s">
        <v>285</v>
      </c>
      <c r="BW482" s="54">
        <v>38371</v>
      </c>
      <c r="BX482" s="10">
        <v>10788</v>
      </c>
      <c r="BY482" s="10">
        <v>731.5</v>
      </c>
    </row>
    <row r="483" spans="49:77" x14ac:dyDescent="0.35">
      <c r="AW483" s="10" t="s">
        <v>7</v>
      </c>
      <c r="AX483" s="10" t="s">
        <v>13</v>
      </c>
      <c r="AY483" s="54">
        <v>38389</v>
      </c>
      <c r="AZ483" s="10">
        <v>10826</v>
      </c>
      <c r="BA483" s="10">
        <v>730</v>
      </c>
      <c r="BU483" s="10" t="s">
        <v>7</v>
      </c>
      <c r="BV483" s="10" t="s">
        <v>13</v>
      </c>
      <c r="BW483" s="54">
        <v>38389</v>
      </c>
      <c r="BX483" s="10">
        <v>10826</v>
      </c>
      <c r="BY483" s="10">
        <v>730</v>
      </c>
    </row>
    <row r="484" spans="49:77" x14ac:dyDescent="0.35">
      <c r="AW484" s="10" t="s">
        <v>7</v>
      </c>
      <c r="AX484" s="10" t="s">
        <v>13</v>
      </c>
      <c r="AY484" s="54">
        <v>38347</v>
      </c>
      <c r="AZ484" s="10">
        <v>10790</v>
      </c>
      <c r="BA484" s="10">
        <v>722.5</v>
      </c>
      <c r="BU484" s="10" t="s">
        <v>7</v>
      </c>
      <c r="BV484" s="10" t="s">
        <v>13</v>
      </c>
      <c r="BW484" s="54">
        <v>38347</v>
      </c>
      <c r="BX484" s="10">
        <v>10790</v>
      </c>
      <c r="BY484" s="10">
        <v>722.5</v>
      </c>
    </row>
    <row r="485" spans="49:77" x14ac:dyDescent="0.35">
      <c r="AW485" s="10" t="s">
        <v>8</v>
      </c>
      <c r="AX485" s="10" t="s">
        <v>18</v>
      </c>
      <c r="AY485" s="54">
        <v>38448</v>
      </c>
      <c r="AZ485" s="10">
        <v>10983</v>
      </c>
      <c r="BA485" s="10">
        <v>720.9</v>
      </c>
      <c r="BU485" s="10" t="s">
        <v>8</v>
      </c>
      <c r="BV485" s="10" t="s">
        <v>18</v>
      </c>
      <c r="BW485" s="54">
        <v>38448</v>
      </c>
      <c r="BX485" s="10">
        <v>10983</v>
      </c>
      <c r="BY485" s="10">
        <v>720.9</v>
      </c>
    </row>
    <row r="486" spans="49:77" x14ac:dyDescent="0.35">
      <c r="AW486" s="10" t="s">
        <v>8</v>
      </c>
      <c r="AX486" s="10" t="s">
        <v>287</v>
      </c>
      <c r="AY486" s="54">
        <v>38013</v>
      </c>
      <c r="AZ486" s="10">
        <v>10416</v>
      </c>
      <c r="BA486" s="10">
        <v>720</v>
      </c>
      <c r="BU486" s="10" t="s">
        <v>8</v>
      </c>
      <c r="BV486" s="10" t="s">
        <v>287</v>
      </c>
      <c r="BW486" s="54">
        <v>38013</v>
      </c>
      <c r="BX486" s="10">
        <v>10416</v>
      </c>
      <c r="BY486" s="10">
        <v>720</v>
      </c>
    </row>
    <row r="487" spans="49:77" x14ac:dyDescent="0.35">
      <c r="AW487" s="10" t="s">
        <v>8</v>
      </c>
      <c r="AX487" s="10" t="s">
        <v>18</v>
      </c>
      <c r="AY487" s="54">
        <v>38346</v>
      </c>
      <c r="AZ487" s="10">
        <v>10780</v>
      </c>
      <c r="BA487" s="10">
        <v>720</v>
      </c>
      <c r="BU487" s="10" t="s">
        <v>8</v>
      </c>
      <c r="BV487" s="10" t="s">
        <v>18</v>
      </c>
      <c r="BW487" s="54">
        <v>38346</v>
      </c>
      <c r="BX487" s="10">
        <v>10780</v>
      </c>
      <c r="BY487" s="10">
        <v>720</v>
      </c>
    </row>
    <row r="488" spans="49:77" x14ac:dyDescent="0.35">
      <c r="AW488" s="10" t="s">
        <v>7</v>
      </c>
      <c r="AX488" s="10" t="s">
        <v>286</v>
      </c>
      <c r="AY488" s="54">
        <v>38186</v>
      </c>
      <c r="AZ488" s="10">
        <v>10597</v>
      </c>
      <c r="BA488" s="10">
        <v>718.08</v>
      </c>
      <c r="BU488" s="10" t="s">
        <v>7</v>
      </c>
      <c r="BV488" s="10" t="s">
        <v>286</v>
      </c>
      <c r="BW488" s="54">
        <v>38186</v>
      </c>
      <c r="BX488" s="10">
        <v>10597</v>
      </c>
      <c r="BY488" s="10">
        <v>718.08</v>
      </c>
    </row>
    <row r="489" spans="49:77" x14ac:dyDescent="0.35">
      <c r="AW489" s="10" t="s">
        <v>8</v>
      </c>
      <c r="AX489" s="10" t="s">
        <v>15</v>
      </c>
      <c r="AY489" s="54">
        <v>38058</v>
      </c>
      <c r="AZ489" s="10">
        <v>10468</v>
      </c>
      <c r="BA489" s="10">
        <v>717.6</v>
      </c>
      <c r="BU489" s="10" t="s">
        <v>8</v>
      </c>
      <c r="BV489" s="10" t="s">
        <v>15</v>
      </c>
      <c r="BW489" s="54">
        <v>38058</v>
      </c>
      <c r="BX489" s="10">
        <v>10468</v>
      </c>
      <c r="BY489" s="10">
        <v>717.6</v>
      </c>
    </row>
    <row r="490" spans="49:77" x14ac:dyDescent="0.35">
      <c r="AW490" s="10" t="s">
        <v>8</v>
      </c>
      <c r="AX490" s="10" t="s">
        <v>285</v>
      </c>
      <c r="AY490" s="54">
        <v>38438</v>
      </c>
      <c r="AZ490" s="10">
        <v>10975</v>
      </c>
      <c r="BA490" s="10">
        <v>717.5</v>
      </c>
      <c r="BU490" s="10" t="s">
        <v>8</v>
      </c>
      <c r="BV490" s="10" t="s">
        <v>285</v>
      </c>
      <c r="BW490" s="54">
        <v>38438</v>
      </c>
      <c r="BX490" s="10">
        <v>10975</v>
      </c>
      <c r="BY490" s="10">
        <v>717.5</v>
      </c>
    </row>
    <row r="491" spans="49:77" x14ac:dyDescent="0.35">
      <c r="AW491" s="10" t="s">
        <v>7</v>
      </c>
      <c r="AX491" s="10" t="s">
        <v>17</v>
      </c>
      <c r="AY491" s="54">
        <v>37988</v>
      </c>
      <c r="AZ491" s="10">
        <v>10397</v>
      </c>
      <c r="BA491" s="10">
        <v>716.72</v>
      </c>
      <c r="BU491" s="10" t="s">
        <v>7</v>
      </c>
      <c r="BV491" s="10" t="s">
        <v>17</v>
      </c>
      <c r="BW491" s="54">
        <v>37988</v>
      </c>
      <c r="BX491" s="10">
        <v>10397</v>
      </c>
      <c r="BY491" s="10">
        <v>716.72</v>
      </c>
    </row>
    <row r="492" spans="49:77" x14ac:dyDescent="0.35">
      <c r="AW492" s="10" t="s">
        <v>7</v>
      </c>
      <c r="AX492" s="10" t="s">
        <v>17</v>
      </c>
      <c r="AY492" s="54">
        <v>38052</v>
      </c>
      <c r="AZ492" s="10">
        <v>10463</v>
      </c>
      <c r="BA492" s="10">
        <v>713.3</v>
      </c>
      <c r="BU492" s="10" t="s">
        <v>7</v>
      </c>
      <c r="BV492" s="10" t="s">
        <v>17</v>
      </c>
      <c r="BW492" s="54">
        <v>38052</v>
      </c>
      <c r="BX492" s="10">
        <v>10463</v>
      </c>
      <c r="BY492" s="10">
        <v>713.3</v>
      </c>
    </row>
    <row r="493" spans="49:77" x14ac:dyDescent="0.35">
      <c r="AW493" s="10" t="s">
        <v>8</v>
      </c>
      <c r="AX493" s="10" t="s">
        <v>14</v>
      </c>
      <c r="AY493" s="54">
        <v>38430</v>
      </c>
      <c r="AZ493" s="10">
        <v>10943</v>
      </c>
      <c r="BA493" s="10">
        <v>711</v>
      </c>
      <c r="BU493" s="10" t="s">
        <v>8</v>
      </c>
      <c r="BV493" s="10" t="s">
        <v>14</v>
      </c>
      <c r="BW493" s="54">
        <v>38430</v>
      </c>
      <c r="BX493" s="10">
        <v>10943</v>
      </c>
      <c r="BY493" s="10">
        <v>711</v>
      </c>
    </row>
    <row r="494" spans="49:77" x14ac:dyDescent="0.35">
      <c r="AW494" s="10" t="s">
        <v>8</v>
      </c>
      <c r="AX494" s="10" t="s">
        <v>14</v>
      </c>
      <c r="AY494" s="54">
        <v>38414</v>
      </c>
      <c r="AZ494" s="10">
        <v>10875</v>
      </c>
      <c r="BA494" s="10">
        <v>709.55</v>
      </c>
      <c r="BU494" s="10" t="s">
        <v>8</v>
      </c>
      <c r="BV494" s="10" t="s">
        <v>14</v>
      </c>
      <c r="BW494" s="54">
        <v>38414</v>
      </c>
      <c r="BX494" s="10">
        <v>10875</v>
      </c>
      <c r="BY494" s="10">
        <v>709.55</v>
      </c>
    </row>
    <row r="495" spans="49:77" x14ac:dyDescent="0.35">
      <c r="AW495" s="10" t="s">
        <v>8</v>
      </c>
      <c r="AX495" s="10" t="s">
        <v>14</v>
      </c>
      <c r="AY495" s="54">
        <v>38227</v>
      </c>
      <c r="AZ495" s="10">
        <v>10640</v>
      </c>
      <c r="BA495" s="10">
        <v>708.75</v>
      </c>
      <c r="BU495" s="10" t="s">
        <v>8</v>
      </c>
      <c r="BV495" s="10" t="s">
        <v>14</v>
      </c>
      <c r="BW495" s="54">
        <v>38227</v>
      </c>
      <c r="BX495" s="10">
        <v>10640</v>
      </c>
      <c r="BY495" s="10">
        <v>708.75</v>
      </c>
    </row>
    <row r="496" spans="49:77" x14ac:dyDescent="0.35">
      <c r="AW496" s="10" t="s">
        <v>8</v>
      </c>
      <c r="AX496" s="10" t="s">
        <v>14</v>
      </c>
      <c r="AY496" s="54">
        <v>38287</v>
      </c>
      <c r="AZ496" s="10">
        <v>10716</v>
      </c>
      <c r="BA496" s="10">
        <v>706</v>
      </c>
      <c r="BU496" s="10" t="s">
        <v>8</v>
      </c>
      <c r="BV496" s="10" t="s">
        <v>14</v>
      </c>
      <c r="BW496" s="54">
        <v>38287</v>
      </c>
      <c r="BX496" s="10">
        <v>10716</v>
      </c>
      <c r="BY496" s="10">
        <v>706</v>
      </c>
    </row>
    <row r="497" spans="49:77" x14ac:dyDescent="0.35">
      <c r="AW497" s="10" t="s">
        <v>7</v>
      </c>
      <c r="AX497" s="10" t="s">
        <v>286</v>
      </c>
      <c r="AY497" s="54">
        <v>38235</v>
      </c>
      <c r="AZ497" s="10">
        <v>10642</v>
      </c>
      <c r="BA497" s="10">
        <v>696</v>
      </c>
      <c r="BU497" s="10" t="s">
        <v>7</v>
      </c>
      <c r="BV497" s="10" t="s">
        <v>286</v>
      </c>
      <c r="BW497" s="54">
        <v>38235</v>
      </c>
      <c r="BX497" s="10">
        <v>10642</v>
      </c>
      <c r="BY497" s="10">
        <v>696</v>
      </c>
    </row>
    <row r="498" spans="49:77" x14ac:dyDescent="0.35">
      <c r="AW498" s="10" t="s">
        <v>7</v>
      </c>
      <c r="AX498" s="10" t="s">
        <v>13</v>
      </c>
      <c r="AY498" s="54">
        <v>37856</v>
      </c>
      <c r="AZ498" s="10">
        <v>10264</v>
      </c>
      <c r="BA498" s="10">
        <v>695.62</v>
      </c>
      <c r="BU498" s="10" t="s">
        <v>7</v>
      </c>
      <c r="BV498" s="10" t="s">
        <v>13</v>
      </c>
      <c r="BW498" s="54">
        <v>37856</v>
      </c>
      <c r="BX498" s="10">
        <v>10264</v>
      </c>
      <c r="BY498" s="10">
        <v>695.62</v>
      </c>
    </row>
    <row r="499" spans="49:77" x14ac:dyDescent="0.35">
      <c r="AW499" s="10" t="s">
        <v>8</v>
      </c>
      <c r="AX499" s="10" t="s">
        <v>285</v>
      </c>
      <c r="AY499" s="54">
        <v>37978</v>
      </c>
      <c r="AZ499" s="10">
        <v>10385</v>
      </c>
      <c r="BA499" s="10">
        <v>691.2</v>
      </c>
      <c r="BU499" s="10" t="s">
        <v>8</v>
      </c>
      <c r="BV499" s="10" t="s">
        <v>285</v>
      </c>
      <c r="BW499" s="54">
        <v>37978</v>
      </c>
      <c r="BX499" s="10">
        <v>10385</v>
      </c>
      <c r="BY499" s="10">
        <v>691.2</v>
      </c>
    </row>
    <row r="500" spans="49:77" x14ac:dyDescent="0.35">
      <c r="AW500" s="10" t="s">
        <v>8</v>
      </c>
      <c r="AX500" s="10" t="s">
        <v>285</v>
      </c>
      <c r="AY500" s="54">
        <v>38420</v>
      </c>
      <c r="AZ500" s="10">
        <v>10916</v>
      </c>
      <c r="BA500" s="10">
        <v>686.7</v>
      </c>
      <c r="BU500" s="10" t="s">
        <v>8</v>
      </c>
      <c r="BV500" s="10" t="s">
        <v>285</v>
      </c>
      <c r="BW500" s="54">
        <v>38420</v>
      </c>
      <c r="BX500" s="10">
        <v>10916</v>
      </c>
      <c r="BY500" s="10">
        <v>686.7</v>
      </c>
    </row>
    <row r="501" spans="49:77" x14ac:dyDescent="0.35">
      <c r="AW501" s="10" t="s">
        <v>8</v>
      </c>
      <c r="AX501" s="10" t="s">
        <v>287</v>
      </c>
      <c r="AY501" s="54">
        <v>38459</v>
      </c>
      <c r="AZ501" s="10">
        <v>10998</v>
      </c>
      <c r="BA501" s="10">
        <v>686</v>
      </c>
      <c r="BU501" s="10" t="s">
        <v>8</v>
      </c>
      <c r="BV501" s="10" t="s">
        <v>287</v>
      </c>
      <c r="BW501" s="54">
        <v>38459</v>
      </c>
      <c r="BX501" s="10">
        <v>10998</v>
      </c>
      <c r="BY501" s="10">
        <v>686</v>
      </c>
    </row>
    <row r="502" spans="49:77" x14ac:dyDescent="0.35">
      <c r="AW502" s="10" t="s">
        <v>7</v>
      </c>
      <c r="AX502" s="10" t="s">
        <v>286</v>
      </c>
      <c r="AY502" s="54">
        <v>38144</v>
      </c>
      <c r="AZ502" s="10">
        <v>10550</v>
      </c>
      <c r="BA502" s="10">
        <v>683.3</v>
      </c>
      <c r="BU502" s="10" t="s">
        <v>7</v>
      </c>
      <c r="BV502" s="10" t="s">
        <v>286</v>
      </c>
      <c r="BW502" s="54">
        <v>38144</v>
      </c>
      <c r="BX502" s="10">
        <v>10550</v>
      </c>
      <c r="BY502" s="10">
        <v>683.3</v>
      </c>
    </row>
    <row r="503" spans="49:77" x14ac:dyDescent="0.35">
      <c r="AW503" s="10" t="s">
        <v>8</v>
      </c>
      <c r="AX503" s="10" t="s">
        <v>285</v>
      </c>
      <c r="AY503" s="54">
        <v>38367</v>
      </c>
      <c r="AZ503" s="10">
        <v>10821</v>
      </c>
      <c r="BA503" s="10">
        <v>678</v>
      </c>
      <c r="BU503" s="10" t="s">
        <v>8</v>
      </c>
      <c r="BV503" s="10" t="s">
        <v>285</v>
      </c>
      <c r="BW503" s="54">
        <v>38367</v>
      </c>
      <c r="BX503" s="10">
        <v>10821</v>
      </c>
      <c r="BY503" s="10">
        <v>678</v>
      </c>
    </row>
    <row r="504" spans="49:77" x14ac:dyDescent="0.35">
      <c r="AW504" s="10" t="s">
        <v>7</v>
      </c>
      <c r="AX504" s="10" t="s">
        <v>13</v>
      </c>
      <c r="AY504" s="54">
        <v>38431</v>
      </c>
      <c r="AZ504" s="10">
        <v>10956</v>
      </c>
      <c r="BA504" s="10">
        <v>677</v>
      </c>
      <c r="BU504" s="10" t="s">
        <v>7</v>
      </c>
      <c r="BV504" s="10" t="s">
        <v>13</v>
      </c>
      <c r="BW504" s="54">
        <v>38431</v>
      </c>
      <c r="BX504" s="10">
        <v>10956</v>
      </c>
      <c r="BY504" s="10">
        <v>677</v>
      </c>
    </row>
    <row r="505" spans="49:77" x14ac:dyDescent="0.35">
      <c r="AW505" s="10" t="s">
        <v>8</v>
      </c>
      <c r="AX505" s="10" t="s">
        <v>285</v>
      </c>
      <c r="AY505" s="54">
        <v>38421</v>
      </c>
      <c r="AZ505" s="10">
        <v>10909</v>
      </c>
      <c r="BA505" s="10">
        <v>670</v>
      </c>
      <c r="BU505" s="10" t="s">
        <v>8</v>
      </c>
      <c r="BV505" s="10" t="s">
        <v>285</v>
      </c>
      <c r="BW505" s="54">
        <v>38421</v>
      </c>
      <c r="BX505" s="10">
        <v>10909</v>
      </c>
      <c r="BY505" s="10">
        <v>670</v>
      </c>
    </row>
    <row r="506" spans="49:77" x14ac:dyDescent="0.35">
      <c r="AW506" s="10" t="s">
        <v>7</v>
      </c>
      <c r="AX506" s="10" t="s">
        <v>286</v>
      </c>
      <c r="AY506" s="54">
        <v>38102</v>
      </c>
      <c r="AZ506" s="10">
        <v>10483</v>
      </c>
      <c r="BA506" s="10">
        <v>668.8</v>
      </c>
      <c r="BU506" s="10" t="s">
        <v>7</v>
      </c>
      <c r="BV506" s="10" t="s">
        <v>286</v>
      </c>
      <c r="BW506" s="54">
        <v>38102</v>
      </c>
      <c r="BX506" s="10">
        <v>10483</v>
      </c>
      <c r="BY506" s="10">
        <v>668.8</v>
      </c>
    </row>
    <row r="507" spans="49:77" x14ac:dyDescent="0.35">
      <c r="AW507" s="10" t="s">
        <v>8</v>
      </c>
      <c r="AX507" s="10" t="s">
        <v>14</v>
      </c>
      <c r="AY507" s="54">
        <v>38417</v>
      </c>
      <c r="AZ507" s="10">
        <v>10908</v>
      </c>
      <c r="BA507" s="10">
        <v>663.1</v>
      </c>
      <c r="BU507" s="10" t="s">
        <v>8</v>
      </c>
      <c r="BV507" s="10" t="s">
        <v>14</v>
      </c>
      <c r="BW507" s="54">
        <v>38417</v>
      </c>
      <c r="BX507" s="10">
        <v>10908</v>
      </c>
      <c r="BY507" s="10">
        <v>663.1</v>
      </c>
    </row>
    <row r="508" spans="49:77" x14ac:dyDescent="0.35">
      <c r="AW508" s="10" t="s">
        <v>8</v>
      </c>
      <c r="AX508" s="10" t="s">
        <v>287</v>
      </c>
      <c r="AY508" s="54">
        <v>38260</v>
      </c>
      <c r="AZ508" s="10">
        <v>10679</v>
      </c>
      <c r="BA508" s="10">
        <v>660</v>
      </c>
      <c r="BU508" s="10" t="s">
        <v>8</v>
      </c>
      <c r="BV508" s="10" t="s">
        <v>287</v>
      </c>
      <c r="BW508" s="54">
        <v>38260</v>
      </c>
      <c r="BX508" s="10">
        <v>10679</v>
      </c>
      <c r="BY508" s="10">
        <v>660</v>
      </c>
    </row>
    <row r="509" spans="49:77" x14ac:dyDescent="0.35">
      <c r="AW509" s="10" t="s">
        <v>8</v>
      </c>
      <c r="AX509" s="10" t="s">
        <v>15</v>
      </c>
      <c r="AY509" s="54">
        <v>38393</v>
      </c>
      <c r="AZ509" s="10">
        <v>10856</v>
      </c>
      <c r="BA509" s="10">
        <v>660</v>
      </c>
      <c r="BU509" s="10" t="s">
        <v>8</v>
      </c>
      <c r="BV509" s="10" t="s">
        <v>15</v>
      </c>
      <c r="BW509" s="54">
        <v>38393</v>
      </c>
      <c r="BX509" s="10">
        <v>10856</v>
      </c>
      <c r="BY509" s="10">
        <v>660</v>
      </c>
    </row>
    <row r="510" spans="49:77" x14ac:dyDescent="0.35">
      <c r="AW510" s="10" t="s">
        <v>8</v>
      </c>
      <c r="AX510" s="10" t="s">
        <v>14</v>
      </c>
      <c r="AY510" s="54">
        <v>38326</v>
      </c>
      <c r="AZ510" s="10">
        <v>10726</v>
      </c>
      <c r="BA510" s="10">
        <v>655</v>
      </c>
      <c r="BU510" s="10" t="s">
        <v>8</v>
      </c>
      <c r="BV510" s="10" t="s">
        <v>14</v>
      </c>
      <c r="BW510" s="54">
        <v>38326</v>
      </c>
      <c r="BX510" s="10">
        <v>10726</v>
      </c>
      <c r="BY510" s="10">
        <v>655</v>
      </c>
    </row>
    <row r="511" spans="49:77" x14ac:dyDescent="0.35">
      <c r="AW511" s="10" t="s">
        <v>8</v>
      </c>
      <c r="AX511" s="10" t="s">
        <v>15</v>
      </c>
      <c r="AY511" s="54">
        <v>37817</v>
      </c>
      <c r="AZ511" s="10">
        <v>10251</v>
      </c>
      <c r="BA511" s="10">
        <v>654.05999999999995</v>
      </c>
      <c r="BU511" s="10" t="s">
        <v>8</v>
      </c>
      <c r="BV511" s="10" t="s">
        <v>15</v>
      </c>
      <c r="BW511" s="54">
        <v>37817</v>
      </c>
      <c r="BX511" s="10">
        <v>10251</v>
      </c>
      <c r="BY511" s="10">
        <v>654.05999999999995</v>
      </c>
    </row>
    <row r="512" spans="49:77" x14ac:dyDescent="0.35">
      <c r="AW512" s="10" t="s">
        <v>8</v>
      </c>
      <c r="AX512" s="10" t="s">
        <v>14</v>
      </c>
      <c r="AY512" s="54">
        <v>38049</v>
      </c>
      <c r="AZ512" s="10">
        <v>10427</v>
      </c>
      <c r="BA512" s="10">
        <v>651</v>
      </c>
      <c r="BU512" s="10" t="s">
        <v>8</v>
      </c>
      <c r="BV512" s="10" t="s">
        <v>14</v>
      </c>
      <c r="BW512" s="54">
        <v>38049</v>
      </c>
      <c r="BX512" s="10">
        <v>10427</v>
      </c>
      <c r="BY512" s="10">
        <v>651</v>
      </c>
    </row>
    <row r="513" spans="49:77" x14ac:dyDescent="0.35">
      <c r="AW513" s="10" t="s">
        <v>8</v>
      </c>
      <c r="AX513" s="10" t="s">
        <v>18</v>
      </c>
      <c r="AY513" s="54">
        <v>38386</v>
      </c>
      <c r="AZ513" s="10">
        <v>10858</v>
      </c>
      <c r="BA513" s="10">
        <v>649</v>
      </c>
      <c r="BU513" s="10" t="s">
        <v>8</v>
      </c>
      <c r="BV513" s="10" t="s">
        <v>18</v>
      </c>
      <c r="BW513" s="54">
        <v>38386</v>
      </c>
      <c r="BX513" s="10">
        <v>10858</v>
      </c>
      <c r="BY513" s="10">
        <v>649</v>
      </c>
    </row>
    <row r="514" spans="49:77" x14ac:dyDescent="0.35">
      <c r="AW514" s="10" t="s">
        <v>8</v>
      </c>
      <c r="AX514" s="10" t="s">
        <v>18</v>
      </c>
      <c r="AY514" s="54">
        <v>38463</v>
      </c>
      <c r="AZ514" s="10">
        <v>11010</v>
      </c>
      <c r="BA514" s="10">
        <v>645</v>
      </c>
      <c r="BU514" s="10" t="s">
        <v>8</v>
      </c>
      <c r="BV514" s="10" t="s">
        <v>18</v>
      </c>
      <c r="BW514" s="54">
        <v>38463</v>
      </c>
      <c r="BX514" s="10">
        <v>11010</v>
      </c>
      <c r="BY514" s="10">
        <v>645</v>
      </c>
    </row>
    <row r="515" spans="49:77" x14ac:dyDescent="0.35">
      <c r="AW515" s="10" t="s">
        <v>7</v>
      </c>
      <c r="AX515" s="10" t="s">
        <v>286</v>
      </c>
      <c r="AY515" s="54">
        <v>38424</v>
      </c>
      <c r="AZ515" s="10">
        <v>10937</v>
      </c>
      <c r="BA515" s="10">
        <v>644.79999999999995</v>
      </c>
      <c r="BU515" s="10" t="s">
        <v>7</v>
      </c>
      <c r="BV515" s="10" t="s">
        <v>286</v>
      </c>
      <c r="BW515" s="54">
        <v>38424</v>
      </c>
      <c r="BX515" s="10">
        <v>10937</v>
      </c>
      <c r="BY515" s="10">
        <v>644.79999999999995</v>
      </c>
    </row>
    <row r="516" spans="49:77" x14ac:dyDescent="0.35">
      <c r="AW516" s="10" t="s">
        <v>7</v>
      </c>
      <c r="AX516" s="10" t="s">
        <v>17</v>
      </c>
      <c r="AY516" s="54">
        <v>37842</v>
      </c>
      <c r="AZ516" s="10">
        <v>10269</v>
      </c>
      <c r="BA516" s="10">
        <v>642.20000000000005</v>
      </c>
      <c r="BU516" s="10" t="s">
        <v>7</v>
      </c>
      <c r="BV516" s="10" t="s">
        <v>17</v>
      </c>
      <c r="BW516" s="54">
        <v>37842</v>
      </c>
      <c r="BX516" s="10">
        <v>10269</v>
      </c>
      <c r="BY516" s="10">
        <v>642.20000000000005</v>
      </c>
    </row>
    <row r="517" spans="49:77" x14ac:dyDescent="0.35">
      <c r="AW517" s="10" t="s">
        <v>7</v>
      </c>
      <c r="AX517" s="10" t="s">
        <v>13</v>
      </c>
      <c r="AY517" s="54">
        <v>37958</v>
      </c>
      <c r="AZ517" s="10">
        <v>10350</v>
      </c>
      <c r="BA517" s="10">
        <v>642.05999999999995</v>
      </c>
      <c r="BU517" s="10" t="s">
        <v>7</v>
      </c>
      <c r="BV517" s="10" t="s">
        <v>13</v>
      </c>
      <c r="BW517" s="54">
        <v>37958</v>
      </c>
      <c r="BX517" s="10">
        <v>10350</v>
      </c>
      <c r="BY517" s="10">
        <v>642.05999999999995</v>
      </c>
    </row>
    <row r="518" spans="49:77" x14ac:dyDescent="0.35">
      <c r="AW518" s="10" t="s">
        <v>7</v>
      </c>
      <c r="AX518" s="10" t="s">
        <v>286</v>
      </c>
      <c r="AY518" s="54">
        <v>38274</v>
      </c>
      <c r="AZ518" s="10">
        <v>10695</v>
      </c>
      <c r="BA518" s="10">
        <v>642</v>
      </c>
      <c r="BU518" s="10" t="s">
        <v>7</v>
      </c>
      <c r="BV518" s="10" t="s">
        <v>286</v>
      </c>
      <c r="BW518" s="54">
        <v>38274</v>
      </c>
      <c r="BX518" s="10">
        <v>10695</v>
      </c>
      <c r="BY518" s="10">
        <v>642</v>
      </c>
    </row>
    <row r="519" spans="49:77" x14ac:dyDescent="0.35">
      <c r="AW519" s="10" t="s">
        <v>8</v>
      </c>
      <c r="AX519" s="10" t="s">
        <v>287</v>
      </c>
      <c r="AY519" s="54">
        <v>38156</v>
      </c>
      <c r="AZ519" s="10">
        <v>10565</v>
      </c>
      <c r="BA519" s="10">
        <v>639.9</v>
      </c>
      <c r="BU519" s="10" t="s">
        <v>8</v>
      </c>
      <c r="BV519" s="10" t="s">
        <v>287</v>
      </c>
      <c r="BW519" s="54">
        <v>38156</v>
      </c>
      <c r="BX519" s="10">
        <v>10565</v>
      </c>
      <c r="BY519" s="10">
        <v>639.9</v>
      </c>
    </row>
    <row r="520" spans="49:77" x14ac:dyDescent="0.35">
      <c r="AW520" s="10" t="s">
        <v>8</v>
      </c>
      <c r="AX520" s="10" t="s">
        <v>287</v>
      </c>
      <c r="AY520" s="54">
        <v>38296</v>
      </c>
      <c r="AZ520" s="10">
        <v>10724</v>
      </c>
      <c r="BA520" s="10">
        <v>638.5</v>
      </c>
      <c r="BU520" s="10" t="s">
        <v>8</v>
      </c>
      <c r="BV520" s="10" t="s">
        <v>287</v>
      </c>
      <c r="BW520" s="54">
        <v>38296</v>
      </c>
      <c r="BX520" s="10">
        <v>10724</v>
      </c>
      <c r="BY520" s="10">
        <v>638.5</v>
      </c>
    </row>
    <row r="521" spans="49:77" x14ac:dyDescent="0.35">
      <c r="AW521" s="10" t="s">
        <v>8</v>
      </c>
      <c r="AX521" s="10" t="s">
        <v>18</v>
      </c>
      <c r="AY521" s="54">
        <v>38424</v>
      </c>
      <c r="AZ521" s="10">
        <v>10939</v>
      </c>
      <c r="BA521" s="10">
        <v>637.5</v>
      </c>
      <c r="BU521" s="10" t="s">
        <v>8</v>
      </c>
      <c r="BV521" s="10" t="s">
        <v>18</v>
      </c>
      <c r="BW521" s="54">
        <v>38424</v>
      </c>
      <c r="BX521" s="10">
        <v>10939</v>
      </c>
      <c r="BY521" s="10">
        <v>637.5</v>
      </c>
    </row>
    <row r="522" spans="49:77" x14ac:dyDescent="0.35">
      <c r="AW522" s="10" t="s">
        <v>8</v>
      </c>
      <c r="AX522" s="10" t="s">
        <v>14</v>
      </c>
      <c r="AY522" s="54">
        <v>38233</v>
      </c>
      <c r="AZ522" s="10">
        <v>10647</v>
      </c>
      <c r="BA522" s="10">
        <v>636</v>
      </c>
      <c r="BU522" s="10" t="s">
        <v>8</v>
      </c>
      <c r="BV522" s="10" t="s">
        <v>14</v>
      </c>
      <c r="BW522" s="54">
        <v>38233</v>
      </c>
      <c r="BX522" s="10">
        <v>10647</v>
      </c>
      <c r="BY522" s="10">
        <v>636</v>
      </c>
    </row>
    <row r="523" spans="49:77" x14ac:dyDescent="0.35">
      <c r="AW523" s="10" t="s">
        <v>8</v>
      </c>
      <c r="AX523" s="10" t="s">
        <v>18</v>
      </c>
      <c r="AY523" s="54">
        <v>38458</v>
      </c>
      <c r="AZ523" s="10">
        <v>11020</v>
      </c>
      <c r="BA523" s="10">
        <v>632.4</v>
      </c>
      <c r="BU523" s="10" t="s">
        <v>8</v>
      </c>
      <c r="BV523" s="10" t="s">
        <v>18</v>
      </c>
      <c r="BW523" s="54">
        <v>38458</v>
      </c>
      <c r="BX523" s="10">
        <v>11020</v>
      </c>
      <c r="BY523" s="10">
        <v>632.4</v>
      </c>
    </row>
    <row r="524" spans="49:77" x14ac:dyDescent="0.35">
      <c r="AW524" s="10" t="s">
        <v>8</v>
      </c>
      <c r="AX524" s="10" t="s">
        <v>287</v>
      </c>
      <c r="AY524" s="54">
        <v>38024</v>
      </c>
      <c r="AZ524" s="10">
        <v>10435</v>
      </c>
      <c r="BA524" s="10">
        <v>631.6</v>
      </c>
      <c r="BU524" s="10" t="s">
        <v>8</v>
      </c>
      <c r="BV524" s="10" t="s">
        <v>287</v>
      </c>
      <c r="BW524" s="54">
        <v>38024</v>
      </c>
      <c r="BX524" s="10">
        <v>10435</v>
      </c>
      <c r="BY524" s="10">
        <v>631.6</v>
      </c>
    </row>
    <row r="525" spans="49:77" x14ac:dyDescent="0.35">
      <c r="AW525" s="10" t="s">
        <v>8</v>
      </c>
      <c r="AX525" s="10" t="s">
        <v>14</v>
      </c>
      <c r="AY525" s="54">
        <v>38225</v>
      </c>
      <c r="AZ525" s="10">
        <v>10636</v>
      </c>
      <c r="BA525" s="10">
        <v>629.5</v>
      </c>
      <c r="BU525" s="10" t="s">
        <v>8</v>
      </c>
      <c r="BV525" s="10" t="s">
        <v>14</v>
      </c>
      <c r="BW525" s="54">
        <v>38225</v>
      </c>
      <c r="BX525" s="10">
        <v>10636</v>
      </c>
      <c r="BY525" s="10">
        <v>629.5</v>
      </c>
    </row>
    <row r="526" spans="49:77" x14ac:dyDescent="0.35">
      <c r="AW526" s="10" t="s">
        <v>8</v>
      </c>
      <c r="AX526" s="10" t="s">
        <v>285</v>
      </c>
      <c r="AY526" s="54">
        <v>38382</v>
      </c>
      <c r="AZ526" s="10">
        <v>10850</v>
      </c>
      <c r="BA526" s="10">
        <v>629</v>
      </c>
      <c r="BU526" s="10" t="s">
        <v>8</v>
      </c>
      <c r="BV526" s="10" t="s">
        <v>285</v>
      </c>
      <c r="BW526" s="54">
        <v>38382</v>
      </c>
      <c r="BX526" s="10">
        <v>10850</v>
      </c>
      <c r="BY526" s="10">
        <v>629</v>
      </c>
    </row>
    <row r="527" spans="49:77" x14ac:dyDescent="0.35">
      <c r="AW527" s="10" t="s">
        <v>8</v>
      </c>
      <c r="AX527" s="10" t="s">
        <v>285</v>
      </c>
      <c r="AY527" s="54">
        <v>38253</v>
      </c>
      <c r="AZ527" s="10">
        <v>10668</v>
      </c>
      <c r="BA527" s="10">
        <v>625.27</v>
      </c>
      <c r="BU527" s="10" t="s">
        <v>8</v>
      </c>
      <c r="BV527" s="10" t="s">
        <v>285</v>
      </c>
      <c r="BW527" s="54">
        <v>38253</v>
      </c>
      <c r="BX527" s="10">
        <v>10668</v>
      </c>
      <c r="BY527" s="10">
        <v>625.27</v>
      </c>
    </row>
    <row r="528" spans="49:77" x14ac:dyDescent="0.35">
      <c r="AW528" s="10" t="s">
        <v>7</v>
      </c>
      <c r="AX528" s="10" t="s">
        <v>16</v>
      </c>
      <c r="AY528" s="54">
        <v>38386</v>
      </c>
      <c r="AZ528" s="10">
        <v>10853</v>
      </c>
      <c r="BA528" s="10">
        <v>625</v>
      </c>
      <c r="BU528" s="10" t="s">
        <v>7</v>
      </c>
      <c r="BV528" s="10" t="s">
        <v>16</v>
      </c>
      <c r="BW528" s="54">
        <v>38386</v>
      </c>
      <c r="BX528" s="10">
        <v>10853</v>
      </c>
      <c r="BY528" s="10">
        <v>625</v>
      </c>
    </row>
    <row r="529" spans="49:77" x14ac:dyDescent="0.35">
      <c r="AW529" s="10" t="s">
        <v>8</v>
      </c>
      <c r="AX529" s="10" t="s">
        <v>18</v>
      </c>
      <c r="AY529" s="54">
        <v>38462</v>
      </c>
      <c r="AZ529" s="10">
        <v>11015</v>
      </c>
      <c r="BA529" s="10">
        <v>622.35</v>
      </c>
      <c r="BU529" s="10" t="s">
        <v>8</v>
      </c>
      <c r="BV529" s="10" t="s">
        <v>18</v>
      </c>
      <c r="BW529" s="54">
        <v>38462</v>
      </c>
      <c r="BX529" s="10">
        <v>11015</v>
      </c>
      <c r="BY529" s="10">
        <v>622.35</v>
      </c>
    </row>
    <row r="530" spans="49:77" x14ac:dyDescent="0.35">
      <c r="AW530" s="10" t="s">
        <v>8</v>
      </c>
      <c r="AX530" s="10" t="s">
        <v>14</v>
      </c>
      <c r="AY530" s="54">
        <v>38429</v>
      </c>
      <c r="AZ530" s="10">
        <v>10935</v>
      </c>
      <c r="BA530" s="10">
        <v>619.5</v>
      </c>
      <c r="BU530" s="10" t="s">
        <v>8</v>
      </c>
      <c r="BV530" s="10" t="s">
        <v>14</v>
      </c>
      <c r="BW530" s="54">
        <v>38429</v>
      </c>
      <c r="BX530" s="10">
        <v>10935</v>
      </c>
      <c r="BY530" s="10">
        <v>619.5</v>
      </c>
    </row>
    <row r="531" spans="49:77" x14ac:dyDescent="0.35">
      <c r="AW531" s="10" t="s">
        <v>8</v>
      </c>
      <c r="AX531" s="10" t="s">
        <v>18</v>
      </c>
      <c r="AY531" s="54">
        <v>38452</v>
      </c>
      <c r="AZ531" s="10">
        <v>11009</v>
      </c>
      <c r="BA531" s="10">
        <v>616.5</v>
      </c>
      <c r="BU531" s="10" t="s">
        <v>8</v>
      </c>
      <c r="BV531" s="10" t="s">
        <v>18</v>
      </c>
      <c r="BW531" s="54">
        <v>38452</v>
      </c>
      <c r="BX531" s="10">
        <v>11009</v>
      </c>
      <c r="BY531" s="10">
        <v>616.5</v>
      </c>
    </row>
    <row r="532" spans="49:77" x14ac:dyDescent="0.35">
      <c r="AW532" s="10" t="s">
        <v>8</v>
      </c>
      <c r="AX532" s="10" t="s">
        <v>15</v>
      </c>
      <c r="AY532" s="54">
        <v>38329</v>
      </c>
      <c r="AZ532" s="10">
        <v>10763</v>
      </c>
      <c r="BA532" s="10">
        <v>616</v>
      </c>
      <c r="BU532" s="10" t="s">
        <v>8</v>
      </c>
      <c r="BV532" s="10" t="s">
        <v>15</v>
      </c>
      <c r="BW532" s="54">
        <v>38329</v>
      </c>
      <c r="BX532" s="10">
        <v>10763</v>
      </c>
      <c r="BY532" s="10">
        <v>616</v>
      </c>
    </row>
    <row r="533" spans="49:77" x14ac:dyDescent="0.35">
      <c r="AW533" s="10" t="s">
        <v>8</v>
      </c>
      <c r="AX533" s="10" t="s">
        <v>18</v>
      </c>
      <c r="AY533" s="54">
        <v>37876</v>
      </c>
      <c r="AZ533" s="10">
        <v>10280</v>
      </c>
      <c r="BA533" s="10">
        <v>613.20000000000005</v>
      </c>
      <c r="BU533" s="10" t="s">
        <v>8</v>
      </c>
      <c r="BV533" s="10" t="s">
        <v>18</v>
      </c>
      <c r="BW533" s="54">
        <v>37876</v>
      </c>
      <c r="BX533" s="10">
        <v>10280</v>
      </c>
      <c r="BY533" s="10">
        <v>613.20000000000005</v>
      </c>
    </row>
    <row r="534" spans="49:77" x14ac:dyDescent="0.35">
      <c r="AW534" s="10" t="s">
        <v>8</v>
      </c>
      <c r="AX534" s="10" t="s">
        <v>15</v>
      </c>
      <c r="AY534" s="54">
        <v>38395</v>
      </c>
      <c r="AZ534" s="10">
        <v>10879</v>
      </c>
      <c r="BA534" s="10">
        <v>611.29999999999995</v>
      </c>
      <c r="BU534" s="10" t="s">
        <v>8</v>
      </c>
      <c r="BV534" s="10" t="s">
        <v>15</v>
      </c>
      <c r="BW534" s="54">
        <v>38395</v>
      </c>
      <c r="BX534" s="10">
        <v>10879</v>
      </c>
      <c r="BY534" s="10">
        <v>611.29999999999995</v>
      </c>
    </row>
    <row r="535" spans="49:77" x14ac:dyDescent="0.35">
      <c r="AW535" s="10" t="s">
        <v>8</v>
      </c>
      <c r="AX535" s="10" t="s">
        <v>14</v>
      </c>
      <c r="AY535" s="54">
        <v>38087</v>
      </c>
      <c r="AZ535" s="10">
        <v>10493</v>
      </c>
      <c r="BA535" s="10">
        <v>608.4</v>
      </c>
      <c r="BU535" s="10" t="s">
        <v>8</v>
      </c>
      <c r="BV535" s="10" t="s">
        <v>14</v>
      </c>
      <c r="BW535" s="54">
        <v>38087</v>
      </c>
      <c r="BX535" s="10">
        <v>10493</v>
      </c>
      <c r="BY535" s="10">
        <v>608.4</v>
      </c>
    </row>
    <row r="536" spans="49:77" x14ac:dyDescent="0.35">
      <c r="AW536" s="10" t="s">
        <v>8</v>
      </c>
      <c r="AX536" s="10" t="s">
        <v>18</v>
      </c>
      <c r="AY536" s="54">
        <v>37882</v>
      </c>
      <c r="AZ536" s="10">
        <v>10300</v>
      </c>
      <c r="BA536" s="10">
        <v>608</v>
      </c>
      <c r="BU536" s="10" t="s">
        <v>8</v>
      </c>
      <c r="BV536" s="10" t="s">
        <v>18</v>
      </c>
      <c r="BW536" s="54">
        <v>37882</v>
      </c>
      <c r="BX536" s="10">
        <v>10300</v>
      </c>
      <c r="BY536" s="10">
        <v>608</v>
      </c>
    </row>
    <row r="537" spans="49:77" x14ac:dyDescent="0.35">
      <c r="AW537" s="10" t="s">
        <v>8</v>
      </c>
      <c r="AX537" s="10" t="s">
        <v>285</v>
      </c>
      <c r="AY537" s="54">
        <v>38406</v>
      </c>
      <c r="AZ537" s="10">
        <v>10888</v>
      </c>
      <c r="BA537" s="10">
        <v>605</v>
      </c>
      <c r="BU537" s="10" t="s">
        <v>8</v>
      </c>
      <c r="BV537" s="10" t="s">
        <v>285</v>
      </c>
      <c r="BW537" s="54">
        <v>38406</v>
      </c>
      <c r="BX537" s="10">
        <v>10888</v>
      </c>
      <c r="BY537" s="10">
        <v>605</v>
      </c>
    </row>
    <row r="538" spans="49:77" x14ac:dyDescent="0.35">
      <c r="AW538" s="10" t="s">
        <v>7</v>
      </c>
      <c r="AX538" s="10" t="s">
        <v>13</v>
      </c>
      <c r="AY538" s="54">
        <v>38240</v>
      </c>
      <c r="AZ538" s="10">
        <v>10656</v>
      </c>
      <c r="BA538" s="10">
        <v>604.21</v>
      </c>
      <c r="BU538" s="10" t="s">
        <v>7</v>
      </c>
      <c r="BV538" s="10" t="s">
        <v>13</v>
      </c>
      <c r="BW538" s="54">
        <v>38240</v>
      </c>
      <c r="BX538" s="10">
        <v>10656</v>
      </c>
      <c r="BY538" s="10">
        <v>604.21</v>
      </c>
    </row>
    <row r="539" spans="49:77" x14ac:dyDescent="0.35">
      <c r="AW539" s="10" t="s">
        <v>8</v>
      </c>
      <c r="AX539" s="10" t="s">
        <v>285</v>
      </c>
      <c r="AY539" s="54">
        <v>38361</v>
      </c>
      <c r="AZ539" s="10">
        <v>10813</v>
      </c>
      <c r="BA539" s="10">
        <v>602.4</v>
      </c>
      <c r="BU539" s="10" t="s">
        <v>8</v>
      </c>
      <c r="BV539" s="10" t="s">
        <v>285</v>
      </c>
      <c r="BW539" s="54">
        <v>38361</v>
      </c>
      <c r="BX539" s="10">
        <v>10813</v>
      </c>
      <c r="BY539" s="10">
        <v>602.4</v>
      </c>
    </row>
    <row r="540" spans="49:77" x14ac:dyDescent="0.35">
      <c r="AW540" s="10" t="s">
        <v>7</v>
      </c>
      <c r="AX540" s="10" t="s">
        <v>17</v>
      </c>
      <c r="AY540" s="54">
        <v>38241</v>
      </c>
      <c r="AZ540" s="10">
        <v>10654</v>
      </c>
      <c r="BA540" s="10">
        <v>601.83000000000004</v>
      </c>
      <c r="BU540" s="10" t="s">
        <v>7</v>
      </c>
      <c r="BV540" s="10" t="s">
        <v>17</v>
      </c>
      <c r="BW540" s="54">
        <v>38241</v>
      </c>
      <c r="BX540" s="10">
        <v>10654</v>
      </c>
      <c r="BY540" s="10">
        <v>601.83000000000004</v>
      </c>
    </row>
    <row r="541" spans="49:77" x14ac:dyDescent="0.35">
      <c r="AW541" s="10" t="s">
        <v>7</v>
      </c>
      <c r="AX541" s="10" t="s">
        <v>13</v>
      </c>
      <c r="AY541" s="54">
        <v>38298</v>
      </c>
      <c r="AZ541" s="10">
        <v>10704</v>
      </c>
      <c r="BA541" s="10">
        <v>595.5</v>
      </c>
      <c r="BU541" s="10" t="s">
        <v>7</v>
      </c>
      <c r="BV541" s="10" t="s">
        <v>13</v>
      </c>
      <c r="BW541" s="54">
        <v>38298</v>
      </c>
      <c r="BX541" s="10">
        <v>10704</v>
      </c>
      <c r="BY541" s="10">
        <v>595.5</v>
      </c>
    </row>
    <row r="542" spans="49:77" x14ac:dyDescent="0.35">
      <c r="AW542" s="10" t="s">
        <v>8</v>
      </c>
      <c r="AX542" s="10" t="s">
        <v>14</v>
      </c>
      <c r="AY542" s="54">
        <v>38172</v>
      </c>
      <c r="AZ542" s="10">
        <v>10584</v>
      </c>
      <c r="BA542" s="10">
        <v>593.75</v>
      </c>
      <c r="BU542" s="10" t="s">
        <v>8</v>
      </c>
      <c r="BV542" s="10" t="s">
        <v>14</v>
      </c>
      <c r="BW542" s="54">
        <v>38172</v>
      </c>
      <c r="BX542" s="10">
        <v>10584</v>
      </c>
      <c r="BY542" s="10">
        <v>593.75</v>
      </c>
    </row>
    <row r="543" spans="49:77" x14ac:dyDescent="0.35">
      <c r="AW543" s="10" t="s">
        <v>8</v>
      </c>
      <c r="AX543" s="10" t="s">
        <v>14</v>
      </c>
      <c r="AY543" s="54">
        <v>38473</v>
      </c>
      <c r="AZ543" s="10">
        <v>11044</v>
      </c>
      <c r="BA543" s="10">
        <v>591.6</v>
      </c>
      <c r="BU543" s="10" t="s">
        <v>8</v>
      </c>
      <c r="BV543" s="10" t="s">
        <v>14</v>
      </c>
      <c r="BW543" s="54">
        <v>38473</v>
      </c>
      <c r="BX543" s="10">
        <v>11044</v>
      </c>
      <c r="BY543" s="10">
        <v>591.6</v>
      </c>
    </row>
    <row r="544" spans="49:77" x14ac:dyDescent="0.35">
      <c r="AW544" s="10" t="s">
        <v>8</v>
      </c>
      <c r="AX544" s="10" t="s">
        <v>287</v>
      </c>
      <c r="AY544" s="54">
        <v>38218</v>
      </c>
      <c r="AZ544" s="10">
        <v>10632</v>
      </c>
      <c r="BA544" s="10">
        <v>589</v>
      </c>
      <c r="BU544" s="10" t="s">
        <v>8</v>
      </c>
      <c r="BV544" s="10" t="s">
        <v>287</v>
      </c>
      <c r="BW544" s="54">
        <v>38218</v>
      </c>
      <c r="BX544" s="10">
        <v>10632</v>
      </c>
      <c r="BY544" s="10">
        <v>589</v>
      </c>
    </row>
    <row r="545" spans="49:77" x14ac:dyDescent="0.35">
      <c r="AW545" s="10" t="s">
        <v>8</v>
      </c>
      <c r="AX545" s="10" t="s">
        <v>18</v>
      </c>
      <c r="AY545" s="54">
        <v>38452</v>
      </c>
      <c r="AZ545" s="10">
        <v>11005</v>
      </c>
      <c r="BA545" s="10">
        <v>586</v>
      </c>
      <c r="BU545" s="10" t="s">
        <v>8</v>
      </c>
      <c r="BV545" s="10" t="s">
        <v>18</v>
      </c>
      <c r="BW545" s="54">
        <v>38452</v>
      </c>
      <c r="BX545" s="10">
        <v>11005</v>
      </c>
      <c r="BY545" s="10">
        <v>586</v>
      </c>
    </row>
    <row r="546" spans="49:77" x14ac:dyDescent="0.35">
      <c r="AW546" s="10" t="s">
        <v>8</v>
      </c>
      <c r="AX546" s="10" t="s">
        <v>287</v>
      </c>
      <c r="AY546" s="54">
        <v>37827</v>
      </c>
      <c r="AZ546" s="10">
        <v>10262</v>
      </c>
      <c r="BA546" s="10">
        <v>584</v>
      </c>
      <c r="BU546" s="10" t="s">
        <v>8</v>
      </c>
      <c r="BV546" s="10" t="s">
        <v>287</v>
      </c>
      <c r="BW546" s="54">
        <v>37827</v>
      </c>
      <c r="BX546" s="10">
        <v>10262</v>
      </c>
      <c r="BY546" s="10">
        <v>584</v>
      </c>
    </row>
    <row r="547" spans="49:77" x14ac:dyDescent="0.35">
      <c r="AW547" s="10" t="s">
        <v>8</v>
      </c>
      <c r="AX547" s="10" t="s">
        <v>287</v>
      </c>
      <c r="AY547" s="54">
        <v>38385</v>
      </c>
      <c r="AZ547" s="10">
        <v>10862</v>
      </c>
      <c r="BA547" s="10">
        <v>581</v>
      </c>
      <c r="BU547" s="10" t="s">
        <v>8</v>
      </c>
      <c r="BV547" s="10" t="s">
        <v>287</v>
      </c>
      <c r="BW547" s="54">
        <v>38385</v>
      </c>
      <c r="BX547" s="10">
        <v>10862</v>
      </c>
      <c r="BY547" s="10">
        <v>581</v>
      </c>
    </row>
    <row r="548" spans="49:77" x14ac:dyDescent="0.35">
      <c r="AW548" s="10" t="s">
        <v>8</v>
      </c>
      <c r="AX548" s="10" t="s">
        <v>287</v>
      </c>
      <c r="AY548" s="54">
        <v>38088</v>
      </c>
      <c r="AZ548" s="10">
        <v>10498</v>
      </c>
      <c r="BA548" s="10">
        <v>575</v>
      </c>
      <c r="BU548" s="10" t="s">
        <v>8</v>
      </c>
      <c r="BV548" s="10" t="s">
        <v>287</v>
      </c>
      <c r="BW548" s="54">
        <v>38088</v>
      </c>
      <c r="BX548" s="10">
        <v>10498</v>
      </c>
      <c r="BY548" s="10">
        <v>575</v>
      </c>
    </row>
    <row r="549" spans="49:77" x14ac:dyDescent="0.35">
      <c r="AW549" s="10" t="s">
        <v>8</v>
      </c>
      <c r="AX549" s="10" t="s">
        <v>18</v>
      </c>
      <c r="AY549" s="54">
        <v>38252</v>
      </c>
      <c r="AZ549" s="10">
        <v>10669</v>
      </c>
      <c r="BA549" s="10">
        <v>570</v>
      </c>
      <c r="BU549" s="10" t="s">
        <v>8</v>
      </c>
      <c r="BV549" s="10" t="s">
        <v>18</v>
      </c>
      <c r="BW549" s="54">
        <v>38252</v>
      </c>
      <c r="BX549" s="10">
        <v>10669</v>
      </c>
      <c r="BY549" s="10">
        <v>570</v>
      </c>
    </row>
    <row r="550" spans="49:77" x14ac:dyDescent="0.35">
      <c r="AW550" s="10" t="s">
        <v>7</v>
      </c>
      <c r="AX550" s="10" t="s">
        <v>16</v>
      </c>
      <c r="AY550" s="54">
        <v>38168</v>
      </c>
      <c r="AZ550" s="10">
        <v>10577</v>
      </c>
      <c r="BA550" s="10">
        <v>569</v>
      </c>
      <c r="BU550" s="10" t="s">
        <v>7</v>
      </c>
      <c r="BV550" s="10" t="s">
        <v>16</v>
      </c>
      <c r="BW550" s="54">
        <v>38168</v>
      </c>
      <c r="BX550" s="10">
        <v>10577</v>
      </c>
      <c r="BY550" s="10">
        <v>569</v>
      </c>
    </row>
    <row r="551" spans="49:77" x14ac:dyDescent="0.35">
      <c r="AW551" s="10" t="s">
        <v>8</v>
      </c>
      <c r="AX551" s="10" t="s">
        <v>287</v>
      </c>
      <c r="AY551" s="54">
        <v>37945</v>
      </c>
      <c r="AZ551" s="10">
        <v>10354</v>
      </c>
      <c r="BA551" s="10">
        <v>568.79999999999995</v>
      </c>
      <c r="BU551" s="10" t="s">
        <v>8</v>
      </c>
      <c r="BV551" s="10" t="s">
        <v>287</v>
      </c>
      <c r="BW551" s="54">
        <v>37945</v>
      </c>
      <c r="BX551" s="10">
        <v>10354</v>
      </c>
      <c r="BY551" s="10">
        <v>568.79999999999995</v>
      </c>
    </row>
    <row r="552" spans="49:77" x14ac:dyDescent="0.35">
      <c r="AW552" s="10" t="s">
        <v>8</v>
      </c>
      <c r="AX552" s="10" t="s">
        <v>15</v>
      </c>
      <c r="AY552" s="54">
        <v>38184</v>
      </c>
      <c r="AZ552" s="10">
        <v>10594</v>
      </c>
      <c r="BA552" s="10">
        <v>565.5</v>
      </c>
      <c r="BU552" s="10" t="s">
        <v>8</v>
      </c>
      <c r="BV552" s="10" t="s">
        <v>15</v>
      </c>
      <c r="BW552" s="54">
        <v>38184</v>
      </c>
      <c r="BX552" s="10">
        <v>10594</v>
      </c>
      <c r="BY552" s="10">
        <v>565.5</v>
      </c>
    </row>
    <row r="553" spans="49:77" x14ac:dyDescent="0.35">
      <c r="AW553" s="10" t="s">
        <v>7</v>
      </c>
      <c r="AX553" s="10" t="s">
        <v>286</v>
      </c>
      <c r="AY553" s="54">
        <v>38245</v>
      </c>
      <c r="AZ553" s="10">
        <v>10661</v>
      </c>
      <c r="BA553" s="10">
        <v>562.6</v>
      </c>
      <c r="BU553" s="10" t="s">
        <v>7</v>
      </c>
      <c r="BV553" s="10" t="s">
        <v>286</v>
      </c>
      <c r="BW553" s="54">
        <v>38245</v>
      </c>
      <c r="BX553" s="10">
        <v>10661</v>
      </c>
      <c r="BY553" s="10">
        <v>562.6</v>
      </c>
    </row>
    <row r="554" spans="49:77" x14ac:dyDescent="0.35">
      <c r="AW554" s="10" t="s">
        <v>8</v>
      </c>
      <c r="AX554" s="10" t="s">
        <v>14</v>
      </c>
      <c r="AY554" s="54">
        <v>38452</v>
      </c>
      <c r="AZ554" s="10">
        <v>10996</v>
      </c>
      <c r="BA554" s="10">
        <v>560</v>
      </c>
      <c r="BU554" s="10" t="s">
        <v>8</v>
      </c>
      <c r="BV554" s="10" t="s">
        <v>14</v>
      </c>
      <c r="BW554" s="54">
        <v>38452</v>
      </c>
      <c r="BX554" s="10">
        <v>10996</v>
      </c>
      <c r="BY554" s="10">
        <v>560</v>
      </c>
    </row>
    <row r="555" spans="49:77" x14ac:dyDescent="0.35">
      <c r="AW555" s="10" t="s">
        <v>7</v>
      </c>
      <c r="AX555" s="10" t="s">
        <v>16</v>
      </c>
      <c r="AY555" s="54">
        <v>38429</v>
      </c>
      <c r="AZ555" s="10">
        <v>10942</v>
      </c>
      <c r="BA555" s="10">
        <v>560</v>
      </c>
      <c r="BU555" s="10" t="s">
        <v>7</v>
      </c>
      <c r="BV555" s="10" t="s">
        <v>16</v>
      </c>
      <c r="BW555" s="54">
        <v>38429</v>
      </c>
      <c r="BX555" s="10">
        <v>10942</v>
      </c>
      <c r="BY555" s="10">
        <v>560</v>
      </c>
    </row>
    <row r="556" spans="49:77" x14ac:dyDescent="0.35">
      <c r="AW556" s="10" t="s">
        <v>7</v>
      </c>
      <c r="AX556" s="10" t="s">
        <v>17</v>
      </c>
      <c r="AY556" s="54">
        <v>38071</v>
      </c>
      <c r="AZ556" s="10">
        <v>10477</v>
      </c>
      <c r="BA556" s="10">
        <v>558</v>
      </c>
      <c r="BU556" s="10" t="s">
        <v>7</v>
      </c>
      <c r="BV556" s="10" t="s">
        <v>17</v>
      </c>
      <c r="BW556" s="54">
        <v>38071</v>
      </c>
      <c r="BX556" s="10">
        <v>10477</v>
      </c>
      <c r="BY556" s="10">
        <v>558</v>
      </c>
    </row>
    <row r="557" spans="49:77" x14ac:dyDescent="0.35">
      <c r="AW557" s="10" t="s">
        <v>8</v>
      </c>
      <c r="AX557" s="10" t="s">
        <v>287</v>
      </c>
      <c r="AY557" s="54">
        <v>38045</v>
      </c>
      <c r="AZ557" s="10">
        <v>10456</v>
      </c>
      <c r="BA557" s="10">
        <v>557.6</v>
      </c>
      <c r="BU557" s="10" t="s">
        <v>8</v>
      </c>
      <c r="BV557" s="10" t="s">
        <v>287</v>
      </c>
      <c r="BW557" s="54">
        <v>38045</v>
      </c>
      <c r="BX557" s="10">
        <v>10456</v>
      </c>
      <c r="BY557" s="10">
        <v>557.6</v>
      </c>
    </row>
    <row r="558" spans="49:77" x14ac:dyDescent="0.35">
      <c r="AW558" s="10" t="s">
        <v>7</v>
      </c>
      <c r="AX558" s="10" t="s">
        <v>17</v>
      </c>
      <c r="AY558" s="54">
        <v>37825</v>
      </c>
      <c r="AZ558" s="10">
        <v>10254</v>
      </c>
      <c r="BA558" s="10">
        <v>556.62</v>
      </c>
      <c r="BU558" s="10" t="s">
        <v>7</v>
      </c>
      <c r="BV558" s="10" t="s">
        <v>17</v>
      </c>
      <c r="BW558" s="54">
        <v>37825</v>
      </c>
      <c r="BX558" s="10">
        <v>10254</v>
      </c>
      <c r="BY558" s="10">
        <v>556.62</v>
      </c>
    </row>
    <row r="559" spans="49:77" x14ac:dyDescent="0.35">
      <c r="AW559" s="10" t="s">
        <v>8</v>
      </c>
      <c r="AX559" s="10" t="s">
        <v>287</v>
      </c>
      <c r="AY559" s="54">
        <v>38172</v>
      </c>
      <c r="AZ559" s="10">
        <v>10571</v>
      </c>
      <c r="BA559" s="10">
        <v>550.59</v>
      </c>
      <c r="BU559" s="10" t="s">
        <v>8</v>
      </c>
      <c r="BV559" s="10" t="s">
        <v>287</v>
      </c>
      <c r="BW559" s="54">
        <v>38172</v>
      </c>
      <c r="BX559" s="10">
        <v>10571</v>
      </c>
      <c r="BY559" s="10">
        <v>550.59</v>
      </c>
    </row>
    <row r="560" spans="49:77" x14ac:dyDescent="0.35">
      <c r="AW560" s="10" t="s">
        <v>8</v>
      </c>
      <c r="AX560" s="10" t="s">
        <v>287</v>
      </c>
      <c r="AY560" s="54">
        <v>38296</v>
      </c>
      <c r="AZ560" s="10">
        <v>10720</v>
      </c>
      <c r="BA560" s="10">
        <v>550</v>
      </c>
      <c r="BU560" s="10" t="s">
        <v>8</v>
      </c>
      <c r="BV560" s="10" t="s">
        <v>287</v>
      </c>
      <c r="BW560" s="54">
        <v>38296</v>
      </c>
      <c r="BX560" s="10">
        <v>10720</v>
      </c>
      <c r="BY560" s="10">
        <v>550</v>
      </c>
    </row>
    <row r="561" spans="49:77" x14ac:dyDescent="0.35">
      <c r="AW561" s="10" t="s">
        <v>8</v>
      </c>
      <c r="AX561" s="10" t="s">
        <v>18</v>
      </c>
      <c r="AY561" s="54">
        <v>38413</v>
      </c>
      <c r="AZ561" s="10">
        <v>10915</v>
      </c>
      <c r="BA561" s="10">
        <v>539.5</v>
      </c>
      <c r="BU561" s="10" t="s">
        <v>8</v>
      </c>
      <c r="BV561" s="10" t="s">
        <v>18</v>
      </c>
      <c r="BW561" s="54">
        <v>38413</v>
      </c>
      <c r="BX561" s="10">
        <v>10915</v>
      </c>
      <c r="BY561" s="10">
        <v>539.5</v>
      </c>
    </row>
    <row r="562" spans="49:77" x14ac:dyDescent="0.35">
      <c r="AW562" s="10" t="s">
        <v>8</v>
      </c>
      <c r="AX562" s="10" t="s">
        <v>287</v>
      </c>
      <c r="AY562" s="54">
        <v>38469</v>
      </c>
      <c r="AZ562" s="10">
        <v>11034</v>
      </c>
      <c r="BA562" s="10">
        <v>539.4</v>
      </c>
      <c r="BU562" s="10" t="s">
        <v>8</v>
      </c>
      <c r="BV562" s="10" t="s">
        <v>287</v>
      </c>
      <c r="BW562" s="54">
        <v>38469</v>
      </c>
      <c r="BX562" s="10">
        <v>11034</v>
      </c>
      <c r="BY562" s="10">
        <v>539.4</v>
      </c>
    </row>
    <row r="563" spans="49:77" x14ac:dyDescent="0.35">
      <c r="AW563" s="10" t="s">
        <v>7</v>
      </c>
      <c r="AX563" s="10" t="s">
        <v>13</v>
      </c>
      <c r="AY563" s="54">
        <v>37849</v>
      </c>
      <c r="AZ563" s="10">
        <v>10274</v>
      </c>
      <c r="BA563" s="10">
        <v>538.6</v>
      </c>
      <c r="BU563" s="10" t="s">
        <v>7</v>
      </c>
      <c r="BV563" s="10" t="s">
        <v>13</v>
      </c>
      <c r="BW563" s="54">
        <v>37849</v>
      </c>
      <c r="BX563" s="10">
        <v>10274</v>
      </c>
      <c r="BY563" s="10">
        <v>538.6</v>
      </c>
    </row>
    <row r="564" spans="49:77" x14ac:dyDescent="0.35">
      <c r="AW564" s="10" t="s">
        <v>7</v>
      </c>
      <c r="AX564" s="10" t="s">
        <v>13</v>
      </c>
      <c r="AY564" s="54">
        <v>38413</v>
      </c>
      <c r="AZ564" s="10">
        <v>10914</v>
      </c>
      <c r="BA564" s="10">
        <v>537.5</v>
      </c>
      <c r="BU564" s="10" t="s">
        <v>7</v>
      </c>
      <c r="BV564" s="10" t="s">
        <v>13</v>
      </c>
      <c r="BW564" s="54">
        <v>38413</v>
      </c>
      <c r="BX564" s="10">
        <v>10914</v>
      </c>
      <c r="BY564" s="10">
        <v>537.5</v>
      </c>
    </row>
    <row r="565" spans="49:77" x14ac:dyDescent="0.35">
      <c r="AW565" s="10" t="s">
        <v>7</v>
      </c>
      <c r="AX565" s="10" t="s">
        <v>13</v>
      </c>
      <c r="AY565" s="54">
        <v>38312</v>
      </c>
      <c r="AZ565" s="10">
        <v>10735</v>
      </c>
      <c r="BA565" s="10">
        <v>536.4</v>
      </c>
      <c r="BU565" s="10" t="s">
        <v>7</v>
      </c>
      <c r="BV565" s="10" t="s">
        <v>13</v>
      </c>
      <c r="BW565" s="54">
        <v>38312</v>
      </c>
      <c r="BX565" s="10">
        <v>10735</v>
      </c>
      <c r="BY565" s="10">
        <v>536.4</v>
      </c>
    </row>
    <row r="566" spans="49:77" x14ac:dyDescent="0.35">
      <c r="AW566" s="10" t="s">
        <v>8</v>
      </c>
      <c r="AX566" s="10" t="s">
        <v>18</v>
      </c>
      <c r="AY566" s="54">
        <v>38259</v>
      </c>
      <c r="AZ566" s="10">
        <v>10676</v>
      </c>
      <c r="BA566" s="10">
        <v>534.85</v>
      </c>
      <c r="BU566" s="10" t="s">
        <v>8</v>
      </c>
      <c r="BV566" s="10" t="s">
        <v>18</v>
      </c>
      <c r="BW566" s="54">
        <v>38259</v>
      </c>
      <c r="BX566" s="10">
        <v>10676</v>
      </c>
      <c r="BY566" s="10">
        <v>534.85</v>
      </c>
    </row>
    <row r="567" spans="49:77" x14ac:dyDescent="0.35">
      <c r="AW567" s="10" t="s">
        <v>7</v>
      </c>
      <c r="AX567" s="10" t="s">
        <v>286</v>
      </c>
      <c r="AY567" s="54">
        <v>38101</v>
      </c>
      <c r="AZ567" s="10">
        <v>10512</v>
      </c>
      <c r="BA567" s="10">
        <v>525.29999999999995</v>
      </c>
      <c r="BU567" s="10" t="s">
        <v>7</v>
      </c>
      <c r="BV567" s="10" t="s">
        <v>286</v>
      </c>
      <c r="BW567" s="54">
        <v>38101</v>
      </c>
      <c r="BX567" s="10">
        <v>10512</v>
      </c>
      <c r="BY567" s="10">
        <v>525.29999999999995</v>
      </c>
    </row>
    <row r="568" spans="49:77" x14ac:dyDescent="0.35">
      <c r="AW568" s="10" t="s">
        <v>7</v>
      </c>
      <c r="AX568" s="10" t="s">
        <v>286</v>
      </c>
      <c r="AY568" s="54">
        <v>38472</v>
      </c>
      <c r="AZ568" s="10">
        <v>11048</v>
      </c>
      <c r="BA568" s="10">
        <v>525</v>
      </c>
      <c r="BU568" s="10" t="s">
        <v>7</v>
      </c>
      <c r="BV568" s="10" t="s">
        <v>286</v>
      </c>
      <c r="BW568" s="54">
        <v>38472</v>
      </c>
      <c r="BX568" s="10">
        <v>11048</v>
      </c>
      <c r="BY568" s="10">
        <v>525</v>
      </c>
    </row>
    <row r="569" spans="49:77" x14ac:dyDescent="0.35">
      <c r="AW569" s="10" t="s">
        <v>7</v>
      </c>
      <c r="AX569" s="10" t="s">
        <v>13</v>
      </c>
      <c r="AY569" s="54">
        <v>38094</v>
      </c>
      <c r="AZ569" s="10">
        <v>10500</v>
      </c>
      <c r="BA569" s="10">
        <v>523.26</v>
      </c>
      <c r="BU569" s="10" t="s">
        <v>7</v>
      </c>
      <c r="BV569" s="10" t="s">
        <v>13</v>
      </c>
      <c r="BW569" s="54">
        <v>38094</v>
      </c>
      <c r="BX569" s="10">
        <v>10500</v>
      </c>
      <c r="BY569" s="10">
        <v>523.26</v>
      </c>
    </row>
    <row r="570" spans="49:77" x14ac:dyDescent="0.35">
      <c r="AW570" s="10" t="s">
        <v>7</v>
      </c>
      <c r="AX570" s="10" t="s">
        <v>13</v>
      </c>
      <c r="AY570" s="54">
        <v>38151</v>
      </c>
      <c r="AZ570" s="10">
        <v>10559</v>
      </c>
      <c r="BA570" s="10">
        <v>520.41</v>
      </c>
      <c r="BU570" s="10" t="s">
        <v>7</v>
      </c>
      <c r="BV570" s="10" t="s">
        <v>13</v>
      </c>
      <c r="BW570" s="54">
        <v>38151</v>
      </c>
      <c r="BX570" s="10">
        <v>10559</v>
      </c>
      <c r="BY570" s="10">
        <v>520.41</v>
      </c>
    </row>
    <row r="571" spans="49:77" x14ac:dyDescent="0.35">
      <c r="AW571" s="10" t="s">
        <v>8</v>
      </c>
      <c r="AX571" s="10" t="s">
        <v>15</v>
      </c>
      <c r="AY571" s="54">
        <v>38387</v>
      </c>
      <c r="AZ571" s="10">
        <v>10860</v>
      </c>
      <c r="BA571" s="10">
        <v>519</v>
      </c>
      <c r="BU571" s="10" t="s">
        <v>8</v>
      </c>
      <c r="BV571" s="10" t="s">
        <v>15</v>
      </c>
      <c r="BW571" s="54">
        <v>38387</v>
      </c>
      <c r="BX571" s="10">
        <v>10860</v>
      </c>
      <c r="BY571" s="10">
        <v>519</v>
      </c>
    </row>
    <row r="572" spans="49:77" x14ac:dyDescent="0.35">
      <c r="AW572" s="10" t="s">
        <v>8</v>
      </c>
      <c r="AX572" s="10" t="s">
        <v>15</v>
      </c>
      <c r="AY572" s="54">
        <v>37819</v>
      </c>
      <c r="AZ572" s="10">
        <v>10256</v>
      </c>
      <c r="BA572" s="10">
        <v>517.79999999999995</v>
      </c>
      <c r="BU572" s="10" t="s">
        <v>8</v>
      </c>
      <c r="BV572" s="10" t="s">
        <v>15</v>
      </c>
      <c r="BW572" s="54">
        <v>37819</v>
      </c>
      <c r="BX572" s="10">
        <v>10256</v>
      </c>
      <c r="BY572" s="10">
        <v>517.79999999999995</v>
      </c>
    </row>
    <row r="573" spans="49:77" x14ac:dyDescent="0.35">
      <c r="AW573" s="10" t="s">
        <v>8</v>
      </c>
      <c r="AX573" s="10" t="s">
        <v>287</v>
      </c>
      <c r="AY573" s="54">
        <v>38031</v>
      </c>
      <c r="AZ573" s="10">
        <v>10443</v>
      </c>
      <c r="BA573" s="10">
        <v>517.44000000000005</v>
      </c>
      <c r="BU573" s="10" t="s">
        <v>8</v>
      </c>
      <c r="BV573" s="10" t="s">
        <v>287</v>
      </c>
      <c r="BW573" s="54">
        <v>38031</v>
      </c>
      <c r="BX573" s="10">
        <v>10443</v>
      </c>
      <c r="BY573" s="10">
        <v>517.44000000000005</v>
      </c>
    </row>
    <row r="574" spans="49:77" x14ac:dyDescent="0.35">
      <c r="AW574" s="10" t="s">
        <v>8</v>
      </c>
      <c r="AX574" s="10" t="s">
        <v>14</v>
      </c>
      <c r="AY574" s="54">
        <v>37897</v>
      </c>
      <c r="AZ574" s="10">
        <v>10315</v>
      </c>
      <c r="BA574" s="10">
        <v>516.79999999999995</v>
      </c>
      <c r="BU574" s="10" t="s">
        <v>8</v>
      </c>
      <c r="BV574" s="10" t="s">
        <v>14</v>
      </c>
      <c r="BW574" s="54">
        <v>37897</v>
      </c>
      <c r="BX574" s="10">
        <v>10315</v>
      </c>
      <c r="BY574" s="10">
        <v>516.79999999999995</v>
      </c>
    </row>
    <row r="575" spans="49:77" x14ac:dyDescent="0.35">
      <c r="AW575" s="10" t="s">
        <v>8</v>
      </c>
      <c r="AX575" s="10" t="s">
        <v>15</v>
      </c>
      <c r="AY575" s="54">
        <v>38184</v>
      </c>
      <c r="AZ575" s="10">
        <v>10592</v>
      </c>
      <c r="BA575" s="10">
        <v>516.46</v>
      </c>
      <c r="BU575" s="10" t="s">
        <v>8</v>
      </c>
      <c r="BV575" s="10" t="s">
        <v>15</v>
      </c>
      <c r="BW575" s="54">
        <v>38184</v>
      </c>
      <c r="BX575" s="10">
        <v>10592</v>
      </c>
      <c r="BY575" s="10">
        <v>516.46</v>
      </c>
    </row>
    <row r="576" spans="49:77" x14ac:dyDescent="0.35">
      <c r="AW576" s="10" t="s">
        <v>7</v>
      </c>
      <c r="AX576" s="10" t="s">
        <v>17</v>
      </c>
      <c r="AY576" s="54">
        <v>37912</v>
      </c>
      <c r="AZ576" s="10">
        <v>10320</v>
      </c>
      <c r="BA576" s="10">
        <v>516</v>
      </c>
      <c r="BU576" s="10" t="s">
        <v>7</v>
      </c>
      <c r="BV576" s="10" t="s">
        <v>17</v>
      </c>
      <c r="BW576" s="54">
        <v>37912</v>
      </c>
      <c r="BX576" s="10">
        <v>10320</v>
      </c>
      <c r="BY576" s="10">
        <v>516</v>
      </c>
    </row>
    <row r="577" spans="49:77" x14ac:dyDescent="0.35">
      <c r="AW577" s="10" t="s">
        <v>8</v>
      </c>
      <c r="AX577" s="10" t="s">
        <v>14</v>
      </c>
      <c r="AY577" s="54">
        <v>38422</v>
      </c>
      <c r="AZ577" s="10">
        <v>10926</v>
      </c>
      <c r="BA577" s="10">
        <v>514.4</v>
      </c>
      <c r="BU577" s="10" t="s">
        <v>8</v>
      </c>
      <c r="BV577" s="10" t="s">
        <v>14</v>
      </c>
      <c r="BW577" s="54">
        <v>38422</v>
      </c>
      <c r="BX577" s="10">
        <v>10926</v>
      </c>
      <c r="BY577" s="10">
        <v>514.4</v>
      </c>
    </row>
    <row r="578" spans="49:77" x14ac:dyDescent="0.35">
      <c r="AW578" s="10" t="s">
        <v>7</v>
      </c>
      <c r="AX578" s="10" t="s">
        <v>17</v>
      </c>
      <c r="AY578" s="54">
        <v>38329</v>
      </c>
      <c r="AZ578" s="10">
        <v>10761</v>
      </c>
      <c r="BA578" s="10">
        <v>507</v>
      </c>
      <c r="BU578" s="10" t="s">
        <v>7</v>
      </c>
      <c r="BV578" s="10" t="s">
        <v>17</v>
      </c>
      <c r="BW578" s="54">
        <v>38329</v>
      </c>
      <c r="BX578" s="10">
        <v>10761</v>
      </c>
      <c r="BY578" s="10">
        <v>507</v>
      </c>
    </row>
    <row r="579" spans="49:77" x14ac:dyDescent="0.35">
      <c r="AW579" s="10" t="s">
        <v>8</v>
      </c>
      <c r="AX579" s="10" t="s">
        <v>15</v>
      </c>
      <c r="AY579" s="54">
        <v>38423</v>
      </c>
      <c r="AZ579" s="10">
        <v>10934</v>
      </c>
      <c r="BA579" s="10">
        <v>500</v>
      </c>
      <c r="BU579" s="10" t="s">
        <v>8</v>
      </c>
      <c r="BV579" s="10" t="s">
        <v>15</v>
      </c>
      <c r="BW579" s="54">
        <v>38423</v>
      </c>
      <c r="BX579" s="10">
        <v>10934</v>
      </c>
      <c r="BY579" s="10">
        <v>500</v>
      </c>
    </row>
    <row r="580" spans="49:77" x14ac:dyDescent="0.35">
      <c r="AW580" s="10" t="s">
        <v>7</v>
      </c>
      <c r="AX580" s="10" t="s">
        <v>286</v>
      </c>
      <c r="AY580" s="54">
        <v>38226</v>
      </c>
      <c r="AZ580" s="10">
        <v>10639</v>
      </c>
      <c r="BA580" s="10">
        <v>500</v>
      </c>
      <c r="BU580" s="10" t="s">
        <v>7</v>
      </c>
      <c r="BV580" s="10" t="s">
        <v>286</v>
      </c>
      <c r="BW580" s="54">
        <v>38226</v>
      </c>
      <c r="BX580" s="10">
        <v>10639</v>
      </c>
      <c r="BY580" s="10">
        <v>500</v>
      </c>
    </row>
    <row r="581" spans="49:77" x14ac:dyDescent="0.35">
      <c r="AW581" s="10" t="s">
        <v>8</v>
      </c>
      <c r="AX581" s="10" t="s">
        <v>285</v>
      </c>
      <c r="AY581" s="54">
        <v>37887</v>
      </c>
      <c r="AZ581" s="10">
        <v>10306</v>
      </c>
      <c r="BA581" s="10">
        <v>498.5</v>
      </c>
      <c r="BU581" s="10" t="s">
        <v>8</v>
      </c>
      <c r="BV581" s="10" t="s">
        <v>285</v>
      </c>
      <c r="BW581" s="54">
        <v>37887</v>
      </c>
      <c r="BX581" s="10">
        <v>10306</v>
      </c>
      <c r="BY581" s="10">
        <v>498.5</v>
      </c>
    </row>
    <row r="582" spans="49:77" x14ac:dyDescent="0.35">
      <c r="AW582" s="10" t="s">
        <v>7</v>
      </c>
      <c r="AX582" s="10" t="s">
        <v>13</v>
      </c>
      <c r="AY582" s="54">
        <v>37868</v>
      </c>
      <c r="AZ582" s="10">
        <v>10291</v>
      </c>
      <c r="BA582" s="10">
        <v>497.52</v>
      </c>
      <c r="BU582" s="10" t="s">
        <v>7</v>
      </c>
      <c r="BV582" s="10" t="s">
        <v>13</v>
      </c>
      <c r="BW582" s="54">
        <v>37868</v>
      </c>
      <c r="BX582" s="10">
        <v>10291</v>
      </c>
      <c r="BY582" s="10">
        <v>497.52</v>
      </c>
    </row>
    <row r="583" spans="49:77" x14ac:dyDescent="0.35">
      <c r="AW583" s="10" t="s">
        <v>7</v>
      </c>
      <c r="AX583" s="10" t="s">
        <v>13</v>
      </c>
      <c r="AY583" s="54">
        <v>38189</v>
      </c>
      <c r="AZ583" s="10">
        <v>10599</v>
      </c>
      <c r="BA583" s="10">
        <v>493</v>
      </c>
      <c r="BU583" s="10" t="s">
        <v>7</v>
      </c>
      <c r="BV583" s="10" t="s">
        <v>13</v>
      </c>
      <c r="BW583" s="54">
        <v>38189</v>
      </c>
      <c r="BX583" s="10">
        <v>10599</v>
      </c>
      <c r="BY583" s="10">
        <v>493</v>
      </c>
    </row>
    <row r="584" spans="49:77" x14ac:dyDescent="0.35">
      <c r="AW584" s="10" t="s">
        <v>7</v>
      </c>
      <c r="AX584" s="10" t="s">
        <v>16</v>
      </c>
      <c r="AY584" s="54">
        <v>38455</v>
      </c>
      <c r="AZ584" s="10">
        <v>11016</v>
      </c>
      <c r="BA584" s="10">
        <v>491.5</v>
      </c>
      <c r="BU584" s="10" t="s">
        <v>7</v>
      </c>
      <c r="BV584" s="10" t="s">
        <v>16</v>
      </c>
      <c r="BW584" s="54">
        <v>38455</v>
      </c>
      <c r="BX584" s="10">
        <v>11016</v>
      </c>
      <c r="BY584" s="10">
        <v>491.5</v>
      </c>
    </row>
    <row r="585" spans="49:77" x14ac:dyDescent="0.35">
      <c r="AW585" s="10" t="s">
        <v>8</v>
      </c>
      <c r="AX585" s="10" t="s">
        <v>285</v>
      </c>
      <c r="AY585" s="54">
        <v>38150</v>
      </c>
      <c r="AZ585" s="10">
        <v>10562</v>
      </c>
      <c r="BA585" s="10">
        <v>488.7</v>
      </c>
      <c r="BU585" s="10" t="s">
        <v>8</v>
      </c>
      <c r="BV585" s="10" t="s">
        <v>285</v>
      </c>
      <c r="BW585" s="54">
        <v>38150</v>
      </c>
      <c r="BX585" s="10">
        <v>10562</v>
      </c>
      <c r="BY585" s="10">
        <v>488.7</v>
      </c>
    </row>
    <row r="586" spans="49:77" x14ac:dyDescent="0.35">
      <c r="AW586" s="10" t="s">
        <v>8</v>
      </c>
      <c r="AX586" s="10" t="s">
        <v>15</v>
      </c>
      <c r="AY586" s="54">
        <v>38024</v>
      </c>
      <c r="AZ586" s="10">
        <v>10432</v>
      </c>
      <c r="BA586" s="10">
        <v>485</v>
      </c>
      <c r="BU586" s="10" t="s">
        <v>8</v>
      </c>
      <c r="BV586" s="10" t="s">
        <v>15</v>
      </c>
      <c r="BW586" s="54">
        <v>38024</v>
      </c>
      <c r="BX586" s="10">
        <v>10432</v>
      </c>
      <c r="BY586" s="10">
        <v>485</v>
      </c>
    </row>
    <row r="587" spans="49:77" x14ac:dyDescent="0.35">
      <c r="AW587" s="10" t="s">
        <v>7</v>
      </c>
      <c r="AX587" s="10" t="s">
        <v>17</v>
      </c>
      <c r="AY587" s="54">
        <v>38305</v>
      </c>
      <c r="AZ587" s="10">
        <v>10730</v>
      </c>
      <c r="BA587" s="10">
        <v>484.25</v>
      </c>
      <c r="BU587" s="10" t="s">
        <v>7</v>
      </c>
      <c r="BV587" s="10" t="s">
        <v>17</v>
      </c>
      <c r="BW587" s="54">
        <v>38305</v>
      </c>
      <c r="BX587" s="10">
        <v>10730</v>
      </c>
      <c r="BY587" s="10">
        <v>484.25</v>
      </c>
    </row>
    <row r="588" spans="49:77" x14ac:dyDescent="0.35">
      <c r="AW588" s="10" t="s">
        <v>7</v>
      </c>
      <c r="AX588" s="10" t="s">
        <v>13</v>
      </c>
      <c r="AY588" s="54">
        <v>37945</v>
      </c>
      <c r="AZ588" s="10">
        <v>10355</v>
      </c>
      <c r="BA588" s="10">
        <v>480</v>
      </c>
      <c r="BU588" s="10" t="s">
        <v>7</v>
      </c>
      <c r="BV588" s="10" t="s">
        <v>13</v>
      </c>
      <c r="BW588" s="54">
        <v>37945</v>
      </c>
      <c r="BX588" s="10">
        <v>10355</v>
      </c>
      <c r="BY588" s="10">
        <v>480</v>
      </c>
    </row>
    <row r="589" spans="49:77" x14ac:dyDescent="0.35">
      <c r="AW589" s="10" t="s">
        <v>8</v>
      </c>
      <c r="AX589" s="10" t="s">
        <v>14</v>
      </c>
      <c r="AY589" s="54">
        <v>38189</v>
      </c>
      <c r="AZ589" s="10">
        <v>10600</v>
      </c>
      <c r="BA589" s="10">
        <v>479.8</v>
      </c>
      <c r="BU589" s="10" t="s">
        <v>8</v>
      </c>
      <c r="BV589" s="10" t="s">
        <v>14</v>
      </c>
      <c r="BW589" s="54">
        <v>38189</v>
      </c>
      <c r="BX589" s="10">
        <v>10600</v>
      </c>
      <c r="BY589" s="10">
        <v>479.8</v>
      </c>
    </row>
    <row r="590" spans="49:77" x14ac:dyDescent="0.35">
      <c r="AW590" s="10" t="s">
        <v>8</v>
      </c>
      <c r="AX590" s="10" t="s">
        <v>15</v>
      </c>
      <c r="AY590" s="54">
        <v>38213</v>
      </c>
      <c r="AZ590" s="10">
        <v>10625</v>
      </c>
      <c r="BA590" s="10">
        <v>479.75</v>
      </c>
      <c r="BU590" s="10" t="s">
        <v>8</v>
      </c>
      <c r="BV590" s="10" t="s">
        <v>15</v>
      </c>
      <c r="BW590" s="54">
        <v>38213</v>
      </c>
      <c r="BX590" s="10">
        <v>10625</v>
      </c>
      <c r="BY590" s="10">
        <v>479.75</v>
      </c>
    </row>
    <row r="591" spans="49:77" x14ac:dyDescent="0.35">
      <c r="AW591" s="10" t="s">
        <v>7</v>
      </c>
      <c r="AX591" s="10" t="s">
        <v>286</v>
      </c>
      <c r="AY591" s="54">
        <v>37861</v>
      </c>
      <c r="AZ591" s="10">
        <v>10289</v>
      </c>
      <c r="BA591" s="10">
        <v>479.4</v>
      </c>
      <c r="BU591" s="10" t="s">
        <v>7</v>
      </c>
      <c r="BV591" s="10" t="s">
        <v>286</v>
      </c>
      <c r="BW591" s="54">
        <v>37861</v>
      </c>
      <c r="BX591" s="10">
        <v>10289</v>
      </c>
      <c r="BY591" s="10">
        <v>479.4</v>
      </c>
    </row>
    <row r="592" spans="49:77" x14ac:dyDescent="0.35">
      <c r="AW592" s="10" t="s">
        <v>8</v>
      </c>
      <c r="AX592" s="10" t="s">
        <v>14</v>
      </c>
      <c r="AY592" s="54">
        <v>38193</v>
      </c>
      <c r="AZ592" s="10">
        <v>10578</v>
      </c>
      <c r="BA592" s="10">
        <v>477</v>
      </c>
      <c r="BU592" s="10" t="s">
        <v>8</v>
      </c>
      <c r="BV592" s="10" t="s">
        <v>14</v>
      </c>
      <c r="BW592" s="54">
        <v>38193</v>
      </c>
      <c r="BX592" s="10">
        <v>10578</v>
      </c>
      <c r="BY592" s="10">
        <v>477</v>
      </c>
    </row>
    <row r="593" spans="49:77" x14ac:dyDescent="0.35">
      <c r="AW593" s="10" t="s">
        <v>8</v>
      </c>
      <c r="AX593" s="10" t="s">
        <v>18</v>
      </c>
      <c r="AY593" s="54">
        <v>38368</v>
      </c>
      <c r="AZ593" s="10">
        <v>10819</v>
      </c>
      <c r="BA593" s="10">
        <v>477</v>
      </c>
      <c r="BU593" s="10" t="s">
        <v>8</v>
      </c>
      <c r="BV593" s="10" t="s">
        <v>18</v>
      </c>
      <c r="BW593" s="54">
        <v>38368</v>
      </c>
      <c r="BX593" s="10">
        <v>10819</v>
      </c>
      <c r="BY593" s="10">
        <v>477</v>
      </c>
    </row>
    <row r="594" spans="49:77" x14ac:dyDescent="0.35">
      <c r="AW594" s="10" t="s">
        <v>8</v>
      </c>
      <c r="AX594" s="10" t="s">
        <v>15</v>
      </c>
      <c r="AY594" s="54">
        <v>38424</v>
      </c>
      <c r="AZ594" s="10">
        <v>10925</v>
      </c>
      <c r="BA594" s="10">
        <v>475.15</v>
      </c>
      <c r="BU594" s="10" t="s">
        <v>8</v>
      </c>
      <c r="BV594" s="10" t="s">
        <v>15</v>
      </c>
      <c r="BW594" s="54">
        <v>38424</v>
      </c>
      <c r="BX594" s="10">
        <v>10925</v>
      </c>
      <c r="BY594" s="10">
        <v>475.15</v>
      </c>
    </row>
    <row r="595" spans="49:77" x14ac:dyDescent="0.35">
      <c r="AW595" s="10" t="s">
        <v>8</v>
      </c>
      <c r="AX595" s="10" t="s">
        <v>18</v>
      </c>
      <c r="AY595" s="54">
        <v>38371</v>
      </c>
      <c r="AZ595" s="10">
        <v>10832</v>
      </c>
      <c r="BA595" s="10">
        <v>475.11</v>
      </c>
      <c r="BU595" s="10" t="s">
        <v>8</v>
      </c>
      <c r="BV595" s="10" t="s">
        <v>18</v>
      </c>
      <c r="BW595" s="54">
        <v>38371</v>
      </c>
      <c r="BX595" s="10">
        <v>10832</v>
      </c>
      <c r="BY595" s="10">
        <v>475.11</v>
      </c>
    </row>
    <row r="596" spans="49:77" x14ac:dyDescent="0.35">
      <c r="AW596" s="10" t="s">
        <v>8</v>
      </c>
      <c r="AX596" s="10" t="s">
        <v>285</v>
      </c>
      <c r="AY596" s="54">
        <v>38267</v>
      </c>
      <c r="AZ596" s="10">
        <v>10689</v>
      </c>
      <c r="BA596" s="10">
        <v>472.5</v>
      </c>
      <c r="BU596" s="10" t="s">
        <v>8</v>
      </c>
      <c r="BV596" s="10" t="s">
        <v>285</v>
      </c>
      <c r="BW596" s="54">
        <v>38267</v>
      </c>
      <c r="BX596" s="10">
        <v>10689</v>
      </c>
      <c r="BY596" s="10">
        <v>472.5</v>
      </c>
    </row>
    <row r="597" spans="49:77" x14ac:dyDescent="0.35">
      <c r="AW597" s="10" t="s">
        <v>8</v>
      </c>
      <c r="AX597" s="10" t="s">
        <v>18</v>
      </c>
      <c r="AY597" s="54">
        <v>38072</v>
      </c>
      <c r="AZ597" s="10">
        <v>10478</v>
      </c>
      <c r="BA597" s="10">
        <v>471.2</v>
      </c>
      <c r="BU597" s="10" t="s">
        <v>8</v>
      </c>
      <c r="BV597" s="10" t="s">
        <v>18</v>
      </c>
      <c r="BW597" s="54">
        <v>38072</v>
      </c>
      <c r="BX597" s="10">
        <v>10478</v>
      </c>
      <c r="BY597" s="10">
        <v>471.2</v>
      </c>
    </row>
    <row r="598" spans="49:77" x14ac:dyDescent="0.35">
      <c r="AW598" s="10" t="s">
        <v>8</v>
      </c>
      <c r="AX598" s="10" t="s">
        <v>285</v>
      </c>
      <c r="AY598" s="54">
        <v>38435</v>
      </c>
      <c r="AZ598" s="10">
        <v>10952</v>
      </c>
      <c r="BA598" s="10">
        <v>471.2</v>
      </c>
      <c r="BU598" s="10" t="s">
        <v>8</v>
      </c>
      <c r="BV598" s="10" t="s">
        <v>285</v>
      </c>
      <c r="BW598" s="54">
        <v>38435</v>
      </c>
      <c r="BX598" s="10">
        <v>10952</v>
      </c>
      <c r="BY598" s="10">
        <v>471.2</v>
      </c>
    </row>
    <row r="599" spans="49:77" x14ac:dyDescent="0.35">
      <c r="AW599" s="10" t="s">
        <v>8</v>
      </c>
      <c r="AX599" s="10" t="s">
        <v>285</v>
      </c>
      <c r="AY599" s="54">
        <v>38133</v>
      </c>
      <c r="AZ599" s="10">
        <v>10542</v>
      </c>
      <c r="BA599" s="10">
        <v>469.11</v>
      </c>
      <c r="BU599" s="10" t="s">
        <v>8</v>
      </c>
      <c r="BV599" s="10" t="s">
        <v>285</v>
      </c>
      <c r="BW599" s="54">
        <v>38133</v>
      </c>
      <c r="BX599" s="10">
        <v>10542</v>
      </c>
      <c r="BY599" s="10">
        <v>469.11</v>
      </c>
    </row>
    <row r="600" spans="49:77" x14ac:dyDescent="0.35">
      <c r="AW600" s="10" t="s">
        <v>8</v>
      </c>
      <c r="AX600" s="10" t="s">
        <v>15</v>
      </c>
      <c r="AY600" s="54">
        <v>38316</v>
      </c>
      <c r="AZ600" s="10">
        <v>10723</v>
      </c>
      <c r="BA600" s="10">
        <v>468.45</v>
      </c>
      <c r="BU600" s="10" t="s">
        <v>8</v>
      </c>
      <c r="BV600" s="10" t="s">
        <v>15</v>
      </c>
      <c r="BW600" s="54">
        <v>38316</v>
      </c>
      <c r="BX600" s="10">
        <v>10723</v>
      </c>
      <c r="BY600" s="10">
        <v>468.45</v>
      </c>
    </row>
    <row r="601" spans="49:77" x14ac:dyDescent="0.35">
      <c r="AW601" s="10" t="s">
        <v>8</v>
      </c>
      <c r="AX601" s="10" t="s">
        <v>287</v>
      </c>
      <c r="AY601" s="54">
        <v>38121</v>
      </c>
      <c r="AZ601" s="10">
        <v>10534</v>
      </c>
      <c r="BA601" s="10">
        <v>465.7</v>
      </c>
      <c r="BU601" s="10" t="s">
        <v>8</v>
      </c>
      <c r="BV601" s="10" t="s">
        <v>287</v>
      </c>
      <c r="BW601" s="54">
        <v>38121</v>
      </c>
      <c r="BX601" s="10">
        <v>10534</v>
      </c>
      <c r="BY601" s="10">
        <v>465.7</v>
      </c>
    </row>
    <row r="602" spans="49:77" x14ac:dyDescent="0.35">
      <c r="AW602" s="10" t="s">
        <v>8</v>
      </c>
      <c r="AX602" s="10" t="s">
        <v>287</v>
      </c>
      <c r="AY602" s="54">
        <v>38200</v>
      </c>
      <c r="AZ602" s="10">
        <v>10614</v>
      </c>
      <c r="BA602" s="10">
        <v>464</v>
      </c>
      <c r="BU602" s="10" t="s">
        <v>8</v>
      </c>
      <c r="BV602" s="10" t="s">
        <v>287</v>
      </c>
      <c r="BW602" s="54">
        <v>38200</v>
      </c>
      <c r="BX602" s="10">
        <v>10614</v>
      </c>
      <c r="BY602" s="10">
        <v>464</v>
      </c>
    </row>
    <row r="603" spans="49:77" x14ac:dyDescent="0.35">
      <c r="AW603" s="10" t="s">
        <v>8</v>
      </c>
      <c r="AX603" s="10" t="s">
        <v>285</v>
      </c>
      <c r="AY603" s="54">
        <v>37964</v>
      </c>
      <c r="AZ603" s="10">
        <v>10374</v>
      </c>
      <c r="BA603" s="10">
        <v>459</v>
      </c>
      <c r="BU603" s="10" t="s">
        <v>8</v>
      </c>
      <c r="BV603" s="10" t="s">
        <v>285</v>
      </c>
      <c r="BW603" s="54">
        <v>37964</v>
      </c>
      <c r="BX603" s="10">
        <v>10374</v>
      </c>
      <c r="BY603" s="10">
        <v>459</v>
      </c>
    </row>
    <row r="604" spans="49:77" x14ac:dyDescent="0.35">
      <c r="AW604" s="10" t="s">
        <v>7</v>
      </c>
      <c r="AX604" s="10" t="s">
        <v>16</v>
      </c>
      <c r="AY604" s="54">
        <v>38449</v>
      </c>
      <c r="AZ604" s="10">
        <v>10951</v>
      </c>
      <c r="BA604" s="10">
        <v>458.74</v>
      </c>
      <c r="BU604" s="10" t="s">
        <v>7</v>
      </c>
      <c r="BV604" s="10" t="s">
        <v>16</v>
      </c>
      <c r="BW604" s="54">
        <v>38449</v>
      </c>
      <c r="BX604" s="10">
        <v>10951</v>
      </c>
      <c r="BY604" s="10">
        <v>458.74</v>
      </c>
    </row>
    <row r="605" spans="49:77" x14ac:dyDescent="0.35">
      <c r="AW605" s="10" t="s">
        <v>8</v>
      </c>
      <c r="AX605" s="10" t="s">
        <v>15</v>
      </c>
      <c r="AY605" s="54">
        <v>38429</v>
      </c>
      <c r="AZ605" s="10">
        <v>10936</v>
      </c>
      <c r="BA605" s="10">
        <v>456</v>
      </c>
      <c r="BU605" s="10" t="s">
        <v>8</v>
      </c>
      <c r="BV605" s="10" t="s">
        <v>15</v>
      </c>
      <c r="BW605" s="54">
        <v>38429</v>
      </c>
      <c r="BX605" s="10">
        <v>10936</v>
      </c>
      <c r="BY605" s="10">
        <v>456</v>
      </c>
    </row>
    <row r="606" spans="49:77" x14ac:dyDescent="0.35">
      <c r="AW606" s="10" t="s">
        <v>8</v>
      </c>
      <c r="AX606" s="10" t="s">
        <v>15</v>
      </c>
      <c r="AY606" s="54">
        <v>38031</v>
      </c>
      <c r="AZ606" s="10">
        <v>10438</v>
      </c>
      <c r="BA606" s="10">
        <v>454</v>
      </c>
      <c r="BU606" s="10" t="s">
        <v>8</v>
      </c>
      <c r="BV606" s="10" t="s">
        <v>15</v>
      </c>
      <c r="BW606" s="54">
        <v>38031</v>
      </c>
      <c r="BX606" s="10">
        <v>10438</v>
      </c>
      <c r="BY606" s="10">
        <v>454</v>
      </c>
    </row>
    <row r="607" spans="49:77" x14ac:dyDescent="0.35">
      <c r="AW607" s="10" t="s">
        <v>8</v>
      </c>
      <c r="AX607" s="10" t="s">
        <v>285</v>
      </c>
      <c r="AY607" s="54">
        <v>38415</v>
      </c>
      <c r="AZ607" s="10">
        <v>10910</v>
      </c>
      <c r="BA607" s="10">
        <v>452.9</v>
      </c>
      <c r="BU607" s="10" t="s">
        <v>8</v>
      </c>
      <c r="BV607" s="10" t="s">
        <v>285</v>
      </c>
      <c r="BW607" s="54">
        <v>38415</v>
      </c>
      <c r="BX607" s="10">
        <v>10910</v>
      </c>
      <c r="BY607" s="10">
        <v>452.9</v>
      </c>
    </row>
    <row r="608" spans="49:77" x14ac:dyDescent="0.35">
      <c r="AW608" s="10" t="s">
        <v>8</v>
      </c>
      <c r="AX608" s="10" t="s">
        <v>14</v>
      </c>
      <c r="AY608" s="54">
        <v>38219</v>
      </c>
      <c r="AZ608" s="10">
        <v>10628</v>
      </c>
      <c r="BA608" s="10">
        <v>450</v>
      </c>
      <c r="BU608" s="10" t="s">
        <v>8</v>
      </c>
      <c r="BV608" s="10" t="s">
        <v>14</v>
      </c>
      <c r="BW608" s="54">
        <v>38219</v>
      </c>
      <c r="BX608" s="10">
        <v>10628</v>
      </c>
      <c r="BY608" s="10">
        <v>450</v>
      </c>
    </row>
    <row r="609" spans="49:77" x14ac:dyDescent="0.35">
      <c r="AW609" s="10" t="s">
        <v>8</v>
      </c>
      <c r="AX609" s="10" t="s">
        <v>14</v>
      </c>
      <c r="AY609" s="54">
        <v>37832</v>
      </c>
      <c r="AZ609" s="10">
        <v>10261</v>
      </c>
      <c r="BA609" s="10">
        <v>448</v>
      </c>
      <c r="BU609" s="10" t="s">
        <v>8</v>
      </c>
      <c r="BV609" s="10" t="s">
        <v>14</v>
      </c>
      <c r="BW609" s="54">
        <v>37832</v>
      </c>
      <c r="BX609" s="10">
        <v>10261</v>
      </c>
      <c r="BY609" s="10">
        <v>448</v>
      </c>
    </row>
    <row r="610" spans="49:77" x14ac:dyDescent="0.35">
      <c r="AW610" s="10" t="s">
        <v>8</v>
      </c>
      <c r="AX610" s="10" t="s">
        <v>14</v>
      </c>
      <c r="AY610" s="54">
        <v>37959</v>
      </c>
      <c r="AZ610" s="10">
        <v>10363</v>
      </c>
      <c r="BA610" s="10">
        <v>447.2</v>
      </c>
      <c r="BU610" s="10" t="s">
        <v>8</v>
      </c>
      <c r="BV610" s="10" t="s">
        <v>14</v>
      </c>
      <c r="BW610" s="54">
        <v>37959</v>
      </c>
      <c r="BX610" s="10">
        <v>10363</v>
      </c>
      <c r="BY610" s="10">
        <v>447.2</v>
      </c>
    </row>
    <row r="611" spans="49:77" x14ac:dyDescent="0.35">
      <c r="AW611" s="10" t="s">
        <v>8</v>
      </c>
      <c r="AX611" s="10" t="s">
        <v>18</v>
      </c>
      <c r="AY611" s="54">
        <v>38357</v>
      </c>
      <c r="AZ611" s="10">
        <v>10798</v>
      </c>
      <c r="BA611" s="10">
        <v>446.6</v>
      </c>
      <c r="BU611" s="10" t="s">
        <v>8</v>
      </c>
      <c r="BV611" s="10" t="s">
        <v>18</v>
      </c>
      <c r="BW611" s="54">
        <v>38357</v>
      </c>
      <c r="BX611" s="10">
        <v>10798</v>
      </c>
      <c r="BY611" s="10">
        <v>446.6</v>
      </c>
    </row>
    <row r="612" spans="49:77" x14ac:dyDescent="0.35">
      <c r="AW612" s="10" t="s">
        <v>8</v>
      </c>
      <c r="AX612" s="10" t="s">
        <v>14</v>
      </c>
      <c r="AY612" s="54">
        <v>38041</v>
      </c>
      <c r="AZ612" s="10">
        <v>10448</v>
      </c>
      <c r="BA612" s="10">
        <v>443.4</v>
      </c>
      <c r="BU612" s="10" t="s">
        <v>8</v>
      </c>
      <c r="BV612" s="10" t="s">
        <v>14</v>
      </c>
      <c r="BW612" s="54">
        <v>38041</v>
      </c>
      <c r="BX612" s="10">
        <v>10448</v>
      </c>
      <c r="BY612" s="10">
        <v>443.4</v>
      </c>
    </row>
    <row r="613" spans="49:77" x14ac:dyDescent="0.35">
      <c r="AW613" s="10" t="s">
        <v>8</v>
      </c>
      <c r="AX613" s="10" t="s">
        <v>285</v>
      </c>
      <c r="AY613" s="54">
        <v>37989</v>
      </c>
      <c r="AZ613" s="10">
        <v>10394</v>
      </c>
      <c r="BA613" s="10">
        <v>442</v>
      </c>
      <c r="BU613" s="10" t="s">
        <v>8</v>
      </c>
      <c r="BV613" s="10" t="s">
        <v>285</v>
      </c>
      <c r="BW613" s="54">
        <v>37989</v>
      </c>
      <c r="BX613" s="10">
        <v>10394</v>
      </c>
      <c r="BY613" s="10">
        <v>442</v>
      </c>
    </row>
    <row r="614" spans="49:77" x14ac:dyDescent="0.35">
      <c r="AW614" s="10" t="s">
        <v>8</v>
      </c>
      <c r="AX614" s="10" t="s">
        <v>14</v>
      </c>
      <c r="AY614" s="54">
        <v>38400</v>
      </c>
      <c r="AZ614" s="10">
        <v>10863</v>
      </c>
      <c r="BA614" s="10">
        <v>441.15</v>
      </c>
      <c r="BU614" s="10" t="s">
        <v>8</v>
      </c>
      <c r="BV614" s="10" t="s">
        <v>14</v>
      </c>
      <c r="BW614" s="54">
        <v>38400</v>
      </c>
      <c r="BX614" s="10">
        <v>10863</v>
      </c>
      <c r="BY614" s="10">
        <v>441.15</v>
      </c>
    </row>
    <row r="615" spans="49:77" x14ac:dyDescent="0.35">
      <c r="AW615" s="10" t="s">
        <v>7</v>
      </c>
      <c r="AX615" s="10" t="s">
        <v>17</v>
      </c>
      <c r="AY615" s="54">
        <v>37818</v>
      </c>
      <c r="AZ615" s="10">
        <v>10248</v>
      </c>
      <c r="BA615" s="10">
        <v>440</v>
      </c>
      <c r="BU615" s="10" t="s">
        <v>7</v>
      </c>
      <c r="BV615" s="10" t="s">
        <v>17</v>
      </c>
      <c r="BW615" s="54">
        <v>37818</v>
      </c>
      <c r="BX615" s="10">
        <v>10248</v>
      </c>
      <c r="BY615" s="10">
        <v>440</v>
      </c>
    </row>
    <row r="616" spans="49:77" x14ac:dyDescent="0.35">
      <c r="AW616" s="10" t="s">
        <v>8</v>
      </c>
      <c r="AX616" s="10" t="s">
        <v>15</v>
      </c>
      <c r="AY616" s="54">
        <v>38357</v>
      </c>
      <c r="AZ616" s="10">
        <v>10806</v>
      </c>
      <c r="BA616" s="10">
        <v>439.6</v>
      </c>
      <c r="BU616" s="10" t="s">
        <v>8</v>
      </c>
      <c r="BV616" s="10" t="s">
        <v>15</v>
      </c>
      <c r="BW616" s="54">
        <v>38357</v>
      </c>
      <c r="BX616" s="10">
        <v>10806</v>
      </c>
      <c r="BY616" s="10">
        <v>439.6</v>
      </c>
    </row>
    <row r="617" spans="49:77" x14ac:dyDescent="0.35">
      <c r="AW617" s="10" t="s">
        <v>7</v>
      </c>
      <c r="AX617" s="10" t="s">
        <v>13</v>
      </c>
      <c r="AY617" s="54">
        <v>38086</v>
      </c>
      <c r="AZ617" s="10">
        <v>10489</v>
      </c>
      <c r="BA617" s="10">
        <v>439.2</v>
      </c>
      <c r="BU617" s="10" t="s">
        <v>7</v>
      </c>
      <c r="BV617" s="10" t="s">
        <v>13</v>
      </c>
      <c r="BW617" s="54">
        <v>38086</v>
      </c>
      <c r="BX617" s="10">
        <v>10489</v>
      </c>
      <c r="BY617" s="10">
        <v>439.2</v>
      </c>
    </row>
    <row r="618" spans="49:77" x14ac:dyDescent="0.35">
      <c r="AW618" s="10" t="s">
        <v>8</v>
      </c>
      <c r="AX618" s="10" t="s">
        <v>15</v>
      </c>
      <c r="AY618" s="54">
        <v>38445</v>
      </c>
      <c r="AZ618" s="10">
        <v>10974</v>
      </c>
      <c r="BA618" s="10">
        <v>439</v>
      </c>
      <c r="BU618" s="10" t="s">
        <v>8</v>
      </c>
      <c r="BV618" s="10" t="s">
        <v>15</v>
      </c>
      <c r="BW618" s="54">
        <v>38445</v>
      </c>
      <c r="BX618" s="10">
        <v>10974</v>
      </c>
      <c r="BY618" s="10">
        <v>439</v>
      </c>
    </row>
    <row r="619" spans="49:77" x14ac:dyDescent="0.35">
      <c r="AW619" s="10" t="s">
        <v>7</v>
      </c>
      <c r="AX619" s="10" t="s">
        <v>17</v>
      </c>
      <c r="AY619" s="54">
        <v>37952</v>
      </c>
      <c r="AZ619" s="10">
        <v>10358</v>
      </c>
      <c r="BA619" s="10">
        <v>429.4</v>
      </c>
      <c r="BU619" s="10" t="s">
        <v>7</v>
      </c>
      <c r="BV619" s="10" t="s">
        <v>17</v>
      </c>
      <c r="BW619" s="54">
        <v>37952</v>
      </c>
      <c r="BX619" s="10">
        <v>10358</v>
      </c>
      <c r="BY619" s="10">
        <v>429.4</v>
      </c>
    </row>
    <row r="620" spans="49:77" x14ac:dyDescent="0.35">
      <c r="AW620" s="10" t="s">
        <v>8</v>
      </c>
      <c r="AX620" s="10" t="s">
        <v>14</v>
      </c>
      <c r="AY620" s="54">
        <v>38414</v>
      </c>
      <c r="AZ620" s="10">
        <v>10906</v>
      </c>
      <c r="BA620" s="10">
        <v>427.5</v>
      </c>
      <c r="BU620" s="10" t="s">
        <v>8</v>
      </c>
      <c r="BV620" s="10" t="s">
        <v>14</v>
      </c>
      <c r="BW620" s="54">
        <v>38414</v>
      </c>
      <c r="BX620" s="10">
        <v>10906</v>
      </c>
      <c r="BY620" s="10">
        <v>427.5</v>
      </c>
    </row>
    <row r="621" spans="49:77" x14ac:dyDescent="0.35">
      <c r="AW621" s="10" t="s">
        <v>8</v>
      </c>
      <c r="AX621" s="10" t="s">
        <v>287</v>
      </c>
      <c r="AY621" s="54">
        <v>38057</v>
      </c>
      <c r="AZ621" s="10">
        <v>10450</v>
      </c>
      <c r="BA621" s="10">
        <v>425.12</v>
      </c>
      <c r="BU621" s="10" t="s">
        <v>8</v>
      </c>
      <c r="BV621" s="10" t="s">
        <v>287</v>
      </c>
      <c r="BW621" s="54">
        <v>38057</v>
      </c>
      <c r="BX621" s="10">
        <v>10450</v>
      </c>
      <c r="BY621" s="10">
        <v>425.12</v>
      </c>
    </row>
    <row r="622" spans="49:77" x14ac:dyDescent="0.35">
      <c r="AW622" s="10" t="s">
        <v>8</v>
      </c>
      <c r="AX622" s="10" t="s">
        <v>18</v>
      </c>
      <c r="AY622" s="54">
        <v>37889</v>
      </c>
      <c r="AZ622" s="10">
        <v>10307</v>
      </c>
      <c r="BA622" s="10">
        <v>424</v>
      </c>
      <c r="BU622" s="10" t="s">
        <v>8</v>
      </c>
      <c r="BV622" s="10" t="s">
        <v>18</v>
      </c>
      <c r="BW622" s="54">
        <v>37889</v>
      </c>
      <c r="BX622" s="10">
        <v>10307</v>
      </c>
      <c r="BY622" s="10">
        <v>424</v>
      </c>
    </row>
    <row r="623" spans="49:77" x14ac:dyDescent="0.35">
      <c r="AW623" s="10" t="s">
        <v>7</v>
      </c>
      <c r="AX623" s="10" t="s">
        <v>286</v>
      </c>
      <c r="AY623" s="54">
        <v>38198</v>
      </c>
      <c r="AZ623" s="10">
        <v>10609</v>
      </c>
      <c r="BA623" s="10">
        <v>424</v>
      </c>
      <c r="BU623" s="10" t="s">
        <v>7</v>
      </c>
      <c r="BV623" s="10" t="s">
        <v>286</v>
      </c>
      <c r="BW623" s="54">
        <v>38198</v>
      </c>
      <c r="BX623" s="10">
        <v>10609</v>
      </c>
      <c r="BY623" s="10">
        <v>424</v>
      </c>
    </row>
    <row r="624" spans="49:77" x14ac:dyDescent="0.35">
      <c r="AW624" s="10" t="s">
        <v>8</v>
      </c>
      <c r="AX624" s="10" t="s">
        <v>287</v>
      </c>
      <c r="AY624" s="54">
        <v>37847</v>
      </c>
      <c r="AZ624" s="10">
        <v>10276</v>
      </c>
      <c r="BA624" s="10">
        <v>420</v>
      </c>
      <c r="BU624" s="10" t="s">
        <v>8</v>
      </c>
      <c r="BV624" s="10" t="s">
        <v>287</v>
      </c>
      <c r="BW624" s="54">
        <v>37847</v>
      </c>
      <c r="BX624" s="10">
        <v>10276</v>
      </c>
      <c r="BY624" s="10">
        <v>420</v>
      </c>
    </row>
    <row r="625" spans="49:77" x14ac:dyDescent="0.35">
      <c r="AW625" s="10" t="s">
        <v>7</v>
      </c>
      <c r="AX625" s="10" t="s">
        <v>286</v>
      </c>
      <c r="AY625" s="54">
        <v>38357</v>
      </c>
      <c r="AZ625" s="10">
        <v>10797</v>
      </c>
      <c r="BA625" s="10">
        <v>420</v>
      </c>
      <c r="BU625" s="10" t="s">
        <v>7</v>
      </c>
      <c r="BV625" s="10" t="s">
        <v>286</v>
      </c>
      <c r="BW625" s="54">
        <v>38357</v>
      </c>
      <c r="BX625" s="10">
        <v>10797</v>
      </c>
      <c r="BY625" s="10">
        <v>420</v>
      </c>
    </row>
    <row r="626" spans="49:77" x14ac:dyDescent="0.35">
      <c r="AW626" s="10" t="s">
        <v>8</v>
      </c>
      <c r="AX626" s="10" t="s">
        <v>14</v>
      </c>
      <c r="AY626" s="54">
        <v>38137</v>
      </c>
      <c r="AZ626" s="10">
        <v>10544</v>
      </c>
      <c r="BA626" s="10">
        <v>417.2</v>
      </c>
      <c r="BU626" s="10" t="s">
        <v>8</v>
      </c>
      <c r="BV626" s="10" t="s">
        <v>14</v>
      </c>
      <c r="BW626" s="54">
        <v>38137</v>
      </c>
      <c r="BX626" s="10">
        <v>10544</v>
      </c>
      <c r="BY626" s="10">
        <v>417.2</v>
      </c>
    </row>
    <row r="627" spans="49:77" x14ac:dyDescent="0.35">
      <c r="AW627" s="10" t="s">
        <v>7</v>
      </c>
      <c r="AX627" s="10" t="s">
        <v>16</v>
      </c>
      <c r="AY627" s="54">
        <v>38109</v>
      </c>
      <c r="AZ627" s="10">
        <v>10506</v>
      </c>
      <c r="BA627" s="10">
        <v>415.8</v>
      </c>
      <c r="BU627" s="10" t="s">
        <v>7</v>
      </c>
      <c r="BV627" s="10" t="s">
        <v>16</v>
      </c>
      <c r="BW627" s="54">
        <v>38109</v>
      </c>
      <c r="BX627" s="10">
        <v>10506</v>
      </c>
      <c r="BY627" s="10">
        <v>415.8</v>
      </c>
    </row>
    <row r="628" spans="49:77" x14ac:dyDescent="0.35">
      <c r="AW628" s="10" t="s">
        <v>8</v>
      </c>
      <c r="AX628" s="10" t="s">
        <v>18</v>
      </c>
      <c r="AY628" s="54">
        <v>38249</v>
      </c>
      <c r="AZ628" s="10">
        <v>10673</v>
      </c>
      <c r="BA628" s="10">
        <v>412.35</v>
      </c>
      <c r="BU628" s="10" t="s">
        <v>8</v>
      </c>
      <c r="BV628" s="10" t="s">
        <v>18</v>
      </c>
      <c r="BW628" s="54">
        <v>38249</v>
      </c>
      <c r="BX628" s="10">
        <v>10673</v>
      </c>
      <c r="BY628" s="10">
        <v>412.35</v>
      </c>
    </row>
    <row r="629" spans="49:77" x14ac:dyDescent="0.35">
      <c r="AW629" s="10" t="s">
        <v>8</v>
      </c>
      <c r="AX629" s="10" t="s">
        <v>285</v>
      </c>
      <c r="AY629" s="54">
        <v>38043</v>
      </c>
      <c r="AZ629" s="10">
        <v>10453</v>
      </c>
      <c r="BA629" s="10">
        <v>407.7</v>
      </c>
      <c r="BU629" s="10" t="s">
        <v>8</v>
      </c>
      <c r="BV629" s="10" t="s">
        <v>285</v>
      </c>
      <c r="BW629" s="54">
        <v>38043</v>
      </c>
      <c r="BX629" s="10">
        <v>10453</v>
      </c>
      <c r="BY629" s="10">
        <v>407.7</v>
      </c>
    </row>
    <row r="630" spans="49:77" x14ac:dyDescent="0.35">
      <c r="AW630" s="10" t="s">
        <v>8</v>
      </c>
      <c r="AX630" s="10" t="s">
        <v>18</v>
      </c>
      <c r="AY630" s="54">
        <v>38473</v>
      </c>
      <c r="AZ630" s="10">
        <v>11042</v>
      </c>
      <c r="BA630" s="10">
        <v>405.75</v>
      </c>
      <c r="BU630" s="10" t="s">
        <v>8</v>
      </c>
      <c r="BV630" s="10" t="s">
        <v>18</v>
      </c>
      <c r="BW630" s="54">
        <v>38473</v>
      </c>
      <c r="BX630" s="10">
        <v>11042</v>
      </c>
      <c r="BY630" s="10">
        <v>405.75</v>
      </c>
    </row>
    <row r="631" spans="49:77" x14ac:dyDescent="0.35">
      <c r="AW631" s="10" t="s">
        <v>8</v>
      </c>
      <c r="AX631" s="10" t="s">
        <v>15</v>
      </c>
      <c r="AY631" s="54">
        <v>37957</v>
      </c>
      <c r="AZ631" s="10">
        <v>10365</v>
      </c>
      <c r="BA631" s="10">
        <v>403.2</v>
      </c>
      <c r="BU631" s="10" t="s">
        <v>8</v>
      </c>
      <c r="BV631" s="10" t="s">
        <v>15</v>
      </c>
      <c r="BW631" s="54">
        <v>37957</v>
      </c>
      <c r="BX631" s="10">
        <v>10365</v>
      </c>
      <c r="BY631" s="10">
        <v>403.2</v>
      </c>
    </row>
    <row r="632" spans="49:77" x14ac:dyDescent="0.35">
      <c r="AW632" s="10" t="s">
        <v>8</v>
      </c>
      <c r="AX632" s="10" t="s">
        <v>285</v>
      </c>
      <c r="AY632" s="54">
        <v>38008</v>
      </c>
      <c r="AZ632" s="10">
        <v>10405</v>
      </c>
      <c r="BA632" s="10">
        <v>400</v>
      </c>
      <c r="BU632" s="10" t="s">
        <v>8</v>
      </c>
      <c r="BV632" s="10" t="s">
        <v>285</v>
      </c>
      <c r="BW632" s="54">
        <v>38008</v>
      </c>
      <c r="BX632" s="10">
        <v>10405</v>
      </c>
      <c r="BY632" s="10">
        <v>400</v>
      </c>
    </row>
    <row r="633" spans="49:77" x14ac:dyDescent="0.35">
      <c r="AW633" s="10" t="s">
        <v>8</v>
      </c>
      <c r="AX633" s="10" t="s">
        <v>285</v>
      </c>
      <c r="AY633" s="54">
        <v>38352</v>
      </c>
      <c r="AZ633" s="10">
        <v>10792</v>
      </c>
      <c r="BA633" s="10">
        <v>399.85</v>
      </c>
      <c r="BU633" s="10" t="s">
        <v>8</v>
      </c>
      <c r="BV633" s="10" t="s">
        <v>285</v>
      </c>
      <c r="BW633" s="54">
        <v>38352</v>
      </c>
      <c r="BX633" s="10">
        <v>10792</v>
      </c>
      <c r="BY633" s="10">
        <v>399.85</v>
      </c>
    </row>
    <row r="634" spans="49:77" x14ac:dyDescent="0.35">
      <c r="AW634" s="10" t="s">
        <v>8</v>
      </c>
      <c r="AX634" s="10" t="s">
        <v>285</v>
      </c>
      <c r="AY634" s="54">
        <v>37968</v>
      </c>
      <c r="AZ634" s="10">
        <v>10376</v>
      </c>
      <c r="BA634" s="10">
        <v>399</v>
      </c>
      <c r="BU634" s="10" t="s">
        <v>8</v>
      </c>
      <c r="BV634" s="10" t="s">
        <v>285</v>
      </c>
      <c r="BW634" s="54">
        <v>37968</v>
      </c>
      <c r="BX634" s="10">
        <v>10376</v>
      </c>
      <c r="BY634" s="10">
        <v>399</v>
      </c>
    </row>
    <row r="635" spans="49:77" x14ac:dyDescent="0.35">
      <c r="AW635" s="10" t="s">
        <v>8</v>
      </c>
      <c r="AX635" s="10" t="s">
        <v>287</v>
      </c>
      <c r="AY635" s="54">
        <v>38241</v>
      </c>
      <c r="AZ635" s="10">
        <v>10651</v>
      </c>
      <c r="BA635" s="10">
        <v>397.8</v>
      </c>
      <c r="BU635" s="10" t="s">
        <v>8</v>
      </c>
      <c r="BV635" s="10" t="s">
        <v>287</v>
      </c>
      <c r="BW635" s="54">
        <v>38241</v>
      </c>
      <c r="BX635" s="10">
        <v>10651</v>
      </c>
      <c r="BY635" s="10">
        <v>397.8</v>
      </c>
    </row>
    <row r="636" spans="49:77" x14ac:dyDescent="0.35">
      <c r="AW636" s="10" t="s">
        <v>8</v>
      </c>
      <c r="AX636" s="10" t="s">
        <v>287</v>
      </c>
      <c r="AY636" s="54">
        <v>38029</v>
      </c>
      <c r="AZ636" s="10">
        <v>10437</v>
      </c>
      <c r="BA636" s="10">
        <v>393</v>
      </c>
      <c r="BU636" s="10" t="s">
        <v>8</v>
      </c>
      <c r="BV636" s="10" t="s">
        <v>287</v>
      </c>
      <c r="BW636" s="54">
        <v>38029</v>
      </c>
      <c r="BX636" s="10">
        <v>10437</v>
      </c>
      <c r="BY636" s="10">
        <v>393</v>
      </c>
    </row>
    <row r="637" spans="49:77" x14ac:dyDescent="0.35">
      <c r="AW637" s="10" t="s">
        <v>7</v>
      </c>
      <c r="AX637" s="10" t="s">
        <v>13</v>
      </c>
      <c r="AY637" s="54">
        <v>38116</v>
      </c>
      <c r="AZ637" s="10">
        <v>10528</v>
      </c>
      <c r="BA637" s="10">
        <v>392.2</v>
      </c>
      <c r="BU637" s="10" t="s">
        <v>7</v>
      </c>
      <c r="BV637" s="10" t="s">
        <v>13</v>
      </c>
      <c r="BW637" s="54">
        <v>38116</v>
      </c>
      <c r="BX637" s="10">
        <v>10528</v>
      </c>
      <c r="BY637" s="10">
        <v>392.2</v>
      </c>
    </row>
    <row r="638" spans="49:77" x14ac:dyDescent="0.35">
      <c r="AW638" s="10" t="s">
        <v>8</v>
      </c>
      <c r="AX638" s="10" t="s">
        <v>14</v>
      </c>
      <c r="AY638" s="54">
        <v>38420</v>
      </c>
      <c r="AZ638" s="10">
        <v>10920</v>
      </c>
      <c r="BA638" s="10">
        <v>390</v>
      </c>
      <c r="BU638" s="10" t="s">
        <v>8</v>
      </c>
      <c r="BV638" s="10" t="s">
        <v>14</v>
      </c>
      <c r="BW638" s="54">
        <v>38420</v>
      </c>
      <c r="BX638" s="10">
        <v>10920</v>
      </c>
      <c r="BY638" s="10">
        <v>390</v>
      </c>
    </row>
    <row r="639" spans="49:77" x14ac:dyDescent="0.35">
      <c r="AW639" s="10" t="s">
        <v>8</v>
      </c>
      <c r="AX639" s="10" t="s">
        <v>285</v>
      </c>
      <c r="AY639" s="54">
        <v>38345</v>
      </c>
      <c r="AZ639" s="10">
        <v>10785</v>
      </c>
      <c r="BA639" s="10">
        <v>387.5</v>
      </c>
      <c r="BU639" s="10" t="s">
        <v>8</v>
      </c>
      <c r="BV639" s="10" t="s">
        <v>285</v>
      </c>
      <c r="BW639" s="54">
        <v>38345</v>
      </c>
      <c r="BX639" s="10">
        <v>10785</v>
      </c>
      <c r="BY639" s="10">
        <v>387.5</v>
      </c>
    </row>
    <row r="640" spans="49:77" x14ac:dyDescent="0.35">
      <c r="AW640" s="10" t="s">
        <v>8</v>
      </c>
      <c r="AX640" s="10" t="s">
        <v>15</v>
      </c>
      <c r="AY640" s="54">
        <v>38078</v>
      </c>
      <c r="AZ640" s="10">
        <v>10484</v>
      </c>
      <c r="BA640" s="10">
        <v>386.2</v>
      </c>
      <c r="BU640" s="10" t="s">
        <v>8</v>
      </c>
      <c r="BV640" s="10" t="s">
        <v>15</v>
      </c>
      <c r="BW640" s="54">
        <v>38078</v>
      </c>
      <c r="BX640" s="10">
        <v>10484</v>
      </c>
      <c r="BY640" s="10">
        <v>386.2</v>
      </c>
    </row>
    <row r="641" spans="49:77" x14ac:dyDescent="0.35">
      <c r="AW641" s="10" t="s">
        <v>7</v>
      </c>
      <c r="AX641" s="10" t="s">
        <v>16</v>
      </c>
      <c r="AY641" s="54">
        <v>38309</v>
      </c>
      <c r="AZ641" s="10">
        <v>10705</v>
      </c>
      <c r="BA641" s="10">
        <v>378</v>
      </c>
      <c r="BU641" s="10" t="s">
        <v>7</v>
      </c>
      <c r="BV641" s="10" t="s">
        <v>16</v>
      </c>
      <c r="BW641" s="54">
        <v>38309</v>
      </c>
      <c r="BX641" s="10">
        <v>10705</v>
      </c>
      <c r="BY641" s="10">
        <v>378</v>
      </c>
    </row>
    <row r="642" spans="49:77" x14ac:dyDescent="0.35">
      <c r="AW642" s="10" t="s">
        <v>8</v>
      </c>
      <c r="AX642" s="10" t="s">
        <v>15</v>
      </c>
      <c r="AY642" s="54">
        <v>38261</v>
      </c>
      <c r="AZ642" s="10">
        <v>10682</v>
      </c>
      <c r="BA642" s="10">
        <v>375.5</v>
      </c>
      <c r="BU642" s="10" t="s">
        <v>8</v>
      </c>
      <c r="BV642" s="10" t="s">
        <v>15</v>
      </c>
      <c r="BW642" s="54">
        <v>38261</v>
      </c>
      <c r="BX642" s="10">
        <v>10682</v>
      </c>
      <c r="BY642" s="10">
        <v>375.5</v>
      </c>
    </row>
    <row r="643" spans="49:77" x14ac:dyDescent="0.35">
      <c r="AW643" s="10" t="s">
        <v>7</v>
      </c>
      <c r="AX643" s="10" t="s">
        <v>17</v>
      </c>
      <c r="AY643" s="54">
        <v>38239</v>
      </c>
      <c r="AZ643" s="10">
        <v>10648</v>
      </c>
      <c r="BA643" s="10">
        <v>372.37</v>
      </c>
      <c r="BU643" s="10" t="s">
        <v>7</v>
      </c>
      <c r="BV643" s="10" t="s">
        <v>17</v>
      </c>
      <c r="BW643" s="54">
        <v>38239</v>
      </c>
      <c r="BX643" s="10">
        <v>10648</v>
      </c>
      <c r="BY643" s="10">
        <v>372.37</v>
      </c>
    </row>
    <row r="644" spans="49:77" x14ac:dyDescent="0.35">
      <c r="AW644" s="10" t="s">
        <v>7</v>
      </c>
      <c r="AX644" s="10" t="s">
        <v>286</v>
      </c>
      <c r="AY644" s="54">
        <v>38402</v>
      </c>
      <c r="AZ644" s="10">
        <v>10891</v>
      </c>
      <c r="BA644" s="10">
        <v>368.93</v>
      </c>
      <c r="BU644" s="10" t="s">
        <v>7</v>
      </c>
      <c r="BV644" s="10" t="s">
        <v>286</v>
      </c>
      <c r="BW644" s="54">
        <v>38402</v>
      </c>
      <c r="BX644" s="10">
        <v>10891</v>
      </c>
      <c r="BY644" s="10">
        <v>368.93</v>
      </c>
    </row>
    <row r="645" spans="49:77" x14ac:dyDescent="0.35">
      <c r="AW645" s="10" t="s">
        <v>8</v>
      </c>
      <c r="AX645" s="10" t="s">
        <v>14</v>
      </c>
      <c r="AY645" s="54">
        <v>38422</v>
      </c>
      <c r="AZ645" s="10">
        <v>10917</v>
      </c>
      <c r="BA645" s="10">
        <v>365.89</v>
      </c>
      <c r="BU645" s="10" t="s">
        <v>8</v>
      </c>
      <c r="BV645" s="10" t="s">
        <v>14</v>
      </c>
      <c r="BW645" s="54">
        <v>38422</v>
      </c>
      <c r="BX645" s="10">
        <v>10917</v>
      </c>
      <c r="BY645" s="10">
        <v>365.89</v>
      </c>
    </row>
    <row r="646" spans="49:77" x14ac:dyDescent="0.35">
      <c r="AW646" s="10" t="s">
        <v>8</v>
      </c>
      <c r="AX646" s="10" t="s">
        <v>14</v>
      </c>
      <c r="AY646" s="54">
        <v>37940</v>
      </c>
      <c r="AZ646" s="10">
        <v>10348</v>
      </c>
      <c r="BA646" s="10">
        <v>363.6</v>
      </c>
      <c r="BU646" s="10" t="s">
        <v>8</v>
      </c>
      <c r="BV646" s="10" t="s">
        <v>14</v>
      </c>
      <c r="BW646" s="54">
        <v>37940</v>
      </c>
      <c r="BX646" s="10">
        <v>10348</v>
      </c>
      <c r="BY646" s="10">
        <v>363.6</v>
      </c>
    </row>
    <row r="647" spans="49:77" x14ac:dyDescent="0.35">
      <c r="AW647" s="10" t="s">
        <v>8</v>
      </c>
      <c r="AX647" s="10" t="s">
        <v>18</v>
      </c>
      <c r="AY647" s="54">
        <v>38452</v>
      </c>
      <c r="AZ647" s="10">
        <v>11013</v>
      </c>
      <c r="BA647" s="10">
        <v>361</v>
      </c>
      <c r="BU647" s="10" t="s">
        <v>8</v>
      </c>
      <c r="BV647" s="10" t="s">
        <v>18</v>
      </c>
      <c r="BW647" s="54">
        <v>38452</v>
      </c>
      <c r="BX647" s="10">
        <v>11013</v>
      </c>
      <c r="BY647" s="10">
        <v>361</v>
      </c>
    </row>
    <row r="648" spans="49:77" x14ac:dyDescent="0.35">
      <c r="AW648" s="10" t="s">
        <v>8</v>
      </c>
      <c r="AX648" s="10" t="s">
        <v>15</v>
      </c>
      <c r="AY648" s="54">
        <v>38298</v>
      </c>
      <c r="AZ648" s="10">
        <v>10732</v>
      </c>
      <c r="BA648" s="10">
        <v>360</v>
      </c>
      <c r="BU648" s="10" t="s">
        <v>8</v>
      </c>
      <c r="BV648" s="10" t="s">
        <v>15</v>
      </c>
      <c r="BW648" s="54">
        <v>38298</v>
      </c>
      <c r="BX648" s="10">
        <v>10732</v>
      </c>
      <c r="BY648" s="10">
        <v>360</v>
      </c>
    </row>
    <row r="649" spans="49:77" x14ac:dyDescent="0.35">
      <c r="AW649" s="10" t="s">
        <v>8</v>
      </c>
      <c r="AX649" s="10" t="s">
        <v>287</v>
      </c>
      <c r="AY649" s="54">
        <v>38434</v>
      </c>
      <c r="AZ649" s="10">
        <v>10940</v>
      </c>
      <c r="BA649" s="10">
        <v>360</v>
      </c>
      <c r="BU649" s="10" t="s">
        <v>8</v>
      </c>
      <c r="BV649" s="10" t="s">
        <v>287</v>
      </c>
      <c r="BW649" s="54">
        <v>38434</v>
      </c>
      <c r="BX649" s="10">
        <v>10940</v>
      </c>
      <c r="BY649" s="10">
        <v>360</v>
      </c>
    </row>
    <row r="650" spans="49:77" x14ac:dyDescent="0.35">
      <c r="AW650" s="10" t="s">
        <v>7</v>
      </c>
      <c r="AX650" s="10" t="s">
        <v>13</v>
      </c>
      <c r="AY650" s="54">
        <v>38031</v>
      </c>
      <c r="AZ650" s="10">
        <v>10425</v>
      </c>
      <c r="BA650" s="10">
        <v>360</v>
      </c>
      <c r="BU650" s="10" t="s">
        <v>7</v>
      </c>
      <c r="BV650" s="10" t="s">
        <v>13</v>
      </c>
      <c r="BW650" s="54">
        <v>38031</v>
      </c>
      <c r="BX650" s="10">
        <v>10425</v>
      </c>
      <c r="BY650" s="10">
        <v>360</v>
      </c>
    </row>
    <row r="651" spans="49:77" x14ac:dyDescent="0.35">
      <c r="AW651" s="10" t="s">
        <v>7</v>
      </c>
      <c r="AX651" s="10" t="s">
        <v>13</v>
      </c>
      <c r="AY651" s="54">
        <v>38130</v>
      </c>
      <c r="AZ651" s="10">
        <v>10539</v>
      </c>
      <c r="BA651" s="10">
        <v>355.5</v>
      </c>
      <c r="BU651" s="10" t="s">
        <v>7</v>
      </c>
      <c r="BV651" s="10" t="s">
        <v>13</v>
      </c>
      <c r="BW651" s="54">
        <v>38130</v>
      </c>
      <c r="BX651" s="10">
        <v>10539</v>
      </c>
      <c r="BY651" s="10">
        <v>355.5</v>
      </c>
    </row>
    <row r="652" spans="49:77" x14ac:dyDescent="0.35">
      <c r="AW652" s="10" t="s">
        <v>8</v>
      </c>
      <c r="AX652" s="10" t="s">
        <v>14</v>
      </c>
      <c r="AY652" s="54">
        <v>38200</v>
      </c>
      <c r="AZ652" s="10">
        <v>10613</v>
      </c>
      <c r="BA652" s="10">
        <v>353.2</v>
      </c>
      <c r="BU652" s="10" t="s">
        <v>8</v>
      </c>
      <c r="BV652" s="10" t="s">
        <v>14</v>
      </c>
      <c r="BW652" s="54">
        <v>38200</v>
      </c>
      <c r="BX652" s="10">
        <v>10613</v>
      </c>
      <c r="BY652" s="10">
        <v>353.2</v>
      </c>
    </row>
    <row r="653" spans="49:77" x14ac:dyDescent="0.35">
      <c r="AW653" s="10" t="s">
        <v>7</v>
      </c>
      <c r="AX653" s="10" t="s">
        <v>286</v>
      </c>
      <c r="AY653" s="54">
        <v>37930</v>
      </c>
      <c r="AZ653" s="10">
        <v>10341</v>
      </c>
      <c r="BA653" s="10">
        <v>352.6</v>
      </c>
      <c r="BU653" s="10" t="s">
        <v>7</v>
      </c>
      <c r="BV653" s="10" t="s">
        <v>286</v>
      </c>
      <c r="BW653" s="54">
        <v>37930</v>
      </c>
      <c r="BX653" s="10">
        <v>10341</v>
      </c>
      <c r="BY653" s="10">
        <v>352.6</v>
      </c>
    </row>
    <row r="654" spans="49:77" x14ac:dyDescent="0.35">
      <c r="AW654" s="10" t="s">
        <v>8</v>
      </c>
      <c r="AX654" s="10" t="s">
        <v>15</v>
      </c>
      <c r="AY654" s="54">
        <v>38106</v>
      </c>
      <c r="AZ654" s="10">
        <v>10517</v>
      </c>
      <c r="BA654" s="10">
        <v>352</v>
      </c>
      <c r="BU654" s="10" t="s">
        <v>8</v>
      </c>
      <c r="BV654" s="10" t="s">
        <v>15</v>
      </c>
      <c r="BW654" s="54">
        <v>38106</v>
      </c>
      <c r="BX654" s="10">
        <v>10517</v>
      </c>
      <c r="BY654" s="10">
        <v>352</v>
      </c>
    </row>
    <row r="655" spans="49:77" x14ac:dyDescent="0.35">
      <c r="AW655" s="10" t="s">
        <v>8</v>
      </c>
      <c r="AX655" s="10" t="s">
        <v>287</v>
      </c>
      <c r="AY655" s="54">
        <v>37849</v>
      </c>
      <c r="AZ655" s="10">
        <v>10279</v>
      </c>
      <c r="BA655" s="10">
        <v>351</v>
      </c>
      <c r="BU655" s="10" t="s">
        <v>8</v>
      </c>
      <c r="BV655" s="10" t="s">
        <v>287</v>
      </c>
      <c r="BW655" s="54">
        <v>37849</v>
      </c>
      <c r="BX655" s="10">
        <v>10279</v>
      </c>
      <c r="BY655" s="10">
        <v>351</v>
      </c>
    </row>
    <row r="656" spans="49:77" x14ac:dyDescent="0.35">
      <c r="AW656" s="10" t="s">
        <v>8</v>
      </c>
      <c r="AX656" s="10" t="s">
        <v>14</v>
      </c>
      <c r="AY656" s="54">
        <v>37877</v>
      </c>
      <c r="AZ656" s="10">
        <v>10299</v>
      </c>
      <c r="BA656" s="10">
        <v>349.5</v>
      </c>
      <c r="BU656" s="10" t="s">
        <v>8</v>
      </c>
      <c r="BV656" s="10" t="s">
        <v>14</v>
      </c>
      <c r="BW656" s="54">
        <v>37877</v>
      </c>
      <c r="BX656" s="10">
        <v>10299</v>
      </c>
      <c r="BY656" s="10">
        <v>349.5</v>
      </c>
    </row>
    <row r="657" spans="49:77" x14ac:dyDescent="0.35">
      <c r="AW657" s="10" t="s">
        <v>8</v>
      </c>
      <c r="AX657" s="10" t="s">
        <v>15</v>
      </c>
      <c r="AY657" s="54">
        <v>37833</v>
      </c>
      <c r="AZ657" s="10">
        <v>10266</v>
      </c>
      <c r="BA657" s="10">
        <v>346.56</v>
      </c>
      <c r="BU657" s="10" t="s">
        <v>8</v>
      </c>
      <c r="BV657" s="10" t="s">
        <v>15</v>
      </c>
      <c r="BW657" s="54">
        <v>37833</v>
      </c>
      <c r="BX657" s="10">
        <v>10266</v>
      </c>
      <c r="BY657" s="10">
        <v>346.56</v>
      </c>
    </row>
    <row r="658" spans="49:77" x14ac:dyDescent="0.35">
      <c r="AW658" s="10" t="s">
        <v>7</v>
      </c>
      <c r="AX658" s="10" t="s">
        <v>16</v>
      </c>
      <c r="AY658" s="54">
        <v>37988</v>
      </c>
      <c r="AZ658" s="10">
        <v>10771</v>
      </c>
      <c r="BA658" s="10">
        <v>344</v>
      </c>
      <c r="BU658" s="10" t="s">
        <v>7</v>
      </c>
      <c r="BV658" s="10" t="s">
        <v>16</v>
      </c>
      <c r="BW658" s="54">
        <v>37988</v>
      </c>
      <c r="BX658" s="10">
        <v>10771</v>
      </c>
      <c r="BY658" s="10">
        <v>344</v>
      </c>
    </row>
    <row r="659" spans="49:77" x14ac:dyDescent="0.35">
      <c r="AW659" s="10" t="s">
        <v>7</v>
      </c>
      <c r="AX659" s="10" t="s">
        <v>16</v>
      </c>
      <c r="AY659" s="54">
        <v>38417</v>
      </c>
      <c r="AZ659" s="10">
        <v>10905</v>
      </c>
      <c r="BA659" s="10">
        <v>342</v>
      </c>
      <c r="BU659" s="10" t="s">
        <v>7</v>
      </c>
      <c r="BV659" s="10" t="s">
        <v>16</v>
      </c>
      <c r="BW659" s="54">
        <v>38417</v>
      </c>
      <c r="BX659" s="10">
        <v>10905</v>
      </c>
      <c r="BY659" s="10">
        <v>342</v>
      </c>
    </row>
    <row r="660" spans="49:77" x14ac:dyDescent="0.35">
      <c r="AW660" s="10" t="s">
        <v>8</v>
      </c>
      <c r="AX660" s="10" t="s">
        <v>14</v>
      </c>
      <c r="AY660" s="54">
        <v>38023</v>
      </c>
      <c r="AZ660" s="10">
        <v>10426</v>
      </c>
      <c r="BA660" s="10">
        <v>338.2</v>
      </c>
      <c r="BU660" s="10" t="s">
        <v>8</v>
      </c>
      <c r="BV660" s="10" t="s">
        <v>14</v>
      </c>
      <c r="BW660" s="54">
        <v>38023</v>
      </c>
      <c r="BX660" s="10">
        <v>10426</v>
      </c>
      <c r="BY660" s="10">
        <v>338.2</v>
      </c>
    </row>
    <row r="661" spans="49:77" x14ac:dyDescent="0.35">
      <c r="AW661" s="10" t="s">
        <v>8</v>
      </c>
      <c r="AX661" s="10" t="s">
        <v>15</v>
      </c>
      <c r="AY661" s="54">
        <v>37964</v>
      </c>
      <c r="AZ661" s="10">
        <v>10375</v>
      </c>
      <c r="BA661" s="10">
        <v>338</v>
      </c>
      <c r="BU661" s="10" t="s">
        <v>8</v>
      </c>
      <c r="BV661" s="10" t="s">
        <v>15</v>
      </c>
      <c r="BW661" s="54">
        <v>37964</v>
      </c>
      <c r="BX661" s="10">
        <v>10375</v>
      </c>
      <c r="BY661" s="10">
        <v>338</v>
      </c>
    </row>
    <row r="662" spans="49:77" x14ac:dyDescent="0.35">
      <c r="AW662" s="10" t="s">
        <v>8</v>
      </c>
      <c r="AX662" s="10" t="s">
        <v>14</v>
      </c>
      <c r="AY662" s="54">
        <v>38392</v>
      </c>
      <c r="AZ662" s="10">
        <v>10873</v>
      </c>
      <c r="BA662" s="10">
        <v>336.8</v>
      </c>
      <c r="BU662" s="10" t="s">
        <v>8</v>
      </c>
      <c r="BV662" s="10" t="s">
        <v>14</v>
      </c>
      <c r="BW662" s="54">
        <v>38392</v>
      </c>
      <c r="BX662" s="10">
        <v>10873</v>
      </c>
      <c r="BY662" s="10">
        <v>336.8</v>
      </c>
    </row>
    <row r="663" spans="49:77" x14ac:dyDescent="0.35">
      <c r="AW663" s="10" t="s">
        <v>8</v>
      </c>
      <c r="AX663" s="10" t="s">
        <v>287</v>
      </c>
      <c r="AY663" s="54">
        <v>37891</v>
      </c>
      <c r="AZ663" s="10">
        <v>10310</v>
      </c>
      <c r="BA663" s="10">
        <v>336</v>
      </c>
      <c r="BU663" s="10" t="s">
        <v>8</v>
      </c>
      <c r="BV663" s="10" t="s">
        <v>287</v>
      </c>
      <c r="BW663" s="54">
        <v>37891</v>
      </c>
      <c r="BX663" s="10">
        <v>10310</v>
      </c>
      <c r="BY663" s="10">
        <v>336</v>
      </c>
    </row>
    <row r="664" spans="49:77" x14ac:dyDescent="0.35">
      <c r="AW664" s="10" t="s">
        <v>8</v>
      </c>
      <c r="AX664" s="10" t="s">
        <v>287</v>
      </c>
      <c r="AY664" s="54">
        <v>38001</v>
      </c>
      <c r="AZ664" s="10">
        <v>10412</v>
      </c>
      <c r="BA664" s="10">
        <v>334.8</v>
      </c>
      <c r="BU664" s="10" t="s">
        <v>8</v>
      </c>
      <c r="BV664" s="10" t="s">
        <v>287</v>
      </c>
      <c r="BW664" s="54">
        <v>38001</v>
      </c>
      <c r="BX664" s="10">
        <v>10412</v>
      </c>
      <c r="BY664" s="10">
        <v>334.8</v>
      </c>
    </row>
    <row r="665" spans="49:77" x14ac:dyDescent="0.35">
      <c r="AW665" s="10" t="s">
        <v>8</v>
      </c>
      <c r="AX665" s="10" t="s">
        <v>14</v>
      </c>
      <c r="AY665" s="54">
        <v>38042</v>
      </c>
      <c r="AZ665" s="10">
        <v>10454</v>
      </c>
      <c r="BA665" s="10">
        <v>331.2</v>
      </c>
      <c r="BU665" s="10" t="s">
        <v>8</v>
      </c>
      <c r="BV665" s="10" t="s">
        <v>14</v>
      </c>
      <c r="BW665" s="54">
        <v>38042</v>
      </c>
      <c r="BX665" s="10">
        <v>10454</v>
      </c>
      <c r="BY665" s="10">
        <v>331.2</v>
      </c>
    </row>
    <row r="666" spans="49:77" x14ac:dyDescent="0.35">
      <c r="AW666" s="10" t="s">
        <v>8</v>
      </c>
      <c r="AX666" s="10" t="s">
        <v>15</v>
      </c>
      <c r="AY666" s="54">
        <v>38182</v>
      </c>
      <c r="AZ666" s="10">
        <v>10582</v>
      </c>
      <c r="BA666" s="10">
        <v>330</v>
      </c>
      <c r="BU666" s="10" t="s">
        <v>8</v>
      </c>
      <c r="BV666" s="10" t="s">
        <v>15</v>
      </c>
      <c r="BW666" s="54">
        <v>38182</v>
      </c>
      <c r="BX666" s="10">
        <v>10582</v>
      </c>
      <c r="BY666" s="10">
        <v>330</v>
      </c>
    </row>
    <row r="667" spans="49:77" x14ac:dyDescent="0.35">
      <c r="AW667" s="10" t="s">
        <v>8</v>
      </c>
      <c r="AX667" s="10" t="s">
        <v>14</v>
      </c>
      <c r="AY667" s="54">
        <v>38281</v>
      </c>
      <c r="AZ667" s="10">
        <v>10702</v>
      </c>
      <c r="BA667" s="10">
        <v>330</v>
      </c>
      <c r="BU667" s="10" t="s">
        <v>8</v>
      </c>
      <c r="BV667" s="10" t="s">
        <v>14</v>
      </c>
      <c r="BW667" s="54">
        <v>38281</v>
      </c>
      <c r="BX667" s="10">
        <v>10702</v>
      </c>
      <c r="BY667" s="10">
        <v>330</v>
      </c>
    </row>
    <row r="668" spans="49:77" x14ac:dyDescent="0.35">
      <c r="AW668" s="10" t="s">
        <v>8</v>
      </c>
      <c r="AX668" s="10" t="s">
        <v>15</v>
      </c>
      <c r="AY668" s="54">
        <v>38457</v>
      </c>
      <c r="AZ668" s="10">
        <v>11006</v>
      </c>
      <c r="BA668" s="10">
        <v>329.69</v>
      </c>
      <c r="BU668" s="10" t="s">
        <v>8</v>
      </c>
      <c r="BV668" s="10" t="s">
        <v>15</v>
      </c>
      <c r="BW668" s="54">
        <v>38457</v>
      </c>
      <c r="BX668" s="10">
        <v>11006</v>
      </c>
      <c r="BY668" s="10">
        <v>329.69</v>
      </c>
    </row>
    <row r="669" spans="49:77" x14ac:dyDescent="0.35">
      <c r="AW669" s="10" t="s">
        <v>8</v>
      </c>
      <c r="AX669" s="10" t="s">
        <v>15</v>
      </c>
      <c r="AY669" s="54">
        <v>38450</v>
      </c>
      <c r="AZ669" s="10">
        <v>11003</v>
      </c>
      <c r="BA669" s="10">
        <v>326</v>
      </c>
      <c r="BU669" s="10" t="s">
        <v>8</v>
      </c>
      <c r="BV669" s="10" t="s">
        <v>15</v>
      </c>
      <c r="BW669" s="54">
        <v>38450</v>
      </c>
      <c r="BX669" s="10">
        <v>11003</v>
      </c>
      <c r="BY669" s="10">
        <v>326</v>
      </c>
    </row>
    <row r="670" spans="49:77" x14ac:dyDescent="0.35">
      <c r="AW670" s="10" t="s">
        <v>8</v>
      </c>
      <c r="AX670" s="10" t="s">
        <v>15</v>
      </c>
      <c r="AY670" s="54">
        <v>38030</v>
      </c>
      <c r="AZ670" s="10">
        <v>10434</v>
      </c>
      <c r="BA670" s="10">
        <v>321.12</v>
      </c>
      <c r="BU670" s="10" t="s">
        <v>8</v>
      </c>
      <c r="BV670" s="10" t="s">
        <v>15</v>
      </c>
      <c r="BW670" s="54">
        <v>38030</v>
      </c>
      <c r="BX670" s="10">
        <v>10434</v>
      </c>
      <c r="BY670" s="10">
        <v>321.12</v>
      </c>
    </row>
    <row r="671" spans="49:77" x14ac:dyDescent="0.35">
      <c r="AW671" s="10" t="s">
        <v>8</v>
      </c>
      <c r="AX671" s="10" t="s">
        <v>15</v>
      </c>
      <c r="AY671" s="54">
        <v>38333</v>
      </c>
      <c r="AZ671" s="10">
        <v>10759</v>
      </c>
      <c r="BA671" s="10">
        <v>320</v>
      </c>
      <c r="BU671" s="10" t="s">
        <v>8</v>
      </c>
      <c r="BV671" s="10" t="s">
        <v>15</v>
      </c>
      <c r="BW671" s="54">
        <v>38333</v>
      </c>
      <c r="BX671" s="10">
        <v>10759</v>
      </c>
      <c r="BY671" s="10">
        <v>320</v>
      </c>
    </row>
    <row r="672" spans="49:77" x14ac:dyDescent="0.35">
      <c r="AW672" s="10" t="s">
        <v>8</v>
      </c>
      <c r="AX672" s="10" t="s">
        <v>15</v>
      </c>
      <c r="AY672" s="54">
        <v>38000</v>
      </c>
      <c r="AZ672" s="10">
        <v>10409</v>
      </c>
      <c r="BA672" s="10">
        <v>319.2</v>
      </c>
      <c r="BU672" s="10" t="s">
        <v>8</v>
      </c>
      <c r="BV672" s="10" t="s">
        <v>15</v>
      </c>
      <c r="BW672" s="54">
        <v>38000</v>
      </c>
      <c r="BX672" s="10">
        <v>10409</v>
      </c>
      <c r="BY672" s="10">
        <v>319.2</v>
      </c>
    </row>
    <row r="673" spans="49:77" x14ac:dyDescent="0.35">
      <c r="AW673" s="10" t="s">
        <v>8</v>
      </c>
      <c r="AX673" s="10" t="s">
        <v>285</v>
      </c>
      <c r="AY673" s="54">
        <v>38312</v>
      </c>
      <c r="AZ673" s="10">
        <v>10743</v>
      </c>
      <c r="BA673" s="10">
        <v>319.2</v>
      </c>
      <c r="BU673" s="10" t="s">
        <v>8</v>
      </c>
      <c r="BV673" s="10" t="s">
        <v>285</v>
      </c>
      <c r="BW673" s="54">
        <v>38312</v>
      </c>
      <c r="BX673" s="10">
        <v>10743</v>
      </c>
      <c r="BY673" s="10">
        <v>319.2</v>
      </c>
    </row>
    <row r="674" spans="49:77" x14ac:dyDescent="0.35">
      <c r="AW674" s="10" t="s">
        <v>8</v>
      </c>
      <c r="AX674" s="10" t="s">
        <v>14</v>
      </c>
      <c r="AY674" s="54">
        <v>38238</v>
      </c>
      <c r="AZ674" s="10">
        <v>10652</v>
      </c>
      <c r="BA674" s="10">
        <v>318.83999999999997</v>
      </c>
      <c r="BU674" s="10" t="s">
        <v>8</v>
      </c>
      <c r="BV674" s="10" t="s">
        <v>14</v>
      </c>
      <c r="BW674" s="54">
        <v>38238</v>
      </c>
      <c r="BX674" s="10">
        <v>10652</v>
      </c>
      <c r="BY674" s="10">
        <v>318.83999999999997</v>
      </c>
    </row>
    <row r="675" spans="49:77" x14ac:dyDescent="0.35">
      <c r="AW675" s="10" t="s">
        <v>8</v>
      </c>
      <c r="AX675" s="10" t="s">
        <v>285</v>
      </c>
      <c r="AY675" s="54">
        <v>38172</v>
      </c>
      <c r="AZ675" s="10">
        <v>10579</v>
      </c>
      <c r="BA675" s="10">
        <v>317.75</v>
      </c>
      <c r="BU675" s="10" t="s">
        <v>8</v>
      </c>
      <c r="BV675" s="10" t="s">
        <v>285</v>
      </c>
      <c r="BW675" s="54">
        <v>38172</v>
      </c>
      <c r="BX675" s="10">
        <v>10579</v>
      </c>
      <c r="BY675" s="10">
        <v>317.75</v>
      </c>
    </row>
    <row r="676" spans="49:77" x14ac:dyDescent="0.35">
      <c r="AW676" s="10" t="s">
        <v>7</v>
      </c>
      <c r="AX676" s="10" t="s">
        <v>13</v>
      </c>
      <c r="AY676" s="54">
        <v>38354</v>
      </c>
      <c r="AZ676" s="10">
        <v>10794</v>
      </c>
      <c r="BA676" s="10">
        <v>314.76</v>
      </c>
      <c r="BU676" s="10" t="s">
        <v>7</v>
      </c>
      <c r="BV676" s="10" t="s">
        <v>13</v>
      </c>
      <c r="BW676" s="54">
        <v>38354</v>
      </c>
      <c r="BX676" s="10">
        <v>10794</v>
      </c>
      <c r="BY676" s="10">
        <v>314.76</v>
      </c>
    </row>
    <row r="677" spans="49:77" x14ac:dyDescent="0.35">
      <c r="AW677" s="10" t="s">
        <v>8</v>
      </c>
      <c r="AX677" s="10" t="s">
        <v>15</v>
      </c>
      <c r="AY677" s="54">
        <v>38170</v>
      </c>
      <c r="AZ677" s="10">
        <v>10581</v>
      </c>
      <c r="BA677" s="10">
        <v>310</v>
      </c>
      <c r="BU677" s="10" t="s">
        <v>8</v>
      </c>
      <c r="BV677" s="10" t="s">
        <v>15</v>
      </c>
      <c r="BW677" s="54">
        <v>38170</v>
      </c>
      <c r="BX677" s="10">
        <v>10581</v>
      </c>
      <c r="BY677" s="10">
        <v>310</v>
      </c>
    </row>
    <row r="678" spans="49:77" x14ac:dyDescent="0.35">
      <c r="AW678" s="10" t="s">
        <v>7</v>
      </c>
      <c r="AX678" s="10" t="s">
        <v>17</v>
      </c>
      <c r="AY678" s="54">
        <v>38394</v>
      </c>
      <c r="AZ678" s="10">
        <v>10874</v>
      </c>
      <c r="BA678" s="10">
        <v>310</v>
      </c>
      <c r="BU678" s="10" t="s">
        <v>7</v>
      </c>
      <c r="BV678" s="10" t="s">
        <v>17</v>
      </c>
      <c r="BW678" s="54">
        <v>38394</v>
      </c>
      <c r="BX678" s="10">
        <v>10874</v>
      </c>
      <c r="BY678" s="10">
        <v>310</v>
      </c>
    </row>
    <row r="679" spans="49:77" x14ac:dyDescent="0.35">
      <c r="AW679" s="10" t="s">
        <v>8</v>
      </c>
      <c r="AX679" s="10" t="s">
        <v>287</v>
      </c>
      <c r="AY679" s="54">
        <v>38205</v>
      </c>
      <c r="AZ679" s="10">
        <v>10610</v>
      </c>
      <c r="BA679" s="10">
        <v>299.25</v>
      </c>
      <c r="BU679" s="10" t="s">
        <v>8</v>
      </c>
      <c r="BV679" s="10" t="s">
        <v>287</v>
      </c>
      <c r="BW679" s="54">
        <v>38205</v>
      </c>
      <c r="BX679" s="10">
        <v>10610</v>
      </c>
      <c r="BY679" s="10">
        <v>299.25</v>
      </c>
    </row>
    <row r="680" spans="49:77" x14ac:dyDescent="0.35">
      <c r="AW680" s="10" t="s">
        <v>8</v>
      </c>
      <c r="AX680" s="10" t="s">
        <v>15</v>
      </c>
      <c r="AY680" s="54">
        <v>38462</v>
      </c>
      <c r="AZ680" s="10">
        <v>11004</v>
      </c>
      <c r="BA680" s="10">
        <v>295.38</v>
      </c>
      <c r="BU680" s="10" t="s">
        <v>8</v>
      </c>
      <c r="BV680" s="10" t="s">
        <v>15</v>
      </c>
      <c r="BW680" s="54">
        <v>38462</v>
      </c>
      <c r="BX680" s="10">
        <v>11004</v>
      </c>
      <c r="BY680" s="10">
        <v>295.38</v>
      </c>
    </row>
    <row r="681" spans="49:77" x14ac:dyDescent="0.35">
      <c r="AW681" s="10" t="s">
        <v>8</v>
      </c>
      <c r="AX681" s="10" t="s">
        <v>285</v>
      </c>
      <c r="AY681" s="54">
        <v>37842</v>
      </c>
      <c r="AZ681" s="10">
        <v>10275</v>
      </c>
      <c r="BA681" s="10">
        <v>291.83999999999997</v>
      </c>
      <c r="BU681" s="10" t="s">
        <v>8</v>
      </c>
      <c r="BV681" s="10" t="s">
        <v>285</v>
      </c>
      <c r="BW681" s="54">
        <v>37842</v>
      </c>
      <c r="BX681" s="10">
        <v>10275</v>
      </c>
      <c r="BY681" s="10">
        <v>291.83999999999997</v>
      </c>
    </row>
    <row r="682" spans="49:77" x14ac:dyDescent="0.35">
      <c r="AW682" s="10" t="s">
        <v>7</v>
      </c>
      <c r="AX682" s="10" t="s">
        <v>13</v>
      </c>
      <c r="AY682" s="54">
        <v>38438</v>
      </c>
      <c r="AZ682" s="10">
        <v>10973</v>
      </c>
      <c r="BA682" s="10">
        <v>291.55</v>
      </c>
      <c r="BU682" s="10" t="s">
        <v>7</v>
      </c>
      <c r="BV682" s="10" t="s">
        <v>13</v>
      </c>
      <c r="BW682" s="54">
        <v>38438</v>
      </c>
      <c r="BX682" s="10">
        <v>10973</v>
      </c>
      <c r="BY682" s="10">
        <v>291.55</v>
      </c>
    </row>
    <row r="683" spans="49:77" x14ac:dyDescent="0.35">
      <c r="AW683" s="10" t="s">
        <v>7</v>
      </c>
      <c r="AX683" s="10" t="s">
        <v>13</v>
      </c>
      <c r="AY683" s="54">
        <v>37904</v>
      </c>
      <c r="AZ683" s="10">
        <v>10317</v>
      </c>
      <c r="BA683" s="10">
        <v>288</v>
      </c>
      <c r="BU683" s="10" t="s">
        <v>7</v>
      </c>
      <c r="BV683" s="10" t="s">
        <v>13</v>
      </c>
      <c r="BW683" s="54">
        <v>37904</v>
      </c>
      <c r="BX683" s="10">
        <v>10317</v>
      </c>
      <c r="BY683" s="10">
        <v>288</v>
      </c>
    </row>
    <row r="684" spans="49:77" x14ac:dyDescent="0.35">
      <c r="AW684" s="10" t="s">
        <v>8</v>
      </c>
      <c r="AX684" s="10" t="s">
        <v>14</v>
      </c>
      <c r="AY684" s="54">
        <v>38296</v>
      </c>
      <c r="AZ684" s="10">
        <v>10725</v>
      </c>
      <c r="BA684" s="10">
        <v>287.8</v>
      </c>
      <c r="BU684" s="10" t="s">
        <v>8</v>
      </c>
      <c r="BV684" s="10" t="s">
        <v>14</v>
      </c>
      <c r="BW684" s="54">
        <v>38296</v>
      </c>
      <c r="BX684" s="10">
        <v>10725</v>
      </c>
      <c r="BY684" s="10">
        <v>287.8</v>
      </c>
    </row>
    <row r="685" spans="49:77" x14ac:dyDescent="0.35">
      <c r="AW685" s="10" t="s">
        <v>7</v>
      </c>
      <c r="AX685" s="10" t="s">
        <v>286</v>
      </c>
      <c r="AY685" s="54">
        <v>37919</v>
      </c>
      <c r="AZ685" s="10">
        <v>10336</v>
      </c>
      <c r="BA685" s="10">
        <v>285.12</v>
      </c>
      <c r="BU685" s="10" t="s">
        <v>7</v>
      </c>
      <c r="BV685" s="10" t="s">
        <v>286</v>
      </c>
      <c r="BW685" s="54">
        <v>37919</v>
      </c>
      <c r="BX685" s="10">
        <v>10336</v>
      </c>
      <c r="BY685" s="10">
        <v>285.12</v>
      </c>
    </row>
    <row r="686" spans="49:77" x14ac:dyDescent="0.35">
      <c r="AW686" s="10" t="s">
        <v>8</v>
      </c>
      <c r="AX686" s="10" t="s">
        <v>14</v>
      </c>
      <c r="AY686" s="54">
        <v>38392</v>
      </c>
      <c r="AZ686" s="10">
        <v>10864</v>
      </c>
      <c r="BA686" s="10">
        <v>282</v>
      </c>
      <c r="BU686" s="10" t="s">
        <v>8</v>
      </c>
      <c r="BV686" s="10" t="s">
        <v>14</v>
      </c>
      <c r="BW686" s="54">
        <v>38392</v>
      </c>
      <c r="BX686" s="10">
        <v>10864</v>
      </c>
      <c r="BY686" s="10">
        <v>282</v>
      </c>
    </row>
    <row r="687" spans="49:77" x14ac:dyDescent="0.35">
      <c r="AW687" s="10" t="s">
        <v>8</v>
      </c>
      <c r="AX687" s="10" t="s">
        <v>15</v>
      </c>
      <c r="AY687" s="54">
        <v>38088</v>
      </c>
      <c r="AZ687" s="10">
        <v>10495</v>
      </c>
      <c r="BA687" s="10">
        <v>278</v>
      </c>
      <c r="BU687" s="10" t="s">
        <v>8</v>
      </c>
      <c r="BV687" s="10" t="s">
        <v>15</v>
      </c>
      <c r="BW687" s="54">
        <v>38088</v>
      </c>
      <c r="BX687" s="10">
        <v>10495</v>
      </c>
      <c r="BY687" s="10">
        <v>278</v>
      </c>
    </row>
    <row r="688" spans="49:77" x14ac:dyDescent="0.35">
      <c r="AW688" s="10" t="s">
        <v>7</v>
      </c>
      <c r="AX688" s="10" t="s">
        <v>13</v>
      </c>
      <c r="AY688" s="54">
        <v>38466</v>
      </c>
      <c r="AZ688" s="10">
        <v>11025</v>
      </c>
      <c r="BA688" s="10">
        <v>270</v>
      </c>
      <c r="BU688" s="10" t="s">
        <v>7</v>
      </c>
      <c r="BV688" s="10" t="s">
        <v>13</v>
      </c>
      <c r="BW688" s="54">
        <v>38466</v>
      </c>
      <c r="BX688" s="10">
        <v>11025</v>
      </c>
      <c r="BY688" s="10">
        <v>270</v>
      </c>
    </row>
    <row r="689" spans="49:77" x14ac:dyDescent="0.35">
      <c r="AW689" s="10" t="s">
        <v>8</v>
      </c>
      <c r="AX689" s="10" t="s">
        <v>285</v>
      </c>
      <c r="AY689" s="54">
        <v>37890</v>
      </c>
      <c r="AZ689" s="10">
        <v>10311</v>
      </c>
      <c r="BA689" s="10">
        <v>268.8</v>
      </c>
      <c r="BU689" s="10" t="s">
        <v>8</v>
      </c>
      <c r="BV689" s="10" t="s">
        <v>285</v>
      </c>
      <c r="BW689" s="54">
        <v>37890</v>
      </c>
      <c r="BX689" s="10">
        <v>10311</v>
      </c>
      <c r="BY689" s="10">
        <v>268.8</v>
      </c>
    </row>
    <row r="690" spans="49:77" x14ac:dyDescent="0.35">
      <c r="AW690" s="10" t="s">
        <v>8</v>
      </c>
      <c r="AX690" s="10" t="s">
        <v>15</v>
      </c>
      <c r="AY690" s="54">
        <v>38450</v>
      </c>
      <c r="AZ690" s="10">
        <v>10960</v>
      </c>
      <c r="BA690" s="10">
        <v>265.35000000000002</v>
      </c>
      <c r="BU690" s="10" t="s">
        <v>8</v>
      </c>
      <c r="BV690" s="10" t="s">
        <v>15</v>
      </c>
      <c r="BW690" s="54">
        <v>38450</v>
      </c>
      <c r="BX690" s="10">
        <v>10960</v>
      </c>
      <c r="BY690" s="10">
        <v>265.35000000000002</v>
      </c>
    </row>
    <row r="691" spans="49:77" x14ac:dyDescent="0.35">
      <c r="AW691" s="10" t="s">
        <v>8</v>
      </c>
      <c r="AX691" s="10" t="s">
        <v>287</v>
      </c>
      <c r="AY691" s="54">
        <v>38085</v>
      </c>
      <c r="AZ691" s="10">
        <v>10491</v>
      </c>
      <c r="BA691" s="10">
        <v>259.5</v>
      </c>
      <c r="BU691" s="10" t="s">
        <v>8</v>
      </c>
      <c r="BV691" s="10" t="s">
        <v>287</v>
      </c>
      <c r="BW691" s="54">
        <v>38085</v>
      </c>
      <c r="BX691" s="10">
        <v>10491</v>
      </c>
      <c r="BY691" s="10">
        <v>259.5</v>
      </c>
    </row>
    <row r="692" spans="49:77" x14ac:dyDescent="0.35">
      <c r="AW692" s="10" t="s">
        <v>8</v>
      </c>
      <c r="AX692" s="10" t="s">
        <v>18</v>
      </c>
      <c r="AY692" s="54">
        <v>38319</v>
      </c>
      <c r="AZ692" s="10">
        <v>10752</v>
      </c>
      <c r="BA692" s="10">
        <v>252</v>
      </c>
      <c r="BU692" s="10" t="s">
        <v>8</v>
      </c>
      <c r="BV692" s="10" t="s">
        <v>18</v>
      </c>
      <c r="BW692" s="54">
        <v>38319</v>
      </c>
      <c r="BX692" s="10">
        <v>10752</v>
      </c>
      <c r="BY692" s="10">
        <v>252</v>
      </c>
    </row>
    <row r="693" spans="49:77" x14ac:dyDescent="0.35">
      <c r="AW693" s="10" t="s">
        <v>8</v>
      </c>
      <c r="AX693" s="10" t="s">
        <v>14</v>
      </c>
      <c r="AY693" s="54">
        <v>38437</v>
      </c>
      <c r="AZ693" s="10">
        <v>10972</v>
      </c>
      <c r="BA693" s="10">
        <v>251.5</v>
      </c>
      <c r="BU693" s="10" t="s">
        <v>8</v>
      </c>
      <c r="BV693" s="10" t="s">
        <v>14</v>
      </c>
      <c r="BW693" s="54">
        <v>38437</v>
      </c>
      <c r="BX693" s="10">
        <v>10972</v>
      </c>
      <c r="BY693" s="10">
        <v>251.5</v>
      </c>
    </row>
    <row r="694" spans="49:77" x14ac:dyDescent="0.35">
      <c r="AW694" s="10" t="s">
        <v>8</v>
      </c>
      <c r="AX694" s="10" t="s">
        <v>287</v>
      </c>
      <c r="AY694" s="54">
        <v>38382</v>
      </c>
      <c r="AZ694" s="10">
        <v>10824</v>
      </c>
      <c r="BA694" s="10">
        <v>250.8</v>
      </c>
      <c r="BU694" s="10" t="s">
        <v>8</v>
      </c>
      <c r="BV694" s="10" t="s">
        <v>287</v>
      </c>
      <c r="BW694" s="54">
        <v>38382</v>
      </c>
      <c r="BX694" s="10">
        <v>10824</v>
      </c>
      <c r="BY694" s="10">
        <v>250.8</v>
      </c>
    </row>
    <row r="695" spans="49:77" x14ac:dyDescent="0.35">
      <c r="AW695" s="10" t="s">
        <v>8</v>
      </c>
      <c r="AX695" s="10" t="s">
        <v>14</v>
      </c>
      <c r="AY695" s="54">
        <v>38459</v>
      </c>
      <c r="AZ695" s="10">
        <v>10980</v>
      </c>
      <c r="BA695" s="10">
        <v>248</v>
      </c>
      <c r="BU695" s="10" t="s">
        <v>8</v>
      </c>
      <c r="BV695" s="10" t="s">
        <v>14</v>
      </c>
      <c r="BW695" s="54">
        <v>38459</v>
      </c>
      <c r="BX695" s="10">
        <v>10980</v>
      </c>
      <c r="BY695" s="10">
        <v>248</v>
      </c>
    </row>
    <row r="696" spans="49:77" x14ac:dyDescent="0.35">
      <c r="AW696" s="10" t="s">
        <v>7</v>
      </c>
      <c r="AX696" s="10" t="s">
        <v>13</v>
      </c>
      <c r="AY696" s="54">
        <v>38036</v>
      </c>
      <c r="AZ696" s="10">
        <v>10446</v>
      </c>
      <c r="BA696" s="10">
        <v>246.24</v>
      </c>
      <c r="BU696" s="10" t="s">
        <v>7</v>
      </c>
      <c r="BV696" s="10" t="s">
        <v>13</v>
      </c>
      <c r="BW696" s="54">
        <v>38036</v>
      </c>
      <c r="BX696" s="10">
        <v>10446</v>
      </c>
      <c r="BY696" s="10">
        <v>246.24</v>
      </c>
    </row>
    <row r="697" spans="49:77" x14ac:dyDescent="0.35">
      <c r="AW697" s="10" t="s">
        <v>8</v>
      </c>
      <c r="AX697" s="10" t="s">
        <v>14</v>
      </c>
      <c r="AY697" s="54">
        <v>38429</v>
      </c>
      <c r="AZ697" s="10">
        <v>10945</v>
      </c>
      <c r="BA697" s="10">
        <v>245</v>
      </c>
      <c r="BU697" s="10" t="s">
        <v>8</v>
      </c>
      <c r="BV697" s="10" t="s">
        <v>14</v>
      </c>
      <c r="BW697" s="54">
        <v>38429</v>
      </c>
      <c r="BX697" s="10">
        <v>10945</v>
      </c>
      <c r="BY697" s="10">
        <v>245</v>
      </c>
    </row>
    <row r="698" spans="49:77" x14ac:dyDescent="0.35">
      <c r="AW698" s="10" t="s">
        <v>8</v>
      </c>
      <c r="AX698" s="10" t="s">
        <v>18</v>
      </c>
      <c r="AY698" s="54">
        <v>38457</v>
      </c>
      <c r="AZ698" s="10">
        <v>11014</v>
      </c>
      <c r="BA698" s="10">
        <v>243.18</v>
      </c>
      <c r="BU698" s="10" t="s">
        <v>8</v>
      </c>
      <c r="BV698" s="10" t="s">
        <v>18</v>
      </c>
      <c r="BW698" s="54">
        <v>38457</v>
      </c>
      <c r="BX698" s="10">
        <v>11014</v>
      </c>
      <c r="BY698" s="10">
        <v>243.18</v>
      </c>
    </row>
    <row r="699" spans="49:77" x14ac:dyDescent="0.35">
      <c r="AW699" s="10" t="s">
        <v>8</v>
      </c>
      <c r="AX699" s="10" t="s">
        <v>287</v>
      </c>
      <c r="AY699" s="54">
        <v>37898</v>
      </c>
      <c r="AZ699" s="10">
        <v>10318</v>
      </c>
      <c r="BA699" s="10">
        <v>240.4</v>
      </c>
      <c r="BU699" s="10" t="s">
        <v>8</v>
      </c>
      <c r="BV699" s="10" t="s">
        <v>287</v>
      </c>
      <c r="BW699" s="54">
        <v>37898</v>
      </c>
      <c r="BX699" s="10">
        <v>10318</v>
      </c>
      <c r="BY699" s="10">
        <v>240.4</v>
      </c>
    </row>
    <row r="700" spans="49:77" x14ac:dyDescent="0.35">
      <c r="AW700" s="10" t="s">
        <v>8</v>
      </c>
      <c r="AX700" s="10" t="s">
        <v>15</v>
      </c>
      <c r="AY700" s="54">
        <v>38140</v>
      </c>
      <c r="AZ700" s="10">
        <v>10548</v>
      </c>
      <c r="BA700" s="10">
        <v>240.1</v>
      </c>
      <c r="BU700" s="10" t="s">
        <v>8</v>
      </c>
      <c r="BV700" s="10" t="s">
        <v>15</v>
      </c>
      <c r="BW700" s="54">
        <v>38140</v>
      </c>
      <c r="BX700" s="10">
        <v>10548</v>
      </c>
      <c r="BY700" s="10">
        <v>240.1</v>
      </c>
    </row>
    <row r="701" spans="49:77" x14ac:dyDescent="0.35">
      <c r="AW701" s="10" t="s">
        <v>8</v>
      </c>
      <c r="AX701" s="10" t="s">
        <v>285</v>
      </c>
      <c r="AY701" s="54">
        <v>38120</v>
      </c>
      <c r="AZ701" s="10">
        <v>10508</v>
      </c>
      <c r="BA701" s="10">
        <v>240</v>
      </c>
      <c r="BU701" s="10" t="s">
        <v>8</v>
      </c>
      <c r="BV701" s="10" t="s">
        <v>285</v>
      </c>
      <c r="BW701" s="54">
        <v>38120</v>
      </c>
      <c r="BX701" s="10">
        <v>10508</v>
      </c>
      <c r="BY701" s="10">
        <v>240</v>
      </c>
    </row>
    <row r="702" spans="49:77" x14ac:dyDescent="0.35">
      <c r="AW702" s="10" t="s">
        <v>8</v>
      </c>
      <c r="AX702" s="10" t="s">
        <v>15</v>
      </c>
      <c r="AY702" s="54">
        <v>38308</v>
      </c>
      <c r="AZ702" s="10">
        <v>10739</v>
      </c>
      <c r="BA702" s="10">
        <v>240</v>
      </c>
      <c r="BU702" s="10" t="s">
        <v>8</v>
      </c>
      <c r="BV702" s="10" t="s">
        <v>15</v>
      </c>
      <c r="BW702" s="54">
        <v>38308</v>
      </c>
      <c r="BX702" s="10">
        <v>10739</v>
      </c>
      <c r="BY702" s="10">
        <v>240</v>
      </c>
    </row>
    <row r="703" spans="49:77" x14ac:dyDescent="0.35">
      <c r="AW703" s="10" t="s">
        <v>7</v>
      </c>
      <c r="AX703" s="10" t="s">
        <v>13</v>
      </c>
      <c r="AY703" s="54">
        <v>38368</v>
      </c>
      <c r="AZ703" s="10">
        <v>10822</v>
      </c>
      <c r="BA703" s="10">
        <v>237.9</v>
      </c>
      <c r="BU703" s="10" t="s">
        <v>7</v>
      </c>
      <c r="BV703" s="10" t="s">
        <v>13</v>
      </c>
      <c r="BW703" s="54">
        <v>38368</v>
      </c>
      <c r="BX703" s="10">
        <v>10822</v>
      </c>
      <c r="BY703" s="10">
        <v>237.9</v>
      </c>
    </row>
    <row r="704" spans="49:77" x14ac:dyDescent="0.35">
      <c r="AW704" s="10" t="s">
        <v>8</v>
      </c>
      <c r="AX704" s="10" t="s">
        <v>287</v>
      </c>
      <c r="AY704" s="54">
        <v>38338</v>
      </c>
      <c r="AZ704" s="10">
        <v>10770</v>
      </c>
      <c r="BA704" s="10">
        <v>236.25</v>
      </c>
      <c r="BU704" s="10" t="s">
        <v>8</v>
      </c>
      <c r="BV704" s="10" t="s">
        <v>287</v>
      </c>
      <c r="BW704" s="54">
        <v>38338</v>
      </c>
      <c r="BX704" s="10">
        <v>10770</v>
      </c>
      <c r="BY704" s="10">
        <v>236.25</v>
      </c>
    </row>
    <row r="705" spans="49:77" x14ac:dyDescent="0.35">
      <c r="AW705" s="10" t="s">
        <v>8</v>
      </c>
      <c r="AX705" s="10" t="s">
        <v>287</v>
      </c>
      <c r="AY705" s="54">
        <v>38057</v>
      </c>
      <c r="AZ705" s="10">
        <v>10467</v>
      </c>
      <c r="BA705" s="10">
        <v>235.2</v>
      </c>
      <c r="BU705" s="10" t="s">
        <v>8</v>
      </c>
      <c r="BV705" s="10" t="s">
        <v>287</v>
      </c>
      <c r="BW705" s="54">
        <v>38057</v>
      </c>
      <c r="BX705" s="10">
        <v>10467</v>
      </c>
      <c r="BY705" s="10">
        <v>235.2</v>
      </c>
    </row>
    <row r="706" spans="49:77" x14ac:dyDescent="0.35">
      <c r="AW706" s="10" t="s">
        <v>8</v>
      </c>
      <c r="AX706" s="10" t="s">
        <v>285</v>
      </c>
      <c r="AY706" s="54">
        <v>38197</v>
      </c>
      <c r="AZ706" s="10">
        <v>10604</v>
      </c>
      <c r="BA706" s="10">
        <v>230.85</v>
      </c>
      <c r="BU706" s="10" t="s">
        <v>8</v>
      </c>
      <c r="BV706" s="10" t="s">
        <v>285</v>
      </c>
      <c r="BW706" s="54">
        <v>38197</v>
      </c>
      <c r="BX706" s="10">
        <v>10604</v>
      </c>
      <c r="BY706" s="10">
        <v>230.85</v>
      </c>
    </row>
    <row r="707" spans="49:77" x14ac:dyDescent="0.35">
      <c r="AW707" s="10" t="s">
        <v>8</v>
      </c>
      <c r="AX707" s="10" t="s">
        <v>285</v>
      </c>
      <c r="AY707" s="54">
        <v>38067</v>
      </c>
      <c r="AZ707" s="10">
        <v>10473</v>
      </c>
      <c r="BA707" s="10">
        <v>230.4</v>
      </c>
      <c r="BU707" s="10" t="s">
        <v>8</v>
      </c>
      <c r="BV707" s="10" t="s">
        <v>285</v>
      </c>
      <c r="BW707" s="54">
        <v>38067</v>
      </c>
      <c r="BX707" s="10">
        <v>10473</v>
      </c>
      <c r="BY707" s="10">
        <v>230.4</v>
      </c>
    </row>
    <row r="708" spans="49:77" x14ac:dyDescent="0.35">
      <c r="AW708" s="10" t="s">
        <v>8</v>
      </c>
      <c r="AX708" s="10" t="s">
        <v>14</v>
      </c>
      <c r="AY708" s="54">
        <v>38309</v>
      </c>
      <c r="AZ708" s="10">
        <v>10741</v>
      </c>
      <c r="BA708" s="10">
        <v>228</v>
      </c>
      <c r="BU708" s="10" t="s">
        <v>8</v>
      </c>
      <c r="BV708" s="10" t="s">
        <v>14</v>
      </c>
      <c r="BW708" s="54">
        <v>38309</v>
      </c>
      <c r="BX708" s="10">
        <v>10741</v>
      </c>
      <c r="BY708" s="10">
        <v>228</v>
      </c>
    </row>
    <row r="709" spans="49:77" x14ac:dyDescent="0.35">
      <c r="AW709" s="10" t="s">
        <v>7</v>
      </c>
      <c r="AX709" s="10" t="s">
        <v>286</v>
      </c>
      <c r="AY709" s="54">
        <v>38347</v>
      </c>
      <c r="AZ709" s="10">
        <v>10775</v>
      </c>
      <c r="BA709" s="10">
        <v>228</v>
      </c>
      <c r="BU709" s="10" t="s">
        <v>7</v>
      </c>
      <c r="BV709" s="10" t="s">
        <v>286</v>
      </c>
      <c r="BW709" s="54">
        <v>38347</v>
      </c>
      <c r="BX709" s="10">
        <v>10775</v>
      </c>
      <c r="BY709" s="10">
        <v>228</v>
      </c>
    </row>
    <row r="710" spans="49:77" x14ac:dyDescent="0.35">
      <c r="AW710" s="10" t="s">
        <v>8</v>
      </c>
      <c r="AX710" s="10" t="s">
        <v>287</v>
      </c>
      <c r="AY710" s="54">
        <v>38109</v>
      </c>
      <c r="AZ710" s="10">
        <v>10521</v>
      </c>
      <c r="BA710" s="10">
        <v>225.5</v>
      </c>
      <c r="BU710" s="10" t="s">
        <v>8</v>
      </c>
      <c r="BV710" s="10" t="s">
        <v>287</v>
      </c>
      <c r="BW710" s="54">
        <v>38109</v>
      </c>
      <c r="BX710" s="10">
        <v>10521</v>
      </c>
      <c r="BY710" s="10">
        <v>225.5</v>
      </c>
    </row>
    <row r="711" spans="49:77" x14ac:dyDescent="0.35">
      <c r="AW711" s="10" t="s">
        <v>8</v>
      </c>
      <c r="AX711" s="10" t="s">
        <v>18</v>
      </c>
      <c r="AY711" s="54">
        <v>38003</v>
      </c>
      <c r="AZ711" s="10">
        <v>10414</v>
      </c>
      <c r="BA711" s="10">
        <v>224.83</v>
      </c>
      <c r="BU711" s="10" t="s">
        <v>8</v>
      </c>
      <c r="BV711" s="10" t="s">
        <v>18</v>
      </c>
      <c r="BW711" s="54">
        <v>38003</v>
      </c>
      <c r="BX711" s="10">
        <v>10414</v>
      </c>
      <c r="BY711" s="10">
        <v>224.83</v>
      </c>
    </row>
    <row r="712" spans="49:77" x14ac:dyDescent="0.35">
      <c r="AW712" s="10" t="s">
        <v>7</v>
      </c>
      <c r="AX712" s="10" t="s">
        <v>286</v>
      </c>
      <c r="AY712" s="54">
        <v>38373</v>
      </c>
      <c r="AZ712" s="10">
        <v>10777</v>
      </c>
      <c r="BA712" s="10">
        <v>224</v>
      </c>
      <c r="BU712" s="10" t="s">
        <v>7</v>
      </c>
      <c r="BV712" s="10" t="s">
        <v>286</v>
      </c>
      <c r="BW712" s="54">
        <v>38373</v>
      </c>
      <c r="BX712" s="10">
        <v>10777</v>
      </c>
      <c r="BY712" s="10">
        <v>224</v>
      </c>
    </row>
    <row r="713" spans="49:77" x14ac:dyDescent="0.35">
      <c r="AW713" s="10" t="s">
        <v>7</v>
      </c>
      <c r="AX713" s="10" t="s">
        <v>16</v>
      </c>
      <c r="AY713" s="54">
        <v>38466</v>
      </c>
      <c r="AZ713" s="10">
        <v>10970</v>
      </c>
      <c r="BA713" s="10">
        <v>224</v>
      </c>
      <c r="BU713" s="10" t="s">
        <v>7</v>
      </c>
      <c r="BV713" s="10" t="s">
        <v>16</v>
      </c>
      <c r="BW713" s="54">
        <v>38466</v>
      </c>
      <c r="BX713" s="10">
        <v>10970</v>
      </c>
      <c r="BY713" s="10">
        <v>224</v>
      </c>
    </row>
    <row r="714" spans="49:77" x14ac:dyDescent="0.35">
      <c r="AW714" s="10" t="s">
        <v>8</v>
      </c>
      <c r="AX714" s="10" t="s">
        <v>15</v>
      </c>
      <c r="AY714" s="54">
        <v>38427</v>
      </c>
      <c r="AZ714" s="10">
        <v>10947</v>
      </c>
      <c r="BA714" s="10">
        <v>220</v>
      </c>
      <c r="BU714" s="10" t="s">
        <v>8</v>
      </c>
      <c r="BV714" s="10" t="s">
        <v>15</v>
      </c>
      <c r="BW714" s="54">
        <v>38427</v>
      </c>
      <c r="BX714" s="10">
        <v>10947</v>
      </c>
      <c r="BY714" s="10">
        <v>220</v>
      </c>
    </row>
    <row r="715" spans="49:77" x14ac:dyDescent="0.35">
      <c r="AW715" s="10" t="s">
        <v>8</v>
      </c>
      <c r="AX715" s="10" t="s">
        <v>14</v>
      </c>
      <c r="AY715" s="54">
        <v>38059</v>
      </c>
      <c r="AZ715" s="10">
        <v>10466</v>
      </c>
      <c r="BA715" s="10">
        <v>216</v>
      </c>
      <c r="BU715" s="10" t="s">
        <v>8</v>
      </c>
      <c r="BV715" s="10" t="s">
        <v>14</v>
      </c>
      <c r="BW715" s="54">
        <v>38059</v>
      </c>
      <c r="BX715" s="10">
        <v>10466</v>
      </c>
      <c r="BY715" s="10">
        <v>216</v>
      </c>
    </row>
    <row r="716" spans="49:77" x14ac:dyDescent="0.35">
      <c r="AW716" s="10" t="s">
        <v>8</v>
      </c>
      <c r="AX716" s="10" t="s">
        <v>14</v>
      </c>
      <c r="AY716" s="54">
        <v>38399</v>
      </c>
      <c r="AZ716" s="10">
        <v>10840</v>
      </c>
      <c r="BA716" s="10">
        <v>211.2</v>
      </c>
      <c r="BU716" s="10" t="s">
        <v>8</v>
      </c>
      <c r="BV716" s="10" t="s">
        <v>14</v>
      </c>
      <c r="BW716" s="54">
        <v>38399</v>
      </c>
      <c r="BX716" s="10">
        <v>10840</v>
      </c>
      <c r="BY716" s="10">
        <v>211.2</v>
      </c>
    </row>
    <row r="717" spans="49:77" x14ac:dyDescent="0.35">
      <c r="AW717" s="10" t="s">
        <v>8</v>
      </c>
      <c r="AX717" s="10" t="s">
        <v>287</v>
      </c>
      <c r="AY717" s="54">
        <v>38164</v>
      </c>
      <c r="AZ717" s="10">
        <v>10545</v>
      </c>
      <c r="BA717" s="10">
        <v>210</v>
      </c>
      <c r="BU717" s="10" t="s">
        <v>8</v>
      </c>
      <c r="BV717" s="10" t="s">
        <v>287</v>
      </c>
      <c r="BW717" s="54">
        <v>38164</v>
      </c>
      <c r="BX717" s="10">
        <v>10545</v>
      </c>
      <c r="BY717" s="10">
        <v>210</v>
      </c>
    </row>
    <row r="718" spans="49:77" x14ac:dyDescent="0.35">
      <c r="AW718" s="10" t="s">
        <v>7</v>
      </c>
      <c r="AX718" s="10" t="s">
        <v>17</v>
      </c>
      <c r="AY718" s="54">
        <v>38471</v>
      </c>
      <c r="AZ718" s="10">
        <v>11043</v>
      </c>
      <c r="BA718" s="10">
        <v>210</v>
      </c>
      <c r="BU718" s="10" t="s">
        <v>7</v>
      </c>
      <c r="BV718" s="10" t="s">
        <v>17</v>
      </c>
      <c r="BW718" s="54">
        <v>38471</v>
      </c>
      <c r="BX718" s="10">
        <v>11043</v>
      </c>
      <c r="BY718" s="10">
        <v>210</v>
      </c>
    </row>
    <row r="719" spans="49:77" x14ac:dyDescent="0.35">
      <c r="AW719" s="10" t="s">
        <v>7</v>
      </c>
      <c r="AX719" s="10" t="s">
        <v>286</v>
      </c>
      <c r="AY719" s="54">
        <v>38108</v>
      </c>
      <c r="AZ719" s="10">
        <v>10520</v>
      </c>
      <c r="BA719" s="10">
        <v>200</v>
      </c>
      <c r="BU719" s="10" t="s">
        <v>7</v>
      </c>
      <c r="BV719" s="10" t="s">
        <v>286</v>
      </c>
      <c r="BW719" s="54">
        <v>38108</v>
      </c>
      <c r="BX719" s="10">
        <v>10520</v>
      </c>
      <c r="BY719" s="10">
        <v>200</v>
      </c>
    </row>
    <row r="720" spans="49:77" x14ac:dyDescent="0.35">
      <c r="AW720" s="10" t="s">
        <v>7</v>
      </c>
      <c r="AX720" s="10" t="s">
        <v>286</v>
      </c>
      <c r="AY720" s="54">
        <v>38021</v>
      </c>
      <c r="AZ720" s="10">
        <v>10428</v>
      </c>
      <c r="BA720" s="10">
        <v>192</v>
      </c>
      <c r="BU720" s="10" t="s">
        <v>7</v>
      </c>
      <c r="BV720" s="10" t="s">
        <v>286</v>
      </c>
      <c r="BW720" s="54">
        <v>38021</v>
      </c>
      <c r="BX720" s="10">
        <v>10428</v>
      </c>
      <c r="BY720" s="10">
        <v>192</v>
      </c>
    </row>
    <row r="721" spans="49:77" x14ac:dyDescent="0.35">
      <c r="AW721" s="10" t="s">
        <v>8</v>
      </c>
      <c r="AX721" s="10" t="s">
        <v>15</v>
      </c>
      <c r="AY721" s="54">
        <v>38360</v>
      </c>
      <c r="AZ721" s="10">
        <v>10793</v>
      </c>
      <c r="BA721" s="10">
        <v>191.1</v>
      </c>
      <c r="BU721" s="10" t="s">
        <v>8</v>
      </c>
      <c r="BV721" s="10" t="s">
        <v>15</v>
      </c>
      <c r="BW721" s="54">
        <v>38360</v>
      </c>
      <c r="BX721" s="10">
        <v>10793</v>
      </c>
      <c r="BY721" s="10">
        <v>191.1</v>
      </c>
    </row>
    <row r="722" spans="49:77" x14ac:dyDescent="0.35">
      <c r="AW722" s="10" t="s">
        <v>7</v>
      </c>
      <c r="AX722" s="10" t="s">
        <v>286</v>
      </c>
      <c r="AY722" s="54">
        <v>38084</v>
      </c>
      <c r="AZ722" s="10">
        <v>10496</v>
      </c>
      <c r="BA722" s="10">
        <v>190</v>
      </c>
      <c r="BU722" s="10" t="s">
        <v>7</v>
      </c>
      <c r="BV722" s="10" t="s">
        <v>286</v>
      </c>
      <c r="BW722" s="54">
        <v>38084</v>
      </c>
      <c r="BX722" s="10">
        <v>10496</v>
      </c>
      <c r="BY722" s="10">
        <v>190</v>
      </c>
    </row>
    <row r="723" spans="49:77" x14ac:dyDescent="0.35">
      <c r="AW723" s="10" t="s">
        <v>8</v>
      </c>
      <c r="AX723" s="10" t="s">
        <v>18</v>
      </c>
      <c r="AY723" s="54">
        <v>38359</v>
      </c>
      <c r="AZ723" s="10">
        <v>10810</v>
      </c>
      <c r="BA723" s="10">
        <v>187</v>
      </c>
      <c r="BU723" s="10" t="s">
        <v>8</v>
      </c>
      <c r="BV723" s="10" t="s">
        <v>18</v>
      </c>
      <c r="BW723" s="54">
        <v>38359</v>
      </c>
      <c r="BX723" s="10">
        <v>10810</v>
      </c>
      <c r="BY723" s="10">
        <v>187</v>
      </c>
    </row>
    <row r="724" spans="49:77" x14ac:dyDescent="0.35">
      <c r="AW724" s="10" t="s">
        <v>8</v>
      </c>
      <c r="AX724" s="10" t="s">
        <v>18</v>
      </c>
      <c r="AY724" s="54">
        <v>37898</v>
      </c>
      <c r="AZ724" s="10">
        <v>10313</v>
      </c>
      <c r="BA724" s="10">
        <v>182.4</v>
      </c>
      <c r="BU724" s="10" t="s">
        <v>8</v>
      </c>
      <c r="BV724" s="10" t="s">
        <v>18</v>
      </c>
      <c r="BW724" s="54">
        <v>37898</v>
      </c>
      <c r="BX724" s="10">
        <v>10313</v>
      </c>
      <c r="BY724" s="10">
        <v>182.4</v>
      </c>
    </row>
    <row r="725" spans="49:77" x14ac:dyDescent="0.35">
      <c r="AW725" s="10" t="s">
        <v>8</v>
      </c>
      <c r="AX725" s="10" t="s">
        <v>287</v>
      </c>
      <c r="AY725" s="54">
        <v>38070</v>
      </c>
      <c r="AZ725" s="10">
        <v>10476</v>
      </c>
      <c r="BA725" s="10">
        <v>180.48</v>
      </c>
      <c r="BU725" s="10" t="s">
        <v>8</v>
      </c>
      <c r="BV725" s="10" t="s">
        <v>287</v>
      </c>
      <c r="BW725" s="54">
        <v>38070</v>
      </c>
      <c r="BX725" s="10">
        <v>10476</v>
      </c>
      <c r="BY725" s="10">
        <v>180.48</v>
      </c>
    </row>
    <row r="726" spans="49:77" x14ac:dyDescent="0.35">
      <c r="AW726" s="10" t="s">
        <v>7</v>
      </c>
      <c r="AX726" s="10" t="s">
        <v>13</v>
      </c>
      <c r="AY726" s="54">
        <v>38296</v>
      </c>
      <c r="AZ726" s="10">
        <v>10708</v>
      </c>
      <c r="BA726" s="10">
        <v>180.4</v>
      </c>
      <c r="BU726" s="10" t="s">
        <v>7</v>
      </c>
      <c r="BV726" s="10" t="s">
        <v>13</v>
      </c>
      <c r="BW726" s="54">
        <v>38296</v>
      </c>
      <c r="BX726" s="10">
        <v>10708</v>
      </c>
      <c r="BY726" s="10">
        <v>180.4</v>
      </c>
    </row>
    <row r="727" spans="49:77" x14ac:dyDescent="0.35">
      <c r="AW727" s="10" t="s">
        <v>8</v>
      </c>
      <c r="AX727" s="10" t="s">
        <v>287</v>
      </c>
      <c r="AY727" s="54">
        <v>38049</v>
      </c>
      <c r="AZ727" s="10">
        <v>10460</v>
      </c>
      <c r="BA727" s="10">
        <v>176.1</v>
      </c>
      <c r="BU727" s="10" t="s">
        <v>8</v>
      </c>
      <c r="BV727" s="10" t="s">
        <v>287</v>
      </c>
      <c r="BW727" s="54">
        <v>38049</v>
      </c>
      <c r="BX727" s="10">
        <v>10460</v>
      </c>
      <c r="BY727" s="10">
        <v>176.1</v>
      </c>
    </row>
    <row r="728" spans="49:77" x14ac:dyDescent="0.35">
      <c r="AW728" s="10" t="s">
        <v>8</v>
      </c>
      <c r="AX728" s="10" t="s">
        <v>15</v>
      </c>
      <c r="AY728" s="54">
        <v>38037</v>
      </c>
      <c r="AZ728" s="10">
        <v>10445</v>
      </c>
      <c r="BA728" s="10">
        <v>174.9</v>
      </c>
      <c r="BU728" s="10" t="s">
        <v>8</v>
      </c>
      <c r="BV728" s="10" t="s">
        <v>15</v>
      </c>
      <c r="BW728" s="54">
        <v>38037</v>
      </c>
      <c r="BX728" s="10">
        <v>10445</v>
      </c>
      <c r="BY728" s="10">
        <v>174.9</v>
      </c>
    </row>
    <row r="729" spans="49:77" x14ac:dyDescent="0.35">
      <c r="AW729" s="10" t="s">
        <v>7</v>
      </c>
      <c r="AX729" s="10" t="s">
        <v>16</v>
      </c>
      <c r="AY729" s="54">
        <v>37980</v>
      </c>
      <c r="AZ729" s="10">
        <v>10386</v>
      </c>
      <c r="BA729" s="10">
        <v>166</v>
      </c>
      <c r="BU729" s="10" t="s">
        <v>7</v>
      </c>
      <c r="BV729" s="10" t="s">
        <v>16</v>
      </c>
      <c r="BW729" s="54">
        <v>37980</v>
      </c>
      <c r="BX729" s="10">
        <v>10386</v>
      </c>
      <c r="BY729" s="10">
        <v>166</v>
      </c>
    </row>
    <row r="730" spans="49:77" x14ac:dyDescent="0.35">
      <c r="AW730" s="10" t="s">
        <v>8</v>
      </c>
      <c r="AX730" s="10" t="s">
        <v>14</v>
      </c>
      <c r="AY730" s="54">
        <v>37908</v>
      </c>
      <c r="AZ730" s="10">
        <v>10323</v>
      </c>
      <c r="BA730" s="10">
        <v>164.4</v>
      </c>
      <c r="BU730" s="10" t="s">
        <v>8</v>
      </c>
      <c r="BV730" s="10" t="s">
        <v>14</v>
      </c>
      <c r="BW730" s="54">
        <v>37908</v>
      </c>
      <c r="BX730" s="10">
        <v>10323</v>
      </c>
      <c r="BY730" s="10">
        <v>164.4</v>
      </c>
    </row>
    <row r="731" spans="49:77" x14ac:dyDescent="0.35">
      <c r="AW731" s="10" t="s">
        <v>7</v>
      </c>
      <c r="AX731" s="10" t="s">
        <v>17</v>
      </c>
      <c r="AY731" s="54">
        <v>38396</v>
      </c>
      <c r="AZ731" s="10">
        <v>10870</v>
      </c>
      <c r="BA731" s="10">
        <v>160</v>
      </c>
      <c r="BU731" s="10" t="s">
        <v>7</v>
      </c>
      <c r="BV731" s="10" t="s">
        <v>17</v>
      </c>
      <c r="BW731" s="54">
        <v>38396</v>
      </c>
      <c r="BX731" s="10">
        <v>10870</v>
      </c>
      <c r="BY731" s="10">
        <v>160</v>
      </c>
    </row>
    <row r="732" spans="49:77" x14ac:dyDescent="0.35">
      <c r="AW732" s="10" t="s">
        <v>8</v>
      </c>
      <c r="AX732" s="10" t="s">
        <v>14</v>
      </c>
      <c r="AY732" s="54">
        <v>38378</v>
      </c>
      <c r="AZ732" s="10">
        <v>10843</v>
      </c>
      <c r="BA732" s="10">
        <v>159</v>
      </c>
      <c r="BU732" s="10" t="s">
        <v>8</v>
      </c>
      <c r="BV732" s="10" t="s">
        <v>14</v>
      </c>
      <c r="BW732" s="54">
        <v>38378</v>
      </c>
      <c r="BX732" s="10">
        <v>10843</v>
      </c>
      <c r="BY732" s="10">
        <v>159</v>
      </c>
    </row>
    <row r="733" spans="49:77" x14ac:dyDescent="0.35">
      <c r="AW733" s="10" t="s">
        <v>8</v>
      </c>
      <c r="AX733" s="10" t="s">
        <v>18</v>
      </c>
      <c r="AY733" s="54">
        <v>38064</v>
      </c>
      <c r="AZ733" s="10">
        <v>10462</v>
      </c>
      <c r="BA733" s="10">
        <v>156</v>
      </c>
      <c r="BU733" s="10" t="s">
        <v>8</v>
      </c>
      <c r="BV733" s="10" t="s">
        <v>18</v>
      </c>
      <c r="BW733" s="54">
        <v>38064</v>
      </c>
      <c r="BX733" s="10">
        <v>10462</v>
      </c>
      <c r="BY733" s="10">
        <v>156</v>
      </c>
    </row>
    <row r="734" spans="49:77" x14ac:dyDescent="0.35">
      <c r="AW734" s="10" t="s">
        <v>8</v>
      </c>
      <c r="AX734" s="10" t="s">
        <v>14</v>
      </c>
      <c r="AY734" s="54">
        <v>37854</v>
      </c>
      <c r="AZ734" s="10">
        <v>10282</v>
      </c>
      <c r="BA734" s="10">
        <v>155.4</v>
      </c>
      <c r="BU734" s="10" t="s">
        <v>8</v>
      </c>
      <c r="BV734" s="10" t="s">
        <v>14</v>
      </c>
      <c r="BW734" s="54">
        <v>37854</v>
      </c>
      <c r="BX734" s="10">
        <v>10282</v>
      </c>
      <c r="BY734" s="10">
        <v>155.4</v>
      </c>
    </row>
    <row r="735" spans="49:77" x14ac:dyDescent="0.35">
      <c r="AW735" s="10" t="s">
        <v>8</v>
      </c>
      <c r="AX735" s="10" t="s">
        <v>15</v>
      </c>
      <c r="AY735" s="54">
        <v>38177</v>
      </c>
      <c r="AZ735" s="10">
        <v>10568</v>
      </c>
      <c r="BA735" s="10">
        <v>155</v>
      </c>
      <c r="BU735" s="10" t="s">
        <v>8</v>
      </c>
      <c r="BV735" s="10" t="s">
        <v>15</v>
      </c>
      <c r="BW735" s="54">
        <v>38177</v>
      </c>
      <c r="BX735" s="10">
        <v>10568</v>
      </c>
      <c r="BY735" s="10">
        <v>155</v>
      </c>
    </row>
    <row r="736" spans="49:77" x14ac:dyDescent="0.35">
      <c r="AW736" s="10" t="s">
        <v>8</v>
      </c>
      <c r="AX736" s="10" t="s">
        <v>285</v>
      </c>
      <c r="AY736" s="54">
        <v>38241</v>
      </c>
      <c r="AZ736" s="10">
        <v>10655</v>
      </c>
      <c r="BA736" s="10">
        <v>154.4</v>
      </c>
      <c r="BU736" s="10" t="s">
        <v>8</v>
      </c>
      <c r="BV736" s="10" t="s">
        <v>285</v>
      </c>
      <c r="BW736" s="54">
        <v>38241</v>
      </c>
      <c r="BX736" s="10">
        <v>10655</v>
      </c>
      <c r="BY736" s="10">
        <v>154.4</v>
      </c>
    </row>
    <row r="737" spans="49:77" x14ac:dyDescent="0.35">
      <c r="AW737" s="10" t="s">
        <v>8</v>
      </c>
      <c r="AX737" s="10" t="s">
        <v>14</v>
      </c>
      <c r="AY737" s="54">
        <v>38401</v>
      </c>
      <c r="AZ737" s="10">
        <v>10881</v>
      </c>
      <c r="BA737" s="10">
        <v>150</v>
      </c>
      <c r="BU737" s="10" t="s">
        <v>8</v>
      </c>
      <c r="BV737" s="10" t="s">
        <v>14</v>
      </c>
      <c r="BW737" s="54">
        <v>38401</v>
      </c>
      <c r="BX737" s="10">
        <v>10881</v>
      </c>
      <c r="BY737" s="10">
        <v>150</v>
      </c>
    </row>
    <row r="738" spans="49:77" x14ac:dyDescent="0.35">
      <c r="AW738" s="10" t="s">
        <v>7</v>
      </c>
      <c r="AX738" s="10" t="s">
        <v>16</v>
      </c>
      <c r="AY738" s="54">
        <v>38093</v>
      </c>
      <c r="AZ738" s="10">
        <v>10501</v>
      </c>
      <c r="BA738" s="10">
        <v>149</v>
      </c>
      <c r="BU738" s="10" t="s">
        <v>7</v>
      </c>
      <c r="BV738" s="10" t="s">
        <v>16</v>
      </c>
      <c r="BW738" s="54">
        <v>38093</v>
      </c>
      <c r="BX738" s="10">
        <v>10501</v>
      </c>
      <c r="BY738" s="10">
        <v>149</v>
      </c>
    </row>
    <row r="739" spans="49:77" x14ac:dyDescent="0.35">
      <c r="AW739" s="10" t="s">
        <v>8</v>
      </c>
      <c r="AX739" s="10" t="s">
        <v>15</v>
      </c>
      <c r="AY739" s="54">
        <v>38098</v>
      </c>
      <c r="AZ739" s="10">
        <v>10505</v>
      </c>
      <c r="BA739" s="10">
        <v>147.9</v>
      </c>
      <c r="BU739" s="10" t="s">
        <v>8</v>
      </c>
      <c r="BV739" s="10" t="s">
        <v>15</v>
      </c>
      <c r="BW739" s="54">
        <v>38098</v>
      </c>
      <c r="BX739" s="10">
        <v>10505</v>
      </c>
      <c r="BY739" s="10">
        <v>147.9</v>
      </c>
    </row>
    <row r="740" spans="49:77" x14ac:dyDescent="0.35">
      <c r="AW740" s="10" t="s">
        <v>8</v>
      </c>
      <c r="AX740" s="10" t="s">
        <v>285</v>
      </c>
      <c r="AY740" s="54">
        <v>38087</v>
      </c>
      <c r="AZ740" s="10">
        <v>10482</v>
      </c>
      <c r="BA740" s="10">
        <v>147</v>
      </c>
      <c r="BU740" s="10" t="s">
        <v>8</v>
      </c>
      <c r="BV740" s="10" t="s">
        <v>285</v>
      </c>
      <c r="BW740" s="54">
        <v>38087</v>
      </c>
      <c r="BX740" s="10">
        <v>10482</v>
      </c>
      <c r="BY740" s="10">
        <v>147</v>
      </c>
    </row>
    <row r="741" spans="49:77" x14ac:dyDescent="0.35">
      <c r="AW741" s="10" t="s">
        <v>8</v>
      </c>
      <c r="AX741" s="10" t="s">
        <v>287</v>
      </c>
      <c r="AY741" s="54">
        <v>37922</v>
      </c>
      <c r="AZ741" s="10">
        <v>10334</v>
      </c>
      <c r="BA741" s="10">
        <v>144.80000000000001</v>
      </c>
      <c r="BU741" s="10" t="s">
        <v>8</v>
      </c>
      <c r="BV741" s="10" t="s">
        <v>287</v>
      </c>
      <c r="BW741" s="54">
        <v>37922</v>
      </c>
      <c r="BX741" s="10">
        <v>10334</v>
      </c>
      <c r="BY741" s="10">
        <v>144.80000000000001</v>
      </c>
    </row>
    <row r="742" spans="49:77" x14ac:dyDescent="0.35">
      <c r="AW742" s="10" t="s">
        <v>8</v>
      </c>
      <c r="AX742" s="10" t="s">
        <v>15</v>
      </c>
      <c r="AY742" s="54">
        <v>37905</v>
      </c>
      <c r="AZ742" s="10">
        <v>10321</v>
      </c>
      <c r="BA742" s="10">
        <v>144</v>
      </c>
      <c r="BU742" s="10" t="s">
        <v>8</v>
      </c>
      <c r="BV742" s="10" t="s">
        <v>15</v>
      </c>
      <c r="BW742" s="54">
        <v>37905</v>
      </c>
      <c r="BX742" s="10">
        <v>10321</v>
      </c>
      <c r="BY742" s="10">
        <v>144</v>
      </c>
    </row>
    <row r="743" spans="49:77" x14ac:dyDescent="0.35">
      <c r="AW743" s="10" t="s">
        <v>7</v>
      </c>
      <c r="AX743" s="10" t="s">
        <v>286</v>
      </c>
      <c r="AY743" s="54">
        <v>38178</v>
      </c>
      <c r="AZ743" s="10">
        <v>10585</v>
      </c>
      <c r="BA743" s="10">
        <v>142.5</v>
      </c>
      <c r="BU743" s="10" t="s">
        <v>7</v>
      </c>
      <c r="BV743" s="10" t="s">
        <v>286</v>
      </c>
      <c r="BW743" s="54">
        <v>38178</v>
      </c>
      <c r="BX743" s="10">
        <v>10585</v>
      </c>
      <c r="BY743" s="10">
        <v>142.5</v>
      </c>
    </row>
    <row r="744" spans="49:77" x14ac:dyDescent="0.35">
      <c r="AW744" s="10" t="s">
        <v>7</v>
      </c>
      <c r="AX744" s="10" t="s">
        <v>286</v>
      </c>
      <c r="AY744" s="54">
        <v>37940</v>
      </c>
      <c r="AZ744" s="10">
        <v>10349</v>
      </c>
      <c r="BA744" s="10">
        <v>141.6</v>
      </c>
      <c r="BU744" s="10" t="s">
        <v>7</v>
      </c>
      <c r="BV744" s="10" t="s">
        <v>286</v>
      </c>
      <c r="BW744" s="54">
        <v>37940</v>
      </c>
      <c r="BX744" s="10">
        <v>10349</v>
      </c>
      <c r="BY744" s="10">
        <v>141.6</v>
      </c>
    </row>
    <row r="745" spans="49:77" x14ac:dyDescent="0.35">
      <c r="AW745" s="10" t="s">
        <v>7</v>
      </c>
      <c r="AX745" s="10" t="s">
        <v>286</v>
      </c>
      <c r="AY745" s="54">
        <v>38359</v>
      </c>
      <c r="AZ745" s="10">
        <v>10809</v>
      </c>
      <c r="BA745" s="10">
        <v>140</v>
      </c>
      <c r="BU745" s="10" t="s">
        <v>7</v>
      </c>
      <c r="BV745" s="10" t="s">
        <v>286</v>
      </c>
      <c r="BW745" s="54">
        <v>38359</v>
      </c>
      <c r="BX745" s="10">
        <v>10809</v>
      </c>
      <c r="BY745" s="10">
        <v>140</v>
      </c>
    </row>
    <row r="746" spans="49:77" x14ac:dyDescent="0.35">
      <c r="AW746" s="10" t="s">
        <v>8</v>
      </c>
      <c r="AX746" s="10" t="s">
        <v>18</v>
      </c>
      <c r="AY746" s="54">
        <v>38309</v>
      </c>
      <c r="AZ746" s="10">
        <v>10737</v>
      </c>
      <c r="BA746" s="10">
        <v>139.80000000000001</v>
      </c>
      <c r="BU746" s="10" t="s">
        <v>8</v>
      </c>
      <c r="BV746" s="10" t="s">
        <v>18</v>
      </c>
      <c r="BW746" s="54">
        <v>38309</v>
      </c>
      <c r="BX746" s="10">
        <v>10737</v>
      </c>
      <c r="BY746" s="10">
        <v>139.80000000000001</v>
      </c>
    </row>
    <row r="747" spans="49:77" x14ac:dyDescent="0.35">
      <c r="AW747" s="10" t="s">
        <v>7</v>
      </c>
      <c r="AX747" s="10" t="s">
        <v>16</v>
      </c>
      <c r="AY747" s="54">
        <v>38123</v>
      </c>
      <c r="AZ747" s="10">
        <v>10538</v>
      </c>
      <c r="BA747" s="10">
        <v>139.80000000000001</v>
      </c>
      <c r="BU747" s="10" t="s">
        <v>7</v>
      </c>
      <c r="BV747" s="10" t="s">
        <v>16</v>
      </c>
      <c r="BW747" s="54">
        <v>38123</v>
      </c>
      <c r="BX747" s="10">
        <v>10538</v>
      </c>
      <c r="BY747" s="10">
        <v>139.80000000000001</v>
      </c>
    </row>
    <row r="748" spans="49:77" x14ac:dyDescent="0.35">
      <c r="AW748" s="10" t="s">
        <v>8</v>
      </c>
      <c r="AX748" s="10" t="s">
        <v>285</v>
      </c>
      <c r="AY748" s="54">
        <v>38429</v>
      </c>
      <c r="AZ748" s="10">
        <v>10928</v>
      </c>
      <c r="BA748" s="10">
        <v>137.5</v>
      </c>
      <c r="BU748" s="10" t="s">
        <v>8</v>
      </c>
      <c r="BV748" s="10" t="s">
        <v>285</v>
      </c>
      <c r="BW748" s="54">
        <v>38429</v>
      </c>
      <c r="BX748" s="10">
        <v>10928</v>
      </c>
      <c r="BY748" s="10">
        <v>137.5</v>
      </c>
    </row>
    <row r="749" spans="49:77" x14ac:dyDescent="0.35">
      <c r="AW749" s="10" t="s">
        <v>8</v>
      </c>
      <c r="AX749" s="10" t="s">
        <v>14</v>
      </c>
      <c r="AY749" s="54">
        <v>38106</v>
      </c>
      <c r="AZ749" s="10">
        <v>10509</v>
      </c>
      <c r="BA749" s="10">
        <v>136.80000000000001</v>
      </c>
      <c r="BU749" s="10" t="s">
        <v>8</v>
      </c>
      <c r="BV749" s="10" t="s">
        <v>14</v>
      </c>
      <c r="BW749" s="54">
        <v>38106</v>
      </c>
      <c r="BX749" s="10">
        <v>10509</v>
      </c>
      <c r="BY749" s="10">
        <v>136.80000000000001</v>
      </c>
    </row>
    <row r="750" spans="49:77" x14ac:dyDescent="0.35">
      <c r="AW750" s="10" t="s">
        <v>8</v>
      </c>
      <c r="AX750" s="10" t="s">
        <v>15</v>
      </c>
      <c r="AY750" s="54">
        <v>37943</v>
      </c>
      <c r="AZ750" s="10">
        <v>10352</v>
      </c>
      <c r="BA750" s="10">
        <v>136.30000000000001</v>
      </c>
      <c r="BU750" s="10" t="s">
        <v>8</v>
      </c>
      <c r="BV750" s="10" t="s">
        <v>15</v>
      </c>
      <c r="BW750" s="54">
        <v>37943</v>
      </c>
      <c r="BX750" s="10">
        <v>10352</v>
      </c>
      <c r="BY750" s="10">
        <v>136.30000000000001</v>
      </c>
    </row>
    <row r="751" spans="49:77" x14ac:dyDescent="0.35">
      <c r="AW751" s="10" t="s">
        <v>8</v>
      </c>
      <c r="AX751" s="10" t="s">
        <v>287</v>
      </c>
      <c r="AY751" s="54">
        <v>37985</v>
      </c>
      <c r="AZ751" s="10">
        <v>10366</v>
      </c>
      <c r="BA751" s="10">
        <v>136</v>
      </c>
      <c r="BU751" s="10" t="s">
        <v>8</v>
      </c>
      <c r="BV751" s="10" t="s">
        <v>287</v>
      </c>
      <c r="BW751" s="54">
        <v>37985</v>
      </c>
      <c r="BX751" s="10">
        <v>10366</v>
      </c>
      <c r="BY751" s="10">
        <v>136</v>
      </c>
    </row>
    <row r="752" spans="49:77" x14ac:dyDescent="0.35">
      <c r="AW752" s="10" t="s">
        <v>7</v>
      </c>
      <c r="AX752" s="10" t="s">
        <v>13</v>
      </c>
      <c r="AY752" s="54">
        <v>38434</v>
      </c>
      <c r="AZ752" s="10">
        <v>10959</v>
      </c>
      <c r="BA752" s="10">
        <v>131.75</v>
      </c>
      <c r="BU752" s="10" t="s">
        <v>7</v>
      </c>
      <c r="BV752" s="10" t="s">
        <v>13</v>
      </c>
      <c r="BW752" s="54">
        <v>38434</v>
      </c>
      <c r="BX752" s="10">
        <v>10959</v>
      </c>
      <c r="BY752" s="10">
        <v>131.75</v>
      </c>
    </row>
    <row r="753" spans="49:77" x14ac:dyDescent="0.35">
      <c r="AW753" s="10" t="s">
        <v>8</v>
      </c>
      <c r="AX753" s="10" t="s">
        <v>15</v>
      </c>
      <c r="AY753" s="54">
        <v>38248</v>
      </c>
      <c r="AZ753" s="10">
        <v>10662</v>
      </c>
      <c r="BA753" s="10">
        <v>125</v>
      </c>
      <c r="BU753" s="10" t="s">
        <v>8</v>
      </c>
      <c r="BV753" s="10" t="s">
        <v>15</v>
      </c>
      <c r="BW753" s="54">
        <v>38248</v>
      </c>
      <c r="BX753" s="10">
        <v>10662</v>
      </c>
      <c r="BY753" s="10">
        <v>125</v>
      </c>
    </row>
    <row r="754" spans="49:77" x14ac:dyDescent="0.35">
      <c r="AW754" s="10" t="s">
        <v>7</v>
      </c>
      <c r="AX754" s="10" t="s">
        <v>17</v>
      </c>
      <c r="AY754" s="54">
        <v>38409</v>
      </c>
      <c r="AZ754" s="10">
        <v>10899</v>
      </c>
      <c r="BA754" s="10">
        <v>122.4</v>
      </c>
      <c r="BU754" s="10" t="s">
        <v>7</v>
      </c>
      <c r="BV754" s="10" t="s">
        <v>17</v>
      </c>
      <c r="BW754" s="54">
        <v>38409</v>
      </c>
      <c r="BX754" s="10">
        <v>10899</v>
      </c>
      <c r="BY754" s="10">
        <v>122.4</v>
      </c>
    </row>
    <row r="755" spans="49:77" x14ac:dyDescent="0.35">
      <c r="AW755" s="10" t="s">
        <v>8</v>
      </c>
      <c r="AX755" s="10" t="s">
        <v>18</v>
      </c>
      <c r="AY755" s="54">
        <v>37874</v>
      </c>
      <c r="AZ755" s="10">
        <v>10295</v>
      </c>
      <c r="BA755" s="10">
        <v>121.6</v>
      </c>
      <c r="BU755" s="10" t="s">
        <v>8</v>
      </c>
      <c r="BV755" s="10" t="s">
        <v>18</v>
      </c>
      <c r="BW755" s="54">
        <v>37874</v>
      </c>
      <c r="BX755" s="10">
        <v>10295</v>
      </c>
      <c r="BY755" s="10">
        <v>121.6</v>
      </c>
    </row>
    <row r="756" spans="49:77" x14ac:dyDescent="0.35">
      <c r="AW756" s="10" t="s">
        <v>8</v>
      </c>
      <c r="AX756" s="10" t="s">
        <v>18</v>
      </c>
      <c r="AY756" s="54">
        <v>38205</v>
      </c>
      <c r="AZ756" s="10">
        <v>10615</v>
      </c>
      <c r="BA756" s="10">
        <v>120</v>
      </c>
      <c r="BU756" s="10" t="s">
        <v>8</v>
      </c>
      <c r="BV756" s="10" t="s">
        <v>18</v>
      </c>
      <c r="BW756" s="54">
        <v>38205</v>
      </c>
      <c r="BX756" s="10">
        <v>10615</v>
      </c>
      <c r="BY756" s="10">
        <v>120</v>
      </c>
    </row>
    <row r="757" spans="49:77" x14ac:dyDescent="0.35">
      <c r="AW757" s="10" t="s">
        <v>8</v>
      </c>
      <c r="AX757" s="10" t="s">
        <v>15</v>
      </c>
      <c r="AY757" s="54">
        <v>38273</v>
      </c>
      <c r="AZ757" s="10">
        <v>10699</v>
      </c>
      <c r="BA757" s="10">
        <v>114</v>
      </c>
      <c r="BU757" s="10" t="s">
        <v>8</v>
      </c>
      <c r="BV757" s="10" t="s">
        <v>15</v>
      </c>
      <c r="BW757" s="54">
        <v>38273</v>
      </c>
      <c r="BX757" s="10">
        <v>10699</v>
      </c>
      <c r="BY757" s="10">
        <v>114</v>
      </c>
    </row>
    <row r="758" spans="49:77" x14ac:dyDescent="0.35">
      <c r="AW758" s="10" t="s">
        <v>8</v>
      </c>
      <c r="AX758" s="10" t="s">
        <v>15</v>
      </c>
      <c r="AY758" s="54">
        <v>37968</v>
      </c>
      <c r="AZ758" s="10">
        <v>10381</v>
      </c>
      <c r="BA758" s="10">
        <v>112</v>
      </c>
      <c r="BU758" s="10" t="s">
        <v>8</v>
      </c>
      <c r="BV758" s="10" t="s">
        <v>15</v>
      </c>
      <c r="BW758" s="54">
        <v>37968</v>
      </c>
      <c r="BX758" s="10">
        <v>10381</v>
      </c>
      <c r="BY758" s="10">
        <v>112</v>
      </c>
    </row>
    <row r="759" spans="49:77" x14ac:dyDescent="0.35">
      <c r="AW759" s="10" t="s">
        <v>7</v>
      </c>
      <c r="AX759" s="10" t="s">
        <v>286</v>
      </c>
      <c r="AY759" s="54">
        <v>37917</v>
      </c>
      <c r="AZ759" s="10">
        <v>10322</v>
      </c>
      <c r="BA759" s="10">
        <v>112</v>
      </c>
      <c r="BU759" s="10" t="s">
        <v>7</v>
      </c>
      <c r="BV759" s="10" t="s">
        <v>286</v>
      </c>
      <c r="BW759" s="54">
        <v>37917</v>
      </c>
      <c r="BX759" s="10">
        <v>10322</v>
      </c>
      <c r="BY759" s="10">
        <v>112</v>
      </c>
    </row>
    <row r="760" spans="49:77" x14ac:dyDescent="0.35">
      <c r="AW760" s="10" t="s">
        <v>8</v>
      </c>
      <c r="AX760" s="10" t="s">
        <v>285</v>
      </c>
      <c r="AY760" s="54">
        <v>38434</v>
      </c>
      <c r="AZ760" s="10">
        <v>10950</v>
      </c>
      <c r="BA760" s="10">
        <v>110</v>
      </c>
      <c r="BU760" s="10" t="s">
        <v>8</v>
      </c>
      <c r="BV760" s="10" t="s">
        <v>285</v>
      </c>
      <c r="BW760" s="54">
        <v>38434</v>
      </c>
      <c r="BX760" s="10">
        <v>10950</v>
      </c>
      <c r="BY760" s="10">
        <v>110</v>
      </c>
    </row>
    <row r="761" spans="49:77" x14ac:dyDescent="0.35">
      <c r="AW761" s="10" t="s">
        <v>7</v>
      </c>
      <c r="AX761" s="10" t="s">
        <v>286</v>
      </c>
      <c r="AY761" s="54">
        <v>38126</v>
      </c>
      <c r="AZ761" s="10">
        <v>10531</v>
      </c>
      <c r="BA761" s="10">
        <v>110</v>
      </c>
      <c r="BU761" s="10" t="s">
        <v>7</v>
      </c>
      <c r="BV761" s="10" t="s">
        <v>286</v>
      </c>
      <c r="BW761" s="54">
        <v>38126</v>
      </c>
      <c r="BX761" s="10">
        <v>10531</v>
      </c>
      <c r="BY761" s="10">
        <v>110</v>
      </c>
    </row>
    <row r="762" spans="49:77" x14ac:dyDescent="0.35">
      <c r="AW762" s="10" t="s">
        <v>7</v>
      </c>
      <c r="AX762" s="10" t="s">
        <v>13</v>
      </c>
      <c r="AY762" s="54">
        <v>38410</v>
      </c>
      <c r="AZ762" s="10">
        <v>10907</v>
      </c>
      <c r="BA762" s="10">
        <v>108.5</v>
      </c>
      <c r="BU762" s="10" t="s">
        <v>7</v>
      </c>
      <c r="BV762" s="10" t="s">
        <v>13</v>
      </c>
      <c r="BW762" s="54">
        <v>38410</v>
      </c>
      <c r="BX762" s="10">
        <v>10907</v>
      </c>
      <c r="BY762" s="10">
        <v>108.5</v>
      </c>
    </row>
    <row r="763" spans="49:77" x14ac:dyDescent="0.35">
      <c r="AW763" s="10" t="s">
        <v>8</v>
      </c>
      <c r="AX763" s="10" t="s">
        <v>285</v>
      </c>
      <c r="AY763" s="54">
        <v>38441</v>
      </c>
      <c r="AZ763" s="10">
        <v>10969</v>
      </c>
      <c r="BA763" s="10">
        <v>108</v>
      </c>
      <c r="BU763" s="10" t="s">
        <v>8</v>
      </c>
      <c r="BV763" s="10" t="s">
        <v>285</v>
      </c>
      <c r="BW763" s="54">
        <v>38441</v>
      </c>
      <c r="BX763" s="10">
        <v>10969</v>
      </c>
      <c r="BY763" s="10">
        <v>108</v>
      </c>
    </row>
    <row r="764" spans="49:77" x14ac:dyDescent="0.35">
      <c r="AW764" s="10" t="s">
        <v>7</v>
      </c>
      <c r="AX764" s="10" t="s">
        <v>17</v>
      </c>
      <c r="AY764" s="54">
        <v>37974</v>
      </c>
      <c r="AZ764" s="10">
        <v>10378</v>
      </c>
      <c r="BA764" s="10">
        <v>103.2</v>
      </c>
      <c r="BU764" s="10" t="s">
        <v>7</v>
      </c>
      <c r="BV764" s="10" t="s">
        <v>17</v>
      </c>
      <c r="BW764" s="54">
        <v>37974</v>
      </c>
      <c r="BX764" s="10">
        <v>10378</v>
      </c>
      <c r="BY764" s="10">
        <v>103.2</v>
      </c>
    </row>
    <row r="765" spans="49:77" x14ac:dyDescent="0.35">
      <c r="AW765" s="10" t="s">
        <v>8</v>
      </c>
      <c r="AX765" s="10" t="s">
        <v>15</v>
      </c>
      <c r="AY765" s="54">
        <v>38010</v>
      </c>
      <c r="AZ765" s="10">
        <v>10415</v>
      </c>
      <c r="BA765" s="10">
        <v>102.4</v>
      </c>
      <c r="BU765" s="10" t="s">
        <v>8</v>
      </c>
      <c r="BV765" s="10" t="s">
        <v>15</v>
      </c>
      <c r="BW765" s="54">
        <v>38010</v>
      </c>
      <c r="BX765" s="10">
        <v>10415</v>
      </c>
      <c r="BY765" s="10">
        <v>102.4</v>
      </c>
    </row>
    <row r="766" spans="49:77" x14ac:dyDescent="0.35">
      <c r="AW766" s="10" t="s">
        <v>8</v>
      </c>
      <c r="AX766" s="10" t="s">
        <v>14</v>
      </c>
      <c r="AY766" s="54">
        <v>37827</v>
      </c>
      <c r="AZ766" s="10">
        <v>10259</v>
      </c>
      <c r="BA766" s="10">
        <v>100.8</v>
      </c>
      <c r="BU766" s="10" t="s">
        <v>8</v>
      </c>
      <c r="BV766" s="10" t="s">
        <v>14</v>
      </c>
      <c r="BW766" s="54">
        <v>37827</v>
      </c>
      <c r="BX766" s="10">
        <v>10259</v>
      </c>
      <c r="BY766" s="10">
        <v>100.8</v>
      </c>
    </row>
    <row r="767" spans="49:77" x14ac:dyDescent="0.35">
      <c r="AW767" s="10" t="s">
        <v>7</v>
      </c>
      <c r="AX767" s="10" t="s">
        <v>13</v>
      </c>
      <c r="AY767" s="54">
        <v>38394</v>
      </c>
      <c r="AZ767" s="10">
        <v>10867</v>
      </c>
      <c r="BA767" s="10">
        <v>98.4</v>
      </c>
      <c r="BU767" s="10" t="s">
        <v>7</v>
      </c>
      <c r="BV767" s="10" t="s">
        <v>13</v>
      </c>
      <c r="BW767" s="54">
        <v>38394</v>
      </c>
      <c r="BX767" s="10">
        <v>10867</v>
      </c>
      <c r="BY767" s="10">
        <v>98.4</v>
      </c>
    </row>
    <row r="768" spans="49:77" x14ac:dyDescent="0.35">
      <c r="AW768" s="10" t="s">
        <v>8</v>
      </c>
      <c r="AX768" s="10" t="s">
        <v>15</v>
      </c>
      <c r="AY768" s="54">
        <v>38345</v>
      </c>
      <c r="AZ768" s="10">
        <v>10778</v>
      </c>
      <c r="BA768" s="10">
        <v>96.5</v>
      </c>
      <c r="BU768" s="10" t="s">
        <v>8</v>
      </c>
      <c r="BV768" s="10" t="s">
        <v>15</v>
      </c>
      <c r="BW768" s="54">
        <v>38345</v>
      </c>
      <c r="BX768" s="10">
        <v>10778</v>
      </c>
      <c r="BY768" s="10">
        <v>96.5</v>
      </c>
    </row>
    <row r="769" spans="49:77" x14ac:dyDescent="0.35">
      <c r="AW769" s="10" t="s">
        <v>8</v>
      </c>
      <c r="AX769" s="10" t="s">
        <v>285</v>
      </c>
      <c r="AY769" s="54">
        <v>38283</v>
      </c>
      <c r="AZ769" s="10">
        <v>10710</v>
      </c>
      <c r="BA769" s="10">
        <v>93.5</v>
      </c>
      <c r="BU769" s="10" t="s">
        <v>8</v>
      </c>
      <c r="BV769" s="10" t="s">
        <v>285</v>
      </c>
      <c r="BW769" s="54">
        <v>38283</v>
      </c>
      <c r="BX769" s="10">
        <v>10710</v>
      </c>
      <c r="BY769" s="10">
        <v>93.5</v>
      </c>
    </row>
    <row r="770" spans="49:77" x14ac:dyDescent="0.35">
      <c r="AW770" s="10" t="s">
        <v>7</v>
      </c>
      <c r="AX770" s="10" t="s">
        <v>286</v>
      </c>
      <c r="AY770" s="54">
        <v>37888</v>
      </c>
      <c r="AZ770" s="10">
        <v>10308</v>
      </c>
      <c r="BA770" s="10">
        <v>88.8</v>
      </c>
      <c r="BU770" s="10" t="s">
        <v>7</v>
      </c>
      <c r="BV770" s="10" t="s">
        <v>286</v>
      </c>
      <c r="BW770" s="54">
        <v>37888</v>
      </c>
      <c r="BX770" s="10">
        <v>10308</v>
      </c>
      <c r="BY770" s="10">
        <v>88.8</v>
      </c>
    </row>
    <row r="771" spans="49:77" x14ac:dyDescent="0.35">
      <c r="AW771" s="10" t="s">
        <v>7</v>
      </c>
      <c r="AX771" s="10" t="s">
        <v>16</v>
      </c>
      <c r="AY771" s="54">
        <v>37915</v>
      </c>
      <c r="AZ771" s="10">
        <v>10331</v>
      </c>
      <c r="BA771" s="10">
        <v>88.5</v>
      </c>
      <c r="BU771" s="10" t="s">
        <v>7</v>
      </c>
      <c r="BV771" s="10" t="s">
        <v>16</v>
      </c>
      <c r="BW771" s="54">
        <v>37915</v>
      </c>
      <c r="BX771" s="10">
        <v>10331</v>
      </c>
      <c r="BY771" s="10">
        <v>88.5</v>
      </c>
    </row>
    <row r="772" spans="49:77" x14ac:dyDescent="0.35">
      <c r="AW772" s="10" t="s">
        <v>8</v>
      </c>
      <c r="AX772" s="10" t="s">
        <v>15</v>
      </c>
      <c r="AY772" s="54">
        <v>38318</v>
      </c>
      <c r="AZ772" s="10">
        <v>10753</v>
      </c>
      <c r="BA772" s="10">
        <v>88</v>
      </c>
      <c r="BU772" s="10" t="s">
        <v>8</v>
      </c>
      <c r="BV772" s="10" t="s">
        <v>15</v>
      </c>
      <c r="BW772" s="54">
        <v>38318</v>
      </c>
      <c r="BX772" s="10">
        <v>10753</v>
      </c>
      <c r="BY772" s="10">
        <v>88</v>
      </c>
    </row>
    <row r="773" spans="49:77" x14ac:dyDescent="0.35">
      <c r="AW773" s="10" t="s">
        <v>8</v>
      </c>
      <c r="AX773" s="10" t="s">
        <v>14</v>
      </c>
      <c r="AY773" s="54">
        <v>37854</v>
      </c>
      <c r="AZ773" s="10">
        <v>10281</v>
      </c>
      <c r="BA773" s="10">
        <v>86.5</v>
      </c>
      <c r="BU773" s="10" t="s">
        <v>8</v>
      </c>
      <c r="BV773" s="10" t="s">
        <v>14</v>
      </c>
      <c r="BW773" s="54">
        <v>37854</v>
      </c>
      <c r="BX773" s="10">
        <v>10281</v>
      </c>
      <c r="BY773" s="10">
        <v>86.5</v>
      </c>
    </row>
    <row r="774" spans="49:77" x14ac:dyDescent="0.35">
      <c r="AW774" s="10" t="s">
        <v>8</v>
      </c>
      <c r="AX774" s="10" t="s">
        <v>15</v>
      </c>
      <c r="AY774" s="54">
        <v>37986</v>
      </c>
      <c r="AZ774" s="10">
        <v>10391</v>
      </c>
      <c r="BA774" s="10">
        <v>86.4</v>
      </c>
      <c r="BU774" s="10" t="s">
        <v>8</v>
      </c>
      <c r="BV774" s="10" t="s">
        <v>15</v>
      </c>
      <c r="BW774" s="54">
        <v>37986</v>
      </c>
      <c r="BX774" s="10">
        <v>10391</v>
      </c>
      <c r="BY774" s="10">
        <v>86.4</v>
      </c>
    </row>
    <row r="775" spans="49:77" x14ac:dyDescent="0.35">
      <c r="AW775" s="10" t="s">
        <v>8</v>
      </c>
      <c r="AX775" s="10" t="s">
        <v>14</v>
      </c>
      <c r="AY775" s="54">
        <v>37867</v>
      </c>
      <c r="AZ775" s="10">
        <v>10288</v>
      </c>
      <c r="BA775" s="10">
        <v>80.099999999999994</v>
      </c>
      <c r="BU775" s="10" t="s">
        <v>8</v>
      </c>
      <c r="BV775" s="10" t="s">
        <v>14</v>
      </c>
      <c r="BW775" s="54">
        <v>37867</v>
      </c>
      <c r="BX775" s="10">
        <v>10288</v>
      </c>
      <c r="BY775" s="10">
        <v>80.099999999999994</v>
      </c>
    </row>
    <row r="776" spans="49:77" x14ac:dyDescent="0.35">
      <c r="AW776" s="10" t="s">
        <v>8</v>
      </c>
      <c r="AX776" s="10" t="s">
        <v>287</v>
      </c>
      <c r="AY776" s="54">
        <v>38431</v>
      </c>
      <c r="AZ776" s="10">
        <v>10955</v>
      </c>
      <c r="BA776" s="10">
        <v>74.400000000000006</v>
      </c>
      <c r="BU776" s="10" t="s">
        <v>8</v>
      </c>
      <c r="BV776" s="10" t="s">
        <v>287</v>
      </c>
      <c r="BW776" s="54">
        <v>38431</v>
      </c>
      <c r="BX776" s="10">
        <v>10955</v>
      </c>
      <c r="BY776" s="10">
        <v>74.400000000000006</v>
      </c>
    </row>
    <row r="777" spans="49:77" x14ac:dyDescent="0.35">
      <c r="AW777" s="10" t="s">
        <v>8</v>
      </c>
      <c r="AX777" s="10" t="s">
        <v>285</v>
      </c>
      <c r="AY777" s="54">
        <v>37979</v>
      </c>
      <c r="AZ777" s="10">
        <v>10371</v>
      </c>
      <c r="BA777" s="10">
        <v>72.959999999999994</v>
      </c>
      <c r="BU777" s="10" t="s">
        <v>8</v>
      </c>
      <c r="BV777" s="10" t="s">
        <v>285</v>
      </c>
      <c r="BW777" s="54">
        <v>37979</v>
      </c>
      <c r="BX777" s="10">
        <v>10371</v>
      </c>
      <c r="BY777" s="10">
        <v>72.959999999999994</v>
      </c>
    </row>
    <row r="778" spans="49:77" x14ac:dyDescent="0.35">
      <c r="AW778" s="10" t="s">
        <v>8</v>
      </c>
      <c r="AX778" s="10" t="s">
        <v>287</v>
      </c>
      <c r="AY778" s="54">
        <v>38182</v>
      </c>
      <c r="AZ778" s="10">
        <v>10589</v>
      </c>
      <c r="BA778" s="10">
        <v>72</v>
      </c>
      <c r="BU778" s="10" t="s">
        <v>8</v>
      </c>
      <c r="BV778" s="10" t="s">
        <v>287</v>
      </c>
      <c r="BW778" s="54">
        <v>38182</v>
      </c>
      <c r="BX778" s="10">
        <v>10589</v>
      </c>
      <c r="BY778" s="10">
        <v>72</v>
      </c>
    </row>
    <row r="779" spans="49:77" x14ac:dyDescent="0.35">
      <c r="AW779" s="10" t="s">
        <v>8</v>
      </c>
      <c r="AX779" s="10" t="s">
        <v>287</v>
      </c>
      <c r="AY779" s="54">
        <v>38399</v>
      </c>
      <c r="AZ779" s="10">
        <v>10887</v>
      </c>
      <c r="BA779" s="10">
        <v>70</v>
      </c>
      <c r="BU779" s="10" t="s">
        <v>8</v>
      </c>
      <c r="BV779" s="10" t="s">
        <v>287</v>
      </c>
      <c r="BW779" s="54">
        <v>38399</v>
      </c>
      <c r="BX779" s="10">
        <v>10887</v>
      </c>
      <c r="BY779" s="10">
        <v>70</v>
      </c>
    </row>
    <row r="780" spans="49:77" x14ac:dyDescent="0.35">
      <c r="AW780" s="10" t="s">
        <v>8</v>
      </c>
      <c r="AX780" s="10" t="s">
        <v>285</v>
      </c>
      <c r="AY780" s="54">
        <v>38445</v>
      </c>
      <c r="AZ780" s="10">
        <v>10992</v>
      </c>
      <c r="BA780" s="10">
        <v>69.599999999999994</v>
      </c>
      <c r="BU780" s="10" t="s">
        <v>8</v>
      </c>
      <c r="BV780" s="10" t="s">
        <v>285</v>
      </c>
      <c r="BW780" s="54">
        <v>38445</v>
      </c>
      <c r="BX780" s="10">
        <v>10992</v>
      </c>
      <c r="BY780" s="10">
        <v>69.599999999999994</v>
      </c>
    </row>
    <row r="781" spans="49:77" x14ac:dyDescent="0.35">
      <c r="AW781" s="10" t="s">
        <v>8</v>
      </c>
      <c r="AX781" s="10" t="s">
        <v>18</v>
      </c>
      <c r="AY781" s="54">
        <v>38261</v>
      </c>
      <c r="AZ781" s="10">
        <v>10683</v>
      </c>
      <c r="BA781" s="10">
        <v>63</v>
      </c>
      <c r="BU781" s="10" t="s">
        <v>8</v>
      </c>
      <c r="BV781" s="10" t="s">
        <v>18</v>
      </c>
      <c r="BW781" s="54">
        <v>38261</v>
      </c>
      <c r="BX781" s="10">
        <v>10683</v>
      </c>
      <c r="BY781" s="10">
        <v>63</v>
      </c>
    </row>
    <row r="782" spans="49:77" x14ac:dyDescent="0.35">
      <c r="AW782" s="10" t="s">
        <v>7</v>
      </c>
      <c r="AX782" s="10" t="s">
        <v>286</v>
      </c>
      <c r="AY782" s="54">
        <v>38469</v>
      </c>
      <c r="AZ782" s="10">
        <v>11037</v>
      </c>
      <c r="BA782" s="10">
        <v>60</v>
      </c>
      <c r="BU782" s="10" t="s">
        <v>7</v>
      </c>
      <c r="BV782" s="10" t="s">
        <v>286</v>
      </c>
      <c r="BW782" s="54">
        <v>38469</v>
      </c>
      <c r="BX782" s="10">
        <v>11037</v>
      </c>
      <c r="BY782" s="10">
        <v>60</v>
      </c>
    </row>
    <row r="783" spans="49:77" x14ac:dyDescent="0.35">
      <c r="AW783" s="10" t="s">
        <v>7</v>
      </c>
      <c r="AX783" s="10" t="s">
        <v>16</v>
      </c>
      <c r="AY783" s="54">
        <v>38437</v>
      </c>
      <c r="AZ783" s="10">
        <v>10963</v>
      </c>
      <c r="BA783" s="10">
        <v>57.8</v>
      </c>
      <c r="BU783" s="10" t="s">
        <v>7</v>
      </c>
      <c r="BV783" s="10" t="s">
        <v>16</v>
      </c>
      <c r="BW783" s="54">
        <v>38437</v>
      </c>
      <c r="BX783" s="10">
        <v>10963</v>
      </c>
      <c r="BY783" s="10">
        <v>57.8</v>
      </c>
    </row>
    <row r="784" spans="49:77" x14ac:dyDescent="0.35">
      <c r="AW784" s="10" t="s">
        <v>8</v>
      </c>
      <c r="AX784" s="10" t="s">
        <v>18</v>
      </c>
      <c r="AY784" s="54">
        <v>38213</v>
      </c>
      <c r="AZ784" s="10">
        <v>10620</v>
      </c>
      <c r="BA784" s="10">
        <v>57.5</v>
      </c>
      <c r="BU784" s="10" t="s">
        <v>8</v>
      </c>
      <c r="BV784" s="10" t="s">
        <v>18</v>
      </c>
      <c r="BW784" s="54">
        <v>38213</v>
      </c>
      <c r="BX784" s="10">
        <v>10620</v>
      </c>
      <c r="BY784" s="10">
        <v>57.5</v>
      </c>
    </row>
    <row r="785" spans="49:77" x14ac:dyDescent="0.35">
      <c r="AW785" s="10" t="s">
        <v>8</v>
      </c>
      <c r="AX785" s="10" t="s">
        <v>287</v>
      </c>
      <c r="AY785" s="54">
        <v>38214</v>
      </c>
      <c r="AZ785" s="10">
        <v>10631</v>
      </c>
      <c r="BA785" s="10">
        <v>55.8</v>
      </c>
      <c r="BU785" s="10" t="s">
        <v>8</v>
      </c>
      <c r="BV785" s="10" t="s">
        <v>287</v>
      </c>
      <c r="BW785" s="54">
        <v>38214</v>
      </c>
      <c r="BX785" s="10">
        <v>10631</v>
      </c>
      <c r="BY785" s="10">
        <v>55.8</v>
      </c>
    </row>
    <row r="786" spans="49:77" x14ac:dyDescent="0.35">
      <c r="AW786" s="10" t="s">
        <v>7</v>
      </c>
      <c r="AX786" s="10" t="s">
        <v>13</v>
      </c>
      <c r="AY786" s="54">
        <v>38318</v>
      </c>
      <c r="AZ786" s="10">
        <v>10754</v>
      </c>
      <c r="BA786" s="10">
        <v>55.2</v>
      </c>
      <c r="BU786" s="10" t="s">
        <v>7</v>
      </c>
      <c r="BV786" s="10" t="s">
        <v>13</v>
      </c>
      <c r="BW786" s="54">
        <v>38318</v>
      </c>
      <c r="BX786" s="10">
        <v>10754</v>
      </c>
      <c r="BY786" s="10">
        <v>55.2</v>
      </c>
    </row>
    <row r="787" spans="49:77" x14ac:dyDescent="0.35">
      <c r="AW787" s="10" t="s">
        <v>8</v>
      </c>
      <c r="AX787" s="10" t="s">
        <v>18</v>
      </c>
      <c r="AY787" s="54">
        <v>38309</v>
      </c>
      <c r="AZ787" s="10">
        <v>10738</v>
      </c>
      <c r="BA787" s="10">
        <v>52.35</v>
      </c>
      <c r="BU787" s="10" t="s">
        <v>8</v>
      </c>
      <c r="BV787" s="10" t="s">
        <v>18</v>
      </c>
      <c r="BW787" s="54">
        <v>38309</v>
      </c>
      <c r="BX787" s="10">
        <v>10738</v>
      </c>
      <c r="BY787" s="10">
        <v>52.35</v>
      </c>
    </row>
    <row r="788" spans="49:77" x14ac:dyDescent="0.35">
      <c r="AW788" s="10" t="s">
        <v>8</v>
      </c>
      <c r="AX788" s="10" t="s">
        <v>18</v>
      </c>
      <c r="AY788" s="54">
        <v>38017</v>
      </c>
      <c r="AZ788" s="10">
        <v>10422</v>
      </c>
      <c r="BA788" s="10">
        <v>49.8</v>
      </c>
      <c r="BU788" s="10" t="s">
        <v>8</v>
      </c>
      <c r="BV788" s="10" t="s">
        <v>18</v>
      </c>
      <c r="BW788" s="54">
        <v>38017</v>
      </c>
      <c r="BX788" s="10">
        <v>10422</v>
      </c>
      <c r="BY788" s="10">
        <v>49.8</v>
      </c>
    </row>
    <row r="789" spans="49:77" x14ac:dyDescent="0.35">
      <c r="AW789" s="10" t="s">
        <v>8</v>
      </c>
      <c r="AX789" s="10" t="s">
        <v>287</v>
      </c>
      <c r="AY789" s="54">
        <v>38190</v>
      </c>
      <c r="AZ789" s="10">
        <v>10602</v>
      </c>
      <c r="BA789" s="10">
        <v>48.75</v>
      </c>
      <c r="BU789" s="10" t="s">
        <v>8</v>
      </c>
      <c r="BV789" s="10" t="s">
        <v>287</v>
      </c>
      <c r="BW789" s="54">
        <v>38190</v>
      </c>
      <c r="BX789" s="10">
        <v>10602</v>
      </c>
      <c r="BY789" s="10">
        <v>48.75</v>
      </c>
    </row>
    <row r="790" spans="49:77" x14ac:dyDescent="0.35">
      <c r="AW790" s="10" t="s">
        <v>7</v>
      </c>
      <c r="AX790" s="10" t="s">
        <v>13</v>
      </c>
      <c r="AY790" s="54">
        <v>37863</v>
      </c>
      <c r="AZ790" s="10">
        <v>10271</v>
      </c>
      <c r="BA790" s="10">
        <v>48</v>
      </c>
      <c r="BU790" s="10" t="s">
        <v>7</v>
      </c>
      <c r="BV790" s="10" t="s">
        <v>13</v>
      </c>
      <c r="BW790" s="54">
        <v>37863</v>
      </c>
      <c r="BX790" s="10">
        <v>10271</v>
      </c>
      <c r="BY790" s="10">
        <v>48</v>
      </c>
    </row>
    <row r="791" spans="49:77" x14ac:dyDescent="0.35">
      <c r="AW791" s="10" t="s">
        <v>8</v>
      </c>
      <c r="AX791" s="10" t="s">
        <v>14</v>
      </c>
      <c r="AY791" s="54">
        <v>38260</v>
      </c>
      <c r="AZ791" s="10">
        <v>10674</v>
      </c>
      <c r="BA791" s="10">
        <v>45</v>
      </c>
      <c r="BU791" s="10" t="s">
        <v>8</v>
      </c>
      <c r="BV791" s="10" t="s">
        <v>14</v>
      </c>
      <c r="BW791" s="54">
        <v>38260</v>
      </c>
      <c r="BX791" s="10">
        <v>10674</v>
      </c>
      <c r="BY791" s="10">
        <v>45</v>
      </c>
    </row>
    <row r="792" spans="49:77" x14ac:dyDescent="0.35">
      <c r="AW792" s="10" t="s">
        <v>8</v>
      </c>
      <c r="AX792" s="10" t="s">
        <v>15</v>
      </c>
      <c r="AY792" s="54">
        <v>38473</v>
      </c>
      <c r="AZ792" s="10">
        <v>11057</v>
      </c>
      <c r="BA792" s="10">
        <v>45</v>
      </c>
      <c r="BU792" s="10" t="s">
        <v>8</v>
      </c>
      <c r="BV792" s="10" t="s">
        <v>15</v>
      </c>
      <c r="BW792" s="54">
        <v>38473</v>
      </c>
      <c r="BX792" s="10">
        <v>11057</v>
      </c>
      <c r="BY792" s="10">
        <v>45</v>
      </c>
    </row>
    <row r="793" spans="49:77" x14ac:dyDescent="0.35">
      <c r="AW793" s="10" t="s">
        <v>8</v>
      </c>
      <c r="AX793" s="10" t="s">
        <v>18</v>
      </c>
      <c r="AY793" s="54">
        <v>38366</v>
      </c>
      <c r="AZ793" s="10">
        <v>10815</v>
      </c>
      <c r="BA793" s="10">
        <v>40</v>
      </c>
      <c r="BU793" s="10" t="s">
        <v>8</v>
      </c>
      <c r="BV793" s="10" t="s">
        <v>18</v>
      </c>
      <c r="BW793" s="54">
        <v>38366</v>
      </c>
      <c r="BX793" s="10">
        <v>10815</v>
      </c>
      <c r="BY793" s="10">
        <v>40</v>
      </c>
    </row>
    <row r="794" spans="49:77" x14ac:dyDescent="0.35">
      <c r="AW794" s="10" t="s">
        <v>8</v>
      </c>
      <c r="AX794" s="10" t="s">
        <v>287</v>
      </c>
      <c r="AY794" s="54">
        <v>38403</v>
      </c>
      <c r="AZ794" s="10">
        <v>10883</v>
      </c>
      <c r="BA794" s="10">
        <v>36</v>
      </c>
      <c r="BU794" s="10" t="s">
        <v>8</v>
      </c>
      <c r="BV794" s="10" t="s">
        <v>287</v>
      </c>
      <c r="BW794" s="54">
        <v>38403</v>
      </c>
      <c r="BX794" s="10">
        <v>10883</v>
      </c>
      <c r="BY794" s="10">
        <v>36</v>
      </c>
    </row>
    <row r="795" spans="49:77" x14ac:dyDescent="0.35">
      <c r="AW795" s="10" t="s">
        <v>8</v>
      </c>
      <c r="AX795" s="10" t="s">
        <v>285</v>
      </c>
      <c r="AY795" s="54">
        <v>38415</v>
      </c>
      <c r="AZ795" s="10">
        <v>10900</v>
      </c>
      <c r="BA795" s="10">
        <v>33.75</v>
      </c>
      <c r="BU795" s="10" t="s">
        <v>8</v>
      </c>
      <c r="BV795" s="10" t="s">
        <v>285</v>
      </c>
      <c r="BW795" s="54">
        <v>38415</v>
      </c>
      <c r="BX795" s="10">
        <v>10900</v>
      </c>
      <c r="BY795" s="10">
        <v>33.75</v>
      </c>
    </row>
    <row r="796" spans="49:77" x14ac:dyDescent="0.35">
      <c r="AW796" s="10" t="s">
        <v>8</v>
      </c>
      <c r="AX796" s="10" t="s">
        <v>14</v>
      </c>
      <c r="AY796" s="54">
        <v>38417</v>
      </c>
      <c r="AZ796" s="10">
        <v>10898</v>
      </c>
      <c r="BA796" s="10">
        <v>30</v>
      </c>
      <c r="BU796" s="10" t="s">
        <v>8</v>
      </c>
      <c r="BV796" s="10" t="s">
        <v>14</v>
      </c>
      <c r="BW796" s="54">
        <v>38417</v>
      </c>
      <c r="BX796" s="10">
        <v>10898</v>
      </c>
      <c r="BY796" s="10">
        <v>30</v>
      </c>
    </row>
    <row r="797" spans="49:77" x14ac:dyDescent="0.35">
      <c r="AW797" s="10" t="s">
        <v>8</v>
      </c>
      <c r="AX797" s="10" t="s">
        <v>14</v>
      </c>
      <c r="AY797" s="54">
        <v>38336</v>
      </c>
      <c r="AZ797" s="10">
        <v>10767</v>
      </c>
      <c r="BA797" s="10">
        <v>28</v>
      </c>
      <c r="BU797" s="10" t="s">
        <v>8</v>
      </c>
      <c r="BV797" s="10" t="s">
        <v>14</v>
      </c>
      <c r="BW797" s="54">
        <v>38336</v>
      </c>
      <c r="BX797" s="10">
        <v>10767</v>
      </c>
      <c r="BY797" s="10">
        <v>28</v>
      </c>
    </row>
    <row r="798" spans="49:77" x14ac:dyDescent="0.35">
      <c r="AW798" s="10" t="s">
        <v>7</v>
      </c>
      <c r="AX798" s="10" t="s">
        <v>16</v>
      </c>
      <c r="AY798" s="54">
        <v>38177</v>
      </c>
      <c r="AZ798" s="10">
        <v>10586</v>
      </c>
      <c r="BA798" s="10">
        <v>23.8</v>
      </c>
      <c r="BU798" s="10" t="s">
        <v>7</v>
      </c>
      <c r="BV798" s="10" t="s">
        <v>16</v>
      </c>
      <c r="BW798" s="54">
        <v>38177</v>
      </c>
      <c r="BX798" s="10">
        <v>10586</v>
      </c>
      <c r="BY798" s="10">
        <v>23.8</v>
      </c>
    </row>
    <row r="799" spans="49:77" x14ac:dyDescent="0.35">
      <c r="AW799" s="10" t="s">
        <v>8</v>
      </c>
      <c r="AX799" s="10" t="s">
        <v>14</v>
      </c>
      <c r="AY799" s="54">
        <v>38382</v>
      </c>
      <c r="AZ799" s="10">
        <v>10807</v>
      </c>
      <c r="BA799" s="10">
        <v>18.399999999999999</v>
      </c>
      <c r="BU799" s="10" t="s">
        <v>8</v>
      </c>
      <c r="BV799" s="10" t="s">
        <v>14</v>
      </c>
      <c r="BW799" s="54">
        <v>38382</v>
      </c>
      <c r="BX799" s="10">
        <v>10807</v>
      </c>
      <c r="BY799" s="10">
        <v>18.399999999999999</v>
      </c>
    </row>
    <row r="800" spans="49:77" x14ac:dyDescent="0.35">
      <c r="AW800" s="10" t="s">
        <v>7</v>
      </c>
      <c r="AX800" s="10" t="s">
        <v>16</v>
      </c>
      <c r="AY800" s="54">
        <v>38343</v>
      </c>
      <c r="AZ800" s="10">
        <v>10782</v>
      </c>
      <c r="BA800" s="10">
        <v>12.5</v>
      </c>
      <c r="BU800" s="10" t="s">
        <v>7</v>
      </c>
      <c r="BV800" s="10" t="s">
        <v>16</v>
      </c>
      <c r="BW800" s="54">
        <v>38343</v>
      </c>
      <c r="BX800" s="10">
        <v>10782</v>
      </c>
      <c r="BY800" s="10">
        <v>12.5</v>
      </c>
    </row>
  </sheetData>
  <autoFilter ref="AW1:BA800" xr:uid="{00000000-0009-0000-0000-00000B000000}"/>
  <customSheetViews>
    <customSheetView guid="{A27D5E1E-B06B-4AE2-9D20-CB87A5C74206}" scale="85" showGridLines="0" hiddenColumns="1">
      <pageMargins left="0.7" right="0.7" top="0.75" bottom="0.75" header="0.3" footer="0.3"/>
    </customSheetView>
  </customSheetViews>
  <mergeCells count="10">
    <mergeCell ref="EI5:EK5"/>
    <mergeCell ref="EI6:EK6"/>
    <mergeCell ref="EI7:EK7"/>
    <mergeCell ref="EI8:EK8"/>
    <mergeCell ref="EI9:EK9"/>
    <mergeCell ref="AQ1:AQ2"/>
    <mergeCell ref="AR1:AT1"/>
    <mergeCell ref="EC3:EE4"/>
    <mergeCell ref="EI3:EK3"/>
    <mergeCell ref="EI4:EK4"/>
  </mergeCells>
  <dataValidations disablePrompts="1" count="2">
    <dataValidation type="list" allowBlank="1" showInputMessage="1" showErrorMessage="1" sqref="AG2" xr:uid="{00000000-0002-0000-0B00-000000000000}">
      <formula1>"1,2,3,4,5,6,7,8,9,10,11,12"</formula1>
    </dataValidation>
    <dataValidation type="list" allowBlank="1" showInputMessage="1" showErrorMessage="1" sqref="AH2" xr:uid="{00000000-0002-0000-0B00-000001000000}">
      <formula1>$AF$2:$AF$9</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vt:lpstr>
      <vt:lpstr>Array Functions</vt:lpstr>
      <vt:lpstr>Database Functions</vt:lpstr>
      <vt:lpstr>Year,Month&amp;Day</vt:lpstr>
      <vt:lpstr>Hour,Minute and Second</vt:lpstr>
      <vt:lpstr>Date &amp; Time</vt:lpstr>
      <vt:lpstr>Weekday</vt:lpstr>
      <vt:lpstr>WeekNum</vt:lpstr>
      <vt:lpstr>Networkdays</vt:lpstr>
      <vt:lpstr>Today &amp; Now</vt:lpstr>
      <vt:lpstr>Validation</vt:lpstr>
      <vt:lpstr>Working</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Gupta</dc:creator>
  <cp:lastModifiedBy>Shubham Moundekar</cp:lastModifiedBy>
  <dcterms:created xsi:type="dcterms:W3CDTF">2014-06-06T22:18:33Z</dcterms:created>
  <dcterms:modified xsi:type="dcterms:W3CDTF">2025-03-28T10:43:46Z</dcterms:modified>
</cp:coreProperties>
</file>