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5.xml" ContentType="application/vnd.ms-office.chartex+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Ex6.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606AD11C-417F-48E4-9177-C418C4E510BD}" xr6:coauthVersionLast="47" xr6:coauthVersionMax="47" xr10:uidLastSave="{00000000-0000-0000-0000-000000000000}"/>
  <bookViews>
    <workbookView xWindow="-110" yWindow="-110" windowWidth="19420" windowHeight="10420" firstSheet="11" activeTab="11" xr2:uid="{C0B8FDCF-F665-44AF-9F90-FB09932A08A4}"/>
  </bookViews>
  <sheets>
    <sheet name="measure of central tendency" sheetId="1" r:id="rId1"/>
    <sheet name=" measure of dispersion" sheetId="2" r:id="rId2"/>
    <sheet name="More Statistics Questions" sheetId="3" r:id="rId3"/>
    <sheet name="SKEWNESS AND KURTOSIS" sheetId="4" r:id="rId4"/>
    <sheet name="PERCENTILE AND QUARTILES" sheetId="5" r:id="rId5"/>
    <sheet name="co relation  and coveriance" sheetId="6" r:id="rId6"/>
    <sheet name="discrete and continuous random " sheetId="7" r:id="rId7"/>
    <sheet name="Continuous Random VariableConti" sheetId="8" r:id="rId8"/>
    <sheet name="Discrete Distribution" sheetId="10" r:id="rId9"/>
    <sheet name="Continuous Distribution" sheetId="11" r:id="rId10"/>
    <sheet name="Confidence Interval Problems _x0009_" sheetId="12" r:id="rId11"/>
    <sheet name="Hypothesis Testing Problems" sheetId="13" r:id="rId12"/>
  </sheets>
  <definedNames>
    <definedName name="_xlchart.v1.0" hidden="1">'measure of central tendency'!$B$5:$B$8</definedName>
    <definedName name="_xlchart.v1.1" hidden="1">'More Statistics Questions'!$A$298:$A$397</definedName>
    <definedName name="_xlchart.v1.2" hidden="1">'More Statistics Questions'!$A$102:$A$108</definedName>
    <definedName name="_xlchart.v1.3" hidden="1">'More Statistics Questions'!$B$101</definedName>
    <definedName name="_xlchart.v1.4" hidden="1">'More Statistics Questions'!$B$102:$B$108</definedName>
    <definedName name="_xlchart.v1.5" hidden="1">'More Statistics Questions'!$B$128:$B$227</definedName>
    <definedName name="_xlchart.v1.6" hidden="1">'More Statistics Questions'!$B$233:$B$282</definedName>
    <definedName name="_xlchart.v1.7" hidden="1">'SKEWNESS AND KURTOSIS'!$A$6:$A$55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5" i="13" l="1"/>
  <c r="C64" i="13"/>
  <c r="C63" i="13"/>
  <c r="E14" i="12"/>
  <c r="E5" i="12"/>
  <c r="E6" i="12" s="1"/>
  <c r="C13" i="11"/>
  <c r="C6" i="11"/>
  <c r="C8" i="11" s="1"/>
  <c r="C4" i="11"/>
  <c r="B15" i="10"/>
  <c r="B10" i="10"/>
  <c r="B5" i="10"/>
  <c r="C39" i="8"/>
  <c r="C38" i="8"/>
  <c r="D31" i="8"/>
  <c r="D29" i="8"/>
  <c r="C19" i="8"/>
  <c r="C21" i="8" s="1"/>
  <c r="C17" i="8"/>
  <c r="C11" i="8"/>
  <c r="C10" i="8"/>
  <c r="C5" i="8"/>
  <c r="E7" i="12" l="1"/>
  <c r="B37" i="7" l="1"/>
  <c r="B32" i="7"/>
  <c r="C24" i="7"/>
  <c r="C23" i="7"/>
  <c r="C15" i="7"/>
  <c r="C7" i="7"/>
  <c r="E57" i="6"/>
  <c r="C212" i="5"/>
  <c r="C211" i="5"/>
  <c r="C210" i="5"/>
  <c r="C207" i="5"/>
  <c r="C206" i="5"/>
  <c r="C205" i="5"/>
  <c r="C182" i="5"/>
  <c r="C181" i="5"/>
  <c r="C180" i="5"/>
  <c r="C177" i="5"/>
  <c r="C176" i="5"/>
  <c r="C175" i="5"/>
  <c r="C155" i="5"/>
  <c r="C154" i="5"/>
  <c r="C153" i="5"/>
  <c r="C150" i="5"/>
  <c r="C149" i="5"/>
  <c r="C148" i="5"/>
  <c r="C127" i="5"/>
  <c r="C126" i="5"/>
  <c r="C125" i="5"/>
  <c r="C121" i="5"/>
  <c r="C120" i="5"/>
  <c r="C119" i="5"/>
  <c r="E31" i="6"/>
  <c r="E6" i="6"/>
  <c r="F10" i="5"/>
  <c r="E10" i="5"/>
  <c r="D10" i="5"/>
  <c r="C10" i="5"/>
  <c r="E6" i="5"/>
  <c r="D6" i="5"/>
  <c r="C6" i="5"/>
  <c r="D133" i="4"/>
  <c r="B133" i="4"/>
  <c r="D114" i="4"/>
  <c r="B114" i="4"/>
  <c r="D94" i="4"/>
  <c r="B94" i="4"/>
  <c r="D75" i="4"/>
  <c r="B75" i="4"/>
  <c r="E7" i="4"/>
  <c r="C7" i="4"/>
  <c r="N422" i="3" l="1"/>
  <c r="H422" i="3"/>
  <c r="B422" i="3"/>
  <c r="P419" i="3"/>
  <c r="O419" i="3"/>
  <c r="J419" i="3"/>
  <c r="I419" i="3"/>
  <c r="D419" i="3"/>
  <c r="C419" i="3"/>
  <c r="N419" i="3"/>
  <c r="H419" i="3"/>
  <c r="B419" i="3"/>
  <c r="E315" i="3"/>
  <c r="C298" i="3" a="1"/>
  <c r="C298" i="3" s="1"/>
  <c r="E261" i="3"/>
  <c r="D233" i="3" a="1"/>
  <c r="D233" i="3" s="1"/>
  <c r="E152" i="3" a="1"/>
  <c r="E152" i="3" s="1"/>
  <c r="D128" i="3" a="1"/>
  <c r="D128" i="3" s="1"/>
  <c r="G64" i="3"/>
  <c r="G63" i="3"/>
  <c r="G62" i="3"/>
  <c r="G61" i="3"/>
  <c r="G31" i="3"/>
  <c r="G30" i="3"/>
  <c r="G29" i="3" a="1"/>
  <c r="G29" i="3" s="1"/>
  <c r="H65" i="3" l="1"/>
  <c r="B114" i="2"/>
  <c r="B112" i="2"/>
  <c r="B96" i="2"/>
  <c r="B95" i="2"/>
  <c r="B83" i="2"/>
  <c r="B8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<sst xmlns="http://schemas.openxmlformats.org/spreadsheetml/2006/main" count="501" uniqueCount="285">
  <si>
    <t>1)   Business Problem: A retail store wants to analyze the sales data of a particular product category to understand the typical sales performance and make strategic decisions.</t>
  </si>
  <si>
    <r>
      <rPr>
        <sz val="11"/>
        <rFont val="Arial MT"/>
        <family val="2"/>
      </rPr>
      <t xml:space="preserve">Data:
</t>
    </r>
    <r>
      <rPr>
        <sz val="11"/>
        <rFont val="Arial MT"/>
        <family val="2"/>
      </rPr>
      <t>Let's consider the weekly sales data (in units) for the past month for a specific product category:</t>
    </r>
  </si>
  <si>
    <t>Week 1</t>
  </si>
  <si>
    <t>Week 2</t>
  </si>
  <si>
    <t>Week 3</t>
  </si>
  <si>
    <t>Week 4</t>
  </si>
  <si>
    <t>units</t>
  </si>
  <si>
    <t>Column1</t>
  </si>
  <si>
    <t>Mean</t>
  </si>
  <si>
    <t>Standard Error</t>
  </si>
  <si>
    <t>Median</t>
  </si>
  <si>
    <t>Mode</t>
  </si>
  <si>
    <t>Standard Deviation</t>
  </si>
  <si>
    <t>Sample Variance</t>
  </si>
  <si>
    <t>Kurtosis</t>
  </si>
  <si>
    <t>Skewness</t>
  </si>
  <si>
    <t>Range</t>
  </si>
  <si>
    <t>Minimum</t>
  </si>
  <si>
    <t>Maximum</t>
  </si>
  <si>
    <t>Sum</t>
  </si>
  <si>
    <t>Count</t>
  </si>
  <si>
    <t>There are no outliers, and mean is greater then mode therfore it is positive skew</t>
  </si>
  <si>
    <r>
      <rPr>
        <b/>
        <i/>
        <sz val="11"/>
        <rFont val="Arial"/>
        <family val="2"/>
      </rPr>
      <t>2)   Business Problem: A restaurant wants to analyze the waiting times of its customers to understand the typical waiting experience and improve service efficiency.</t>
    </r>
  </si>
  <si>
    <r>
      <rPr>
        <sz val="11"/>
        <rFont val="Arial MT"/>
        <family val="2"/>
      </rPr>
      <t xml:space="preserve">Data:
</t>
    </r>
    <r>
      <rPr>
        <sz val="11"/>
        <rFont val="Arial MT"/>
        <family val="2"/>
      </rPr>
      <t>Let's consider the waiting times (in minutes) for the past 20 customers:</t>
    </r>
  </si>
  <si>
    <t>Row1</t>
  </si>
  <si>
    <t xml:space="preserve"> The average waiting time is 17 minutes and most common waiting period is 10 minutes</t>
  </si>
  <si>
    <r>
      <rPr>
        <b/>
        <i/>
        <sz val="11"/>
        <rFont val="Arial"/>
        <family val="2"/>
      </rPr>
      <t>3)   Business Problem: A car rental company wants to analyze the rental durations of its customers to understand the typical rental period and optimize its pricing and fleet management strategies.</t>
    </r>
  </si>
  <si>
    <r>
      <rPr>
        <sz val="11"/>
        <rFont val="Arial MT"/>
        <family val="2"/>
      </rPr>
      <t xml:space="preserve">Data:
</t>
    </r>
    <r>
      <rPr>
        <sz val="11"/>
        <rFont val="Arial MT"/>
        <family val="2"/>
      </rPr>
      <t>Let's consider the rental durations (in days) for a sample of 50 customers:</t>
    </r>
  </si>
  <si>
    <t>The average rental duration is 3.44 days and the most frequent rental duration is 2 days.</t>
  </si>
  <si>
    <r>
      <rPr>
        <b/>
        <i/>
        <sz val="11"/>
        <rFont val="Arial"/>
        <family val="2"/>
      </rPr>
      <t xml:space="preserve">1)   Problem: A manufacturing company wants to analyze the production output of a
</t>
    </r>
    <r>
      <rPr>
        <b/>
        <i/>
        <sz val="11"/>
        <rFont val="Arial"/>
        <family val="2"/>
      </rPr>
      <t>specific machine to understand the variability or spread in its performance.</t>
    </r>
  </si>
  <si>
    <t>Day 1</t>
  </si>
  <si>
    <t>Day 2</t>
  </si>
  <si>
    <t>Day 3</t>
  </si>
  <si>
    <t>Day 4</t>
  </si>
  <si>
    <t>Day 5</t>
  </si>
  <si>
    <t>Day 6</t>
  </si>
  <si>
    <t>Day 7</t>
  </si>
  <si>
    <t>Day 8</t>
  </si>
  <si>
    <t>Day 9</t>
  </si>
  <si>
    <t>Day 10</t>
  </si>
  <si>
    <r>
      <rPr>
        <b/>
        <i/>
        <sz val="11"/>
        <rFont val="Arial"/>
        <family val="2"/>
      </rPr>
      <t xml:space="preserve">2)   Problem: A retail store wants to analyze the sales of a specific product to
</t>
    </r>
    <r>
      <rPr>
        <b/>
        <i/>
        <sz val="11"/>
        <rFont val="Arial"/>
        <family val="2"/>
      </rPr>
      <t>understand the variability in daily sales and assess its inventory management.</t>
    </r>
  </si>
  <si>
    <r>
      <rPr>
        <b/>
        <i/>
        <sz val="11"/>
        <rFont val="Arial"/>
        <family val="2"/>
      </rPr>
      <t>3)   Problem: An e-commerce platform wants to analyze the delivery times of its shipments to understand the variability in order fulfillment and optimize its logistics operations.</t>
    </r>
  </si>
  <si>
    <r>
      <rPr>
        <b/>
        <i/>
        <sz val="11"/>
        <rFont val="Arial"/>
        <family val="2"/>
      </rPr>
      <t xml:space="preserve">4)   Problem : A company wants to analyze the monthly revenue generated by one of
</t>
    </r>
    <r>
      <rPr>
        <b/>
        <i/>
        <sz val="11"/>
        <rFont val="Arial"/>
        <family val="2"/>
      </rPr>
      <t>its products to understand its performance and variability.</t>
    </r>
  </si>
  <si>
    <r>
      <rPr>
        <sz val="11"/>
        <rFont val="Arial MT"/>
        <family val="2"/>
      </rPr>
      <t xml:space="preserve">Data:
</t>
    </r>
    <r>
      <rPr>
        <sz val="11"/>
        <rFont val="Arial MT"/>
        <family val="2"/>
      </rPr>
      <t>Let's consider the monthly revenue (in thousands of dollars) for the past 12 months:</t>
    </r>
  </si>
  <si>
    <t>Average</t>
  </si>
  <si>
    <t>the averae monthly revenue of the product is 132.5 and the difference in maximum month sale and minimum month sale is 45</t>
  </si>
  <si>
    <r>
      <rPr>
        <b/>
        <i/>
        <sz val="11"/>
        <rFont val="Arial"/>
        <family val="2"/>
      </rPr>
      <t xml:space="preserve">5)   Problem : A survey was conducted to gather feedback from customers regarding
</t>
    </r>
    <r>
      <rPr>
        <b/>
        <i/>
        <sz val="11"/>
        <rFont val="Arial"/>
        <family val="2"/>
      </rPr>
      <t>their satisfaction with a particular service on a scale of 1 to 10.</t>
    </r>
  </si>
  <si>
    <r>
      <rPr>
        <sz val="11"/>
        <rFont val="Arial MT"/>
        <family val="2"/>
      </rPr>
      <t xml:space="preserve">Data:
</t>
    </r>
    <r>
      <rPr>
        <sz val="11"/>
        <rFont val="Arial MT"/>
        <family val="2"/>
      </rPr>
      <t>Let's consider the satisfaction ratings from 50 customers:</t>
    </r>
  </si>
  <si>
    <t>Standard deviation</t>
  </si>
  <si>
    <r>
      <rPr>
        <b/>
        <i/>
        <sz val="11"/>
        <rFont val="Arial"/>
        <family val="2"/>
      </rPr>
      <t xml:space="preserve">6)   Problem :A company wants to analyze the customer wait times at its call center to
</t>
    </r>
    <r>
      <rPr>
        <b/>
        <i/>
        <sz val="11"/>
        <rFont val="Arial"/>
        <family val="2"/>
      </rPr>
      <t>assess the efficiency of its customer service operations.</t>
    </r>
  </si>
  <si>
    <r>
      <rPr>
        <b/>
        <i/>
        <sz val="11"/>
        <rFont val="Arial"/>
        <family val="2"/>
      </rPr>
      <t xml:space="preserve">7)   Problem : A transportation company wants to analyze the fuel efficiency of its
</t>
    </r>
    <r>
      <rPr>
        <b/>
        <i/>
        <sz val="11"/>
        <rFont val="Arial"/>
        <family val="2"/>
      </rPr>
      <t>vehicle fleet to identify any variations across different vehicle models.</t>
    </r>
  </si>
  <si>
    <r>
      <rPr>
        <b/>
        <sz val="11"/>
        <rFont val="Arial MT"/>
        <family val="2"/>
      </rPr>
      <t>Data:
Let's consider the wait times (in minutes) for a sample of 100 randomly selected customer calls:</t>
    </r>
  </si>
  <si>
    <r>
      <rPr>
        <sz val="11"/>
        <rFont val="Arial MT"/>
        <family val="2"/>
      </rPr>
      <t xml:space="preserve">Data:
</t>
    </r>
    <r>
      <rPr>
        <sz val="11"/>
        <rFont val="Arial MT"/>
        <family val="2"/>
      </rPr>
      <t>Let's consider the fuel efficiency (in miles per gallon, mpg) for a sample of 50 vehicles:</t>
    </r>
  </si>
  <si>
    <t>Model A</t>
  </si>
  <si>
    <t>Model B</t>
  </si>
  <si>
    <t>Model C</t>
  </si>
  <si>
    <t>Model D</t>
  </si>
  <si>
    <t>Model E</t>
  </si>
  <si>
    <t>Questions on measure of central tendency</t>
  </si>
  <si>
    <t>Questions on measure of dispersion</t>
  </si>
  <si>
    <r>
      <rPr>
        <b/>
        <sz val="11"/>
        <rFont val="Arial MT"/>
        <family val="2"/>
      </rPr>
      <t>Data:
Let's consider the number of units produced per hour by the machine for a sample of 10 working days:</t>
    </r>
  </si>
  <si>
    <r>
      <rPr>
        <b/>
        <sz val="11"/>
        <rFont val="Arial MT"/>
        <family val="2"/>
      </rPr>
      <t>Data:
Let's consider the daily sales (in dollars) for the past 30 days:</t>
    </r>
  </si>
  <si>
    <r>
      <rPr>
        <b/>
        <sz val="11"/>
        <rFont val="Arial MT"/>
        <family val="2"/>
      </rPr>
      <t>Data:
Let's consider the delivery times (in days) for a sample of 50 shipments:</t>
    </r>
  </si>
  <si>
    <t>More Statistics Questions</t>
  </si>
  <si>
    <r>
      <rPr>
        <b/>
        <i/>
        <sz val="11"/>
        <rFont val="Arial"/>
        <family val="2"/>
      </rPr>
      <t xml:space="preserve">8)   Problem : A company wants to analyze the ages of its employees to understand
</t>
    </r>
    <r>
      <rPr>
        <b/>
        <i/>
        <sz val="11"/>
        <rFont val="Arial"/>
        <family val="2"/>
      </rPr>
      <t>the age distribution and demographics within the organization.</t>
    </r>
  </si>
  <si>
    <r>
      <rPr>
        <sz val="11"/>
        <rFont val="Arial MT"/>
        <family val="2"/>
      </rPr>
      <t>Data:
Let's consider the ages of 100 employees:</t>
    </r>
  </si>
  <si>
    <t>BIN</t>
  </si>
  <si>
    <t>Bin</t>
  </si>
  <si>
    <t>More</t>
  </si>
  <si>
    <t>Frequency</t>
  </si>
  <si>
    <t>MODE</t>
  </si>
  <si>
    <t>MEDIAN</t>
  </si>
  <si>
    <t>RANGE</t>
  </si>
  <si>
    <r>
      <rPr>
        <b/>
        <i/>
        <sz val="11"/>
        <rFont val="Arial"/>
        <family val="2"/>
      </rPr>
      <t xml:space="preserve">9)   Problem :A retail store wants to analyze the purchase amounts made by
</t>
    </r>
    <r>
      <rPr>
        <b/>
        <i/>
        <sz val="11"/>
        <rFont val="Arial"/>
        <family val="2"/>
      </rPr>
      <t>customers to understand their spending habits.</t>
    </r>
  </si>
  <si>
    <r>
      <rPr>
        <sz val="11"/>
        <rFont val="Arial MT"/>
        <family val="2"/>
      </rPr>
      <t xml:space="preserve">Data:
</t>
    </r>
    <r>
      <rPr>
        <sz val="11"/>
        <rFont val="Arial MT"/>
        <family val="2"/>
      </rPr>
      <t>Let's consider the purchase amounts (in dollars) for a sample of 50 customers:</t>
    </r>
  </si>
  <si>
    <t xml:space="preserve">MODE </t>
  </si>
  <si>
    <t>INTERQUARTILE  RANGE</t>
  </si>
  <si>
    <t>Q3-Q1</t>
  </si>
  <si>
    <t>Q3</t>
  </si>
  <si>
    <t>Q1</t>
  </si>
  <si>
    <r>
      <rPr>
        <b/>
        <i/>
        <sz val="11"/>
        <rFont val="Arial"/>
        <family val="2"/>
      </rPr>
      <t xml:space="preserve">10) Problem : A manufacturing company wants to analyze the defect rates of its
</t>
    </r>
    <r>
      <rPr>
        <b/>
        <i/>
        <sz val="11"/>
        <rFont val="Arial"/>
        <family val="2"/>
      </rPr>
      <t>production line to identify the frequency of different types of defects.</t>
    </r>
  </si>
  <si>
    <t>Defect Type</t>
  </si>
  <si>
    <t xml:space="preserve"> A</t>
  </si>
  <si>
    <t xml:space="preserve"> B</t>
  </si>
  <si>
    <t xml:space="preserve"> C</t>
  </si>
  <si>
    <t xml:space="preserve"> D</t>
  </si>
  <si>
    <t xml:space="preserve"> E</t>
  </si>
  <si>
    <t xml:space="preserve"> F</t>
  </si>
  <si>
    <t xml:space="preserve"> G</t>
  </si>
  <si>
    <t>Frequency:</t>
  </si>
  <si>
    <r>
      <rPr>
        <b/>
        <sz val="11"/>
        <rFont val="Arial MT"/>
        <family val="2"/>
      </rPr>
      <t>Data:
Let's consider the types of defects and their corresponding frequencies observed in a sample of 200 products:</t>
    </r>
  </si>
  <si>
    <t>E defect has the highest freqency</t>
  </si>
  <si>
    <r>
      <rPr>
        <b/>
        <i/>
        <sz val="11"/>
        <rFont val="Arial"/>
        <family val="2"/>
      </rPr>
      <t xml:space="preserve">11) Problem : A survey was conducted to gather feedback from customers about their
</t>
    </r>
    <r>
      <rPr>
        <b/>
        <i/>
        <sz val="11"/>
        <rFont val="Arial"/>
        <family val="2"/>
      </rPr>
      <t>satisfaction levels with a specific service on a scale of 1 to 5.</t>
    </r>
  </si>
  <si>
    <r>
      <rPr>
        <b/>
        <sz val="11"/>
        <rFont val="Arial MT"/>
        <family val="2"/>
      </rPr>
      <t>Data:
Let's consider the satisfaction ratings from 100 customers:</t>
    </r>
  </si>
  <si>
    <t>Customers</t>
  </si>
  <si>
    <t>Rating</t>
  </si>
  <si>
    <t>more</t>
  </si>
  <si>
    <t>Histogram</t>
  </si>
  <si>
    <t>4 rating has the highest frequency</t>
  </si>
  <si>
    <r>
      <rPr>
        <b/>
        <i/>
        <sz val="11"/>
        <rFont val="Arial"/>
        <family val="2"/>
      </rPr>
      <t xml:space="preserve">12) Problem : A company wants to analyze the monthly sales figures of its products to
</t>
    </r>
    <r>
      <rPr>
        <b/>
        <i/>
        <sz val="11"/>
        <rFont val="Arial"/>
        <family val="2"/>
      </rPr>
      <t>understand the sales distribution across different price ranges.</t>
    </r>
  </si>
  <si>
    <r>
      <rPr>
        <b/>
        <sz val="11"/>
        <rFont val="Arial MT"/>
        <family val="2"/>
      </rPr>
      <t>Data:
Let's consider the monthly sales figures (in thousands of dollars) for a sample of 50 products:</t>
    </r>
  </si>
  <si>
    <t>Sales</t>
  </si>
  <si>
    <t>Frequecy</t>
  </si>
  <si>
    <t>MORE</t>
  </si>
  <si>
    <t>Products</t>
  </si>
  <si>
    <t>The average monthl sales of the product is 36.14</t>
  </si>
  <si>
    <r>
      <rPr>
        <b/>
        <i/>
        <sz val="11"/>
        <rFont val="Arial"/>
        <family val="2"/>
      </rPr>
      <t xml:space="preserve">13) Problem : A study was conducted to analyze the response times of a website for
</t>
    </r>
    <r>
      <rPr>
        <b/>
        <i/>
        <sz val="11"/>
        <rFont val="Arial"/>
        <family val="2"/>
      </rPr>
      <t>different user locations.</t>
    </r>
  </si>
  <si>
    <r>
      <rPr>
        <b/>
        <sz val="11"/>
        <rFont val="Arial MT"/>
        <family val="2"/>
      </rPr>
      <t>Data:
Let's consider the response times (in milliseconds) for a sample of 200 user requests:</t>
    </r>
  </si>
  <si>
    <t>Respnse time</t>
  </si>
  <si>
    <t>FREQUENCY</t>
  </si>
  <si>
    <t>BARCHART</t>
  </si>
  <si>
    <t>The average respnse time of the websites is 130.5 millisecond and the most common response time from histogram is range between 130 to 136 milli sec</t>
  </si>
  <si>
    <r>
      <rPr>
        <b/>
        <i/>
        <sz val="11"/>
        <rFont val="Arial"/>
        <family val="2"/>
      </rPr>
      <t xml:space="preserve">14) Problem : A company wants to analyze the sales performance of its products
</t>
    </r>
    <r>
      <rPr>
        <b/>
        <i/>
        <sz val="11"/>
        <rFont val="Arial"/>
        <family val="2"/>
      </rPr>
      <t>across different regions.</t>
    </r>
  </si>
  <si>
    <r>
      <rPr>
        <b/>
        <sz val="11"/>
        <rFont val="Arial MT"/>
        <family val="2"/>
      </rPr>
      <t>Data:
Let's consider the sales figures (in thousands of dollars) for a sample of 50 products in three regions:</t>
    </r>
  </si>
  <si>
    <t>Region 1</t>
  </si>
  <si>
    <t>Region 2</t>
  </si>
  <si>
    <t>Region 3</t>
  </si>
  <si>
    <t>AVERAGE</t>
  </si>
  <si>
    <t>MAXIMUM</t>
  </si>
  <si>
    <t>MINIMUM</t>
  </si>
  <si>
    <r>
      <rPr>
        <b/>
        <sz val="13"/>
        <rFont val="Arial"/>
        <family val="2"/>
      </rPr>
      <t>Questions on Measure of Skewness and Kurtosis</t>
    </r>
  </si>
  <si>
    <r>
      <rPr>
        <b/>
        <i/>
        <sz val="11"/>
        <rFont val="Arial"/>
        <family val="2"/>
      </rPr>
      <t xml:space="preserve">1)   Question : A company wants to analyze the monthly returns of its investment
</t>
    </r>
    <r>
      <rPr>
        <b/>
        <i/>
        <sz val="11"/>
        <rFont val="Arial"/>
        <family val="2"/>
      </rPr>
      <t>portfolio to understand the distribution and risk associated with the returns.</t>
    </r>
  </si>
  <si>
    <r>
      <rPr>
        <b/>
        <sz val="11"/>
        <rFont val="Arial MT"/>
        <family val="2"/>
      </rPr>
      <t>Data:
Let's consider the monthly returns (%) for the portfolio over a one-year period:</t>
    </r>
  </si>
  <si>
    <t>SKEWNESS</t>
  </si>
  <si>
    <t>KURTOSIS</t>
  </si>
  <si>
    <t>Mean is greater then median therfore it is a positive skew and there are no outliers</t>
  </si>
  <si>
    <r>
      <rPr>
        <b/>
        <i/>
        <sz val="11"/>
        <rFont val="Arial"/>
        <family val="2"/>
      </rPr>
      <t xml:space="preserve">2)   Question : A research study wants to analyze the income distribution of a
</t>
    </r>
    <r>
      <rPr>
        <b/>
        <i/>
        <sz val="11"/>
        <rFont val="Arial"/>
        <family val="2"/>
      </rPr>
      <t>population to understand the level of income inequality.</t>
    </r>
  </si>
  <si>
    <r>
      <rPr>
        <b/>
        <sz val="11"/>
        <rFont val="Arial MT"/>
        <family val="2"/>
      </rPr>
      <t>Data:
Let's consider the monthly incomes (in thousands of dollars) of a sample of 100 individuals:</t>
    </r>
  </si>
  <si>
    <t>By looking at skewness and kurtosis we can say that income is is uniformily distributed</t>
  </si>
  <si>
    <r>
      <rPr>
        <b/>
        <i/>
        <sz val="11"/>
        <rFont val="Arial"/>
        <family val="2"/>
      </rPr>
      <t xml:space="preserve">3)   Question : A survey was conducted to analyze the satisfaction ratings of
</t>
    </r>
    <r>
      <rPr>
        <b/>
        <i/>
        <sz val="11"/>
        <rFont val="Arial"/>
        <family val="2"/>
      </rPr>
      <t>customers on a scale of 1 to 5 for a specific product.</t>
    </r>
  </si>
  <si>
    <r>
      <rPr>
        <b/>
        <sz val="11"/>
        <rFont val="Arial MT"/>
        <family val="2"/>
      </rPr>
      <t>Data:
Let's consider the satisfaction ratings from 200 customers:</t>
    </r>
  </si>
  <si>
    <t>By looking at skewness and kurtosis we can say that satisfacion rating is is uniformily distributed</t>
  </si>
  <si>
    <r>
      <rPr>
        <b/>
        <i/>
        <sz val="11"/>
        <rFont val="Arial"/>
        <family val="2"/>
      </rPr>
      <t xml:space="preserve">4)   Question : A study wants to analyze the distribution of house prices in a specific
</t>
    </r>
    <r>
      <rPr>
        <b/>
        <i/>
        <sz val="11"/>
        <rFont val="Arial"/>
        <family val="2"/>
      </rPr>
      <t>city to understand the market trends.</t>
    </r>
  </si>
  <si>
    <r>
      <rPr>
        <b/>
        <sz val="11"/>
        <rFont val="Arial MT"/>
        <family val="2"/>
      </rPr>
      <t>Data:
Let's consider the house prices (in thousands of dollars) for</t>
    </r>
    <r>
      <rPr>
        <b/>
        <sz val="11"/>
        <color theme="1"/>
        <rFont val="Calibri"/>
        <family val="2"/>
        <scheme val="minor"/>
      </rPr>
      <t xml:space="preserve"> a sample of 150 houses</t>
    </r>
  </si>
  <si>
    <t>By looking at skewness and kurtosis we can say that house price is uniformily distributed</t>
  </si>
  <si>
    <r>
      <rPr>
        <b/>
        <i/>
        <sz val="11"/>
        <rFont val="Arial"/>
        <family val="2"/>
      </rPr>
      <t xml:space="preserve">5)   Question : A company wants to analyze the waiting times of customers at a
</t>
    </r>
    <r>
      <rPr>
        <b/>
        <i/>
        <sz val="11"/>
        <rFont val="Arial"/>
        <family val="2"/>
      </rPr>
      <t>service center to improve operational efficiency.</t>
    </r>
  </si>
  <si>
    <r>
      <rPr>
        <b/>
        <sz val="11"/>
        <rFont val="Arial MT"/>
        <family val="2"/>
      </rPr>
      <t>Data:
Let's consider the waiting times (in minutes) for a sample of 100 customers:</t>
    </r>
  </si>
  <si>
    <t>By looking at skewness and kurtosis we can say that waiting time is uniformily distributed</t>
  </si>
  <si>
    <r>
      <rPr>
        <b/>
        <sz val="13"/>
        <rFont val="Arial"/>
        <family val="2"/>
      </rPr>
      <t>Questions on Percentile and Quartiles</t>
    </r>
  </si>
  <si>
    <t>1)   Question : A company wants to analyze the salary distribution of its employees to determine the income levels at different percentiles.</t>
  </si>
  <si>
    <r>
      <rPr>
        <b/>
        <sz val="11"/>
        <rFont val="Arial MT"/>
        <family val="2"/>
      </rPr>
      <t>Data:
Let's consider the monthly salaries (in thousands of dollars) of a sample of 200 employees:</t>
    </r>
  </si>
  <si>
    <t>Quartile 1</t>
  </si>
  <si>
    <t>Quartile 2(median)</t>
  </si>
  <si>
    <t>Quartile 3</t>
  </si>
  <si>
    <t>10th percentile</t>
  </si>
  <si>
    <t>25th percentile</t>
  </si>
  <si>
    <t>75th percentile</t>
  </si>
  <si>
    <t>90th percentile</t>
  </si>
  <si>
    <r>
      <rPr>
        <b/>
        <sz val="13"/>
        <rFont val="Arial"/>
        <family val="2"/>
      </rPr>
      <t>Questions on Correlation and Covariance</t>
    </r>
  </si>
  <si>
    <r>
      <rPr>
        <b/>
        <i/>
        <sz val="11"/>
        <rFont val="Arial"/>
        <family val="2"/>
      </rPr>
      <t>1)   Question : A marketing department wants to understand the relationship between advertising expenditure and sales revenue to assess the effectiveness of their advertising campaigns.</t>
    </r>
  </si>
  <si>
    <r>
      <rPr>
        <b/>
        <sz val="11"/>
        <rFont val="Arial MT"/>
        <family val="2"/>
      </rPr>
      <t>Data:
Let's consider the monthly advertising expenditure (in thousands of dollars) and corresponding sales revenue (in thousands of dollars) for a sample of 12 months:</t>
    </r>
  </si>
  <si>
    <t>Advertising Expenditure</t>
  </si>
  <si>
    <t>Sales Revenue</t>
  </si>
  <si>
    <r>
      <rPr>
        <b/>
        <i/>
        <sz val="11"/>
        <rFont val="Arial"/>
        <family val="2"/>
      </rPr>
      <t xml:space="preserve">2)   Question : An investment analyst wants to assess the relationship between the
</t>
    </r>
    <r>
      <rPr>
        <b/>
        <i/>
        <sz val="11"/>
        <rFont val="Arial"/>
        <family val="2"/>
      </rPr>
      <t>stock prices of two companies to identify potential investment opportunities.</t>
    </r>
  </si>
  <si>
    <r>
      <rPr>
        <sz val="11"/>
        <rFont val="Arial MT"/>
        <family val="2"/>
      </rPr>
      <t xml:space="preserve">Data:
</t>
    </r>
    <r>
      <rPr>
        <sz val="11"/>
        <rFont val="Arial MT"/>
        <family val="2"/>
      </rPr>
      <t>Let's consider the daily closing prices (in dollars) of Company A and Company B for a sample of 20 trading days:</t>
    </r>
  </si>
  <si>
    <t>Company A</t>
  </si>
  <si>
    <t>Company B</t>
  </si>
  <si>
    <t>Saleries</t>
  </si>
  <si>
    <t xml:space="preserve">From the above data we can say that the average salery of the employees is 252.5 thousand dollar </t>
  </si>
  <si>
    <t>and 10 employees have a salery less then 72.3 thousand dollar and 25 employee have a salery of 126.6.</t>
  </si>
  <si>
    <t>and 75 employee salery falls under 378.75 and 10 emplyoees have more than 454.5 thousand dollar.</t>
  </si>
  <si>
    <r>
      <rPr>
        <b/>
        <i/>
        <sz val="11"/>
        <rFont val="Arial"/>
        <family val="2"/>
      </rPr>
      <t xml:space="preserve">2)   Question : A research study wants to analyze the weight distribution of a sample
</t>
    </r>
    <r>
      <rPr>
        <b/>
        <i/>
        <sz val="11"/>
        <rFont val="Arial"/>
        <family val="2"/>
      </rPr>
      <t>of individuals to assess their health and body composition.</t>
    </r>
  </si>
  <si>
    <r>
      <rPr>
        <b/>
        <sz val="11"/>
        <rFont val="Arial MT"/>
        <family val="2"/>
      </rPr>
      <t>Data:
Let's consider the weights (in kilograms) of a sample of 100 individuals:</t>
    </r>
  </si>
  <si>
    <t xml:space="preserve">15th Percentile </t>
  </si>
  <si>
    <t xml:space="preserve">50th Percentile </t>
  </si>
  <si>
    <t xml:space="preserve">85th Percentile </t>
  </si>
  <si>
    <t>Weight</t>
  </si>
  <si>
    <r>
      <rPr>
        <b/>
        <i/>
        <sz val="11"/>
        <rFont val="Arial"/>
        <family val="2"/>
      </rPr>
      <t xml:space="preserve">3)   Question : A retail store wants to analyze the distribution of customer purchase
</t>
    </r>
    <r>
      <rPr>
        <b/>
        <i/>
        <sz val="11"/>
        <rFont val="Arial"/>
        <family val="2"/>
      </rPr>
      <t>amounts to identify their spending patterns.</t>
    </r>
  </si>
  <si>
    <r>
      <rPr>
        <b/>
        <sz val="11"/>
        <rFont val="Arial MT"/>
        <family val="2"/>
      </rPr>
      <t>Data:
Let's consider the purchase amounts (in dollars) of a sample of 150 customers:</t>
    </r>
  </si>
  <si>
    <t>Purchse amount</t>
  </si>
  <si>
    <t xml:space="preserve">20th Percentile </t>
  </si>
  <si>
    <t xml:space="preserve">40th Percentile </t>
  </si>
  <si>
    <t xml:space="preserve">80th Percentile </t>
  </si>
  <si>
    <t>The average amount spending is 292.5, 20 percent customers have spend less then 126 and 40 percent customer have spend less than 237 and 20 percent have spend more than 459.</t>
  </si>
  <si>
    <r>
      <rPr>
        <b/>
        <i/>
        <sz val="11"/>
        <rFont val="Arial"/>
        <family val="2"/>
      </rPr>
      <t xml:space="preserve">4)   Question : A study wants to analyze the distribution of commute times of
</t>
    </r>
    <r>
      <rPr>
        <b/>
        <i/>
        <sz val="11"/>
        <rFont val="Arial"/>
        <family val="2"/>
      </rPr>
      <t>employees to determine the average time spent traveling to work.</t>
    </r>
  </si>
  <si>
    <r>
      <rPr>
        <b/>
        <sz val="11"/>
        <rFont val="Arial MT"/>
        <family val="2"/>
      </rPr>
      <t>Data:
Let's consider the commute times (in minutes) of a sample of 250 employees:</t>
    </r>
  </si>
  <si>
    <t>Times</t>
  </si>
  <si>
    <t xml:space="preserve">30th Percentile </t>
  </si>
  <si>
    <t xml:space="preserve">70th Percentile </t>
  </si>
  <si>
    <r>
      <rPr>
        <b/>
        <i/>
        <sz val="11"/>
        <rFont val="Arial"/>
        <family val="2"/>
      </rPr>
      <t xml:space="preserve">5)   Question : A manufacturing company wants to analyze the defect rates in its
</t>
    </r>
    <r>
      <rPr>
        <b/>
        <i/>
        <sz val="11"/>
        <rFont val="Arial"/>
        <family val="2"/>
      </rPr>
      <t>production process to evaluate product quality.</t>
    </r>
  </si>
  <si>
    <r>
      <rPr>
        <b/>
        <sz val="11"/>
        <rFont val="Arial MT"/>
        <family val="2"/>
      </rPr>
      <t>Data:
Let's consider the defect rates (in percentage) for a sample of 300 products:</t>
    </r>
  </si>
  <si>
    <t>Defect rate</t>
  </si>
  <si>
    <t xml:space="preserve">25th Percentile </t>
  </si>
  <si>
    <t xml:space="preserve">75th Percentile </t>
  </si>
  <si>
    <r>
      <rPr>
        <b/>
        <i/>
        <sz val="11"/>
        <rFont val="Arial"/>
        <family val="2"/>
      </rPr>
      <t xml:space="preserve">3)   Question : A researcher wants to examine the relationship between the hours
</t>
    </r>
    <r>
      <rPr>
        <b/>
        <i/>
        <sz val="11"/>
        <rFont val="Arial"/>
        <family val="2"/>
      </rPr>
      <t>spent studying and the exam scores of a group of students.</t>
    </r>
  </si>
  <si>
    <r>
      <rPr>
        <b/>
        <sz val="11"/>
        <rFont val="Arial MT"/>
        <family val="2"/>
      </rPr>
      <t>Data:
Let's consider the number of hours spent studying and the corresponding exam scores for a sample of 30 students:</t>
    </r>
  </si>
  <si>
    <t>Hours spent studying</t>
  </si>
  <si>
    <t>Exam scores</t>
  </si>
  <si>
    <r>
      <t xml:space="preserve">Co relation between advertising expenditure and sales revenue is </t>
    </r>
    <r>
      <rPr>
        <b/>
        <sz val="11"/>
        <color rgb="FFFF0000"/>
        <rFont val="Calibri"/>
        <family val="2"/>
        <scheme val="minor"/>
      </rPr>
      <t>0.99921</t>
    </r>
    <r>
      <rPr>
        <b/>
        <sz val="11"/>
        <color theme="1"/>
        <rFont val="Calibri"/>
        <family val="2"/>
        <scheme val="minor"/>
      </rPr>
      <t xml:space="preserve"> it is close to 1 therfore is has a positive relation.</t>
    </r>
  </si>
  <si>
    <t>Co relation between hours spent studying and exam scores is 0.977295 it is close to 1 therfore is has a positive relation.</t>
  </si>
  <si>
    <t>Questions on discrete and continuous random variable</t>
  </si>
  <si>
    <r>
      <rPr>
        <b/>
        <i/>
        <sz val="12"/>
        <rFont val="Arial"/>
        <family val="2"/>
      </rPr>
      <t>Discrete Random Variable</t>
    </r>
    <r>
      <rPr>
        <sz val="12"/>
        <rFont val="Arial MT"/>
        <family val="2"/>
      </rPr>
      <t>:</t>
    </r>
  </si>
  <si>
    <t>Binom.dist</t>
  </si>
  <si>
    <t>1. Problem: A fair six-sided die is rolled 100 times. What is the probability of rolling exactly five 3's?
Data: Number of rolls (n) = 100</t>
  </si>
  <si>
    <t>the probability of rolling exactly five 3's is 0.000291</t>
  </si>
  <si>
    <t>Hypgeom</t>
  </si>
  <si>
    <t>2. Problem: In a deck of 52 playing cards, five cards are randomly drawn without replacement. What is the probability of getting two hearts?
Data: Number of hearts in the deck (N) = 13, Number of cards drawn (n) = 5</t>
  </si>
  <si>
    <t>the probability of getting two hearts is 0.27428</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</si>
  <si>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</si>
  <si>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the probability of getting at least 8 questions correct is 0.000415802</t>
  </si>
  <si>
    <r>
      <rPr>
        <b/>
        <sz val="12"/>
        <rFont val="Arial MT"/>
        <family val="2"/>
      </rPr>
      <t>4. Problem: A bag contains 30 red balls, 20 blue balls, and 10 green balls. Three balls are drawn without replacement. What is the probability that all three balls are blue?
Data: Number of blue balls in the bag (N) = 20, Number of balls drawn (n) = 3</t>
    </r>
  </si>
  <si>
    <t>Hypgeon.dist</t>
  </si>
  <si>
    <r>
      <rPr>
        <b/>
        <sz val="12"/>
        <rFont val="Arial MT"/>
        <family val="2"/>
      </rPr>
      <t>5. Problem: In a football match, a player scores a goal with a 0.3 probability per shot. If the player takes 10 shots, what is the probability of scoring exactly three goals?
Data: Number of shots (n) = 10, Probability of scoring per shot (p) = 0.3</t>
    </r>
  </si>
  <si>
    <t>Continuous Random Variable</t>
  </si>
  <si>
    <t>NORM.DIST</t>
  </si>
  <si>
    <t>The probability that a randomly selected student is taller than 180 cm is 0.012952</t>
  </si>
  <si>
    <r>
      <rPr>
        <b/>
        <sz val="12"/>
        <rFont val="Arial MT"/>
        <family val="2"/>
      </rPr>
      <t>2. Problem: The waiting times at a coffee shop are exponentially distributed with a mean of 5 minutes. What is the probability that a customer waits less than 3 minutes?
Data: Mean waiting time (μ) = 5 minutes, Waiting time threshold (x) = 3 minutes</t>
    </r>
  </si>
  <si>
    <t>Lamda</t>
  </si>
  <si>
    <t>EXPON.DIST</t>
  </si>
  <si>
    <t>The probability that a customer waits less than 3 minutes is 0.451188</t>
  </si>
  <si>
    <t>3. Problem: The lifetimes of a certain brand of light bulbs are normally distributed with a mean of 1000 hours and a standard deviation of 100 hours. What is the probability that a randomly selected light bulb lasts between 900 and 1100 hours?</t>
  </si>
  <si>
    <t>NORM.DIST (P(X1)&gt;900)</t>
  </si>
  <si>
    <t>NORM.DIST (P(X2)&lt;1100)</t>
  </si>
  <si>
    <t>P(X)=0.841345-0.158655</t>
  </si>
  <si>
    <t>The probability of that a randomly selected light bulb lasts between 900 and 1100 hours is 0.682689</t>
  </si>
  <si>
    <t>4. Problem: The weights of apples in a basket follow a uniform distribution between 100 grams and 200 grams. What is the probability that a randomly selected apple weighs between 150 and 170 grams?
Data: Weight range (lower limit x1, upper limit x2)</t>
  </si>
  <si>
    <t>a=100</t>
  </si>
  <si>
    <t>b=200</t>
  </si>
  <si>
    <t>Lower limit=150</t>
  </si>
  <si>
    <t>Upper limit=170</t>
  </si>
  <si>
    <t>F(x)=1/(b-a)</t>
  </si>
  <si>
    <t>P(150&lt;x&lt;170)</t>
  </si>
  <si>
    <t>Probability that randomly selected  apple weighs between 150 and 170 grams is 0.2.</t>
  </si>
  <si>
    <r>
      <rPr>
        <b/>
        <sz val="12"/>
        <rFont val="Arial MT"/>
        <family val="2"/>
      </rPr>
      <t>5. Problem: The time taken to complete a task is exponentially distributed with a mean of 20 minutes. What is the probability that the task is completed in less than 15 minutes?
Data: Mean time (μ) = 20 minutes, Time threshold (x) = 15 minutes</t>
    </r>
  </si>
  <si>
    <t>The probability that the task is completed in less than 15 minutes is 0.527633</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</si>
  <si>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</si>
  <si>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Discrete Distribution</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</si>
  <si>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</si>
  <si>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POISSON.DIST</t>
  </si>
  <si>
    <t>The probability of having exactly 3 defects in a randomly selected batch is 0.180447</t>
  </si>
  <si>
    <r>
      <rPr>
        <b/>
        <sz val="12"/>
        <rFont val="Arial MT"/>
        <family val="2"/>
      </rPr>
      <t>2. Problem: In a game, a player has a 0.3 probability of winning each round. If the player plays 10 rounds, what is the probability of winning exactly 3 rounds?
Data: Probability of winning (p) = 0.3, Number of rounds (n) = 10, Number of wins (x)
= 3</t>
    </r>
  </si>
  <si>
    <t>BINOM.DIST</t>
  </si>
  <si>
    <t>The probability of winning in exactly 3 rounds is 0.266828</t>
  </si>
  <si>
    <r>
      <rPr>
        <b/>
        <sz val="12"/>
        <rFont val="Arial MT"/>
        <family val="2"/>
      </rPr>
      <t>3. Problem: A six-sided fair die is rolled three times. What is the probability of obtaining at least one 6?
Data: Number of rolls (n) = 3</t>
    </r>
  </si>
  <si>
    <t>NEGBINOM.DIST</t>
  </si>
  <si>
    <t>The probability of obtaining atleast one 6 is 0.421296</t>
  </si>
  <si>
    <t>Continuous Distribution</t>
  </si>
  <si>
    <r>
      <rPr>
        <b/>
        <sz val="12"/>
        <rFont val="Arial MT"/>
        <family val="2"/>
      </rPr>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r>
  </si>
  <si>
    <t>NORM.DIST (P(X1)&gt;140)</t>
  </si>
  <si>
    <t>NORM.DIST (P(X2)&lt;160)</t>
  </si>
  <si>
    <t>The probability that randomly selected apple weighs between 140 and 160 is 0.682689</t>
  </si>
  <si>
    <r>
      <rPr>
        <b/>
        <sz val="12"/>
        <rFont val="Arial MT"/>
        <family val="2"/>
      </rPr>
      <t>2. Problem: The lifetimes of a certain brand of light bulbs are exponentially distributed with a mean of 1000 hours. What is the probability that a randomly selected light bulb lasts more than 900 hours?
Data: Mean lifetime (μ) = 1000 hours, Lifetime threshold (x) = 900 hours</t>
    </r>
  </si>
  <si>
    <t>The probaility that random bulb lasts more than 900 hours is 0.60807</t>
  </si>
  <si>
    <t>Confidence Interval Problems</t>
  </si>
  <si>
    <r>
      <rPr>
        <b/>
        <sz val="12"/>
        <rFont val="Arial MT"/>
        <family val="2"/>
      </rPr>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 170 cm, Sample standard deviation
(s) = 8 cm, Confidence level = 95%</t>
    </r>
  </si>
  <si>
    <t>Z critical</t>
  </si>
  <si>
    <t>Margin of Error</t>
  </si>
  <si>
    <t>Lower Limit</t>
  </si>
  <si>
    <t>Upper Limit</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</si>
  <si>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</si>
  <si>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n=500</t>
  </si>
  <si>
    <t>x=320</t>
  </si>
  <si>
    <t>Alpha=0.1</t>
  </si>
  <si>
    <t>Norm.S.Inv</t>
  </si>
  <si>
    <t>Confidence interval for the population proportion -1.28155 to 1.28155</t>
  </si>
  <si>
    <t>Hypothesis Testing Problems</t>
  </si>
  <si>
    <r>
      <rPr>
        <b/>
        <sz val="12"/>
        <rFont val="Arial MT"/>
        <family val="2"/>
      </rPr>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r>
  </si>
  <si>
    <t>New method</t>
  </si>
  <si>
    <t>Traditional method</t>
  </si>
  <si>
    <t>n=50</t>
  </si>
  <si>
    <t>Alpha=0.05</t>
  </si>
  <si>
    <t>Ho= There is no significance difference between the means of new method and traditional method</t>
  </si>
  <si>
    <t>Ha= There is significance difference between the means of new method and traditional method</t>
  </si>
  <si>
    <t>t-Test: Two-Sample Assuming un equal Variances</t>
  </si>
  <si>
    <t>Variance</t>
  </si>
  <si>
    <t>Observations</t>
  </si>
  <si>
    <t>Pooled Variance</t>
  </si>
  <si>
    <t>Hypothesized Mean Difference</t>
  </si>
  <si>
    <t>df</t>
  </si>
  <si>
    <t>t Stat</t>
  </si>
  <si>
    <t>P(T&lt;=t) one-tail</t>
  </si>
  <si>
    <t>t Critical one-tail</t>
  </si>
  <si>
    <t>P(T&lt;=t) two-tail</t>
  </si>
  <si>
    <t>t Critical two-tail</t>
  </si>
  <si>
    <t>There is no major difference in means of new method and traditional method so we accept the null hypothesis.</t>
  </si>
  <si>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 510 grams, Sample standard
deviation (s) = 20 grams, Population mean (μ) = 500 grams</t>
  </si>
  <si>
    <t>n=25</t>
  </si>
  <si>
    <t>X-bar=510 grams</t>
  </si>
  <si>
    <t>Sample Standard deviation(s)=20</t>
  </si>
  <si>
    <t>Population mean=500</t>
  </si>
  <si>
    <t>Ho= Average weight of the product is 500 grams</t>
  </si>
  <si>
    <t>Ha=Average weight of product is not equal to 500 grams</t>
  </si>
  <si>
    <t>x=(510-500)/20*Sqrt(25)</t>
  </si>
  <si>
    <t>T cal = T.Dist.2t</t>
  </si>
  <si>
    <t>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</si>
</sst>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b/>
      <sz val="13"/>
      <name val="Arial"/>
    </font>
    <font>
      <b/>
      <sz val="13"/>
      <name val="Arial"/>
      <family val="2"/>
    </font>
    <font>
      <b/>
      <i/>
      <sz val="11"/>
      <name val="Arial"/>
      <family val="2"/>
    </font>
    <font>
      <sz val="11"/>
      <name val="Arial MT"/>
      <family val="2"/>
    </font>
    <font>
      <i/>
      <sz val="11"/>
      <color theme="1"/>
      <name val="Calibri"/>
      <family val="2"/>
      <scheme val="minor"/>
    </font>
    <font>
      <sz val="8"/>
      <name val="Calibri"/>
      <family val="2"/>
      <scheme val="minor"/>
    </font>
    <font>
      <sz val="11"/>
      <name val="Arial MT"/>
    </font>
    <font>
      <b/>
      <sz val="11"/>
      <name val="Arial MT"/>
      <family val="2"/>
    </font>
    <font>
      <b/>
      <sz val="11"/>
      <color rgb="FFFF0000"/>
      <name val="Calibri"/>
      <family val="2"/>
      <scheme val="minor"/>
    </font>
    <font>
      <sz val="11"/>
      <color rgb="FFFF0000"/>
      <name val="Calibri"/>
      <family val="2"/>
      <scheme val="minor"/>
    </font>
    <font>
      <b/>
      <sz val="11"/>
      <color rgb="FFC00000"/>
      <name val="Calibri"/>
      <family val="2"/>
      <scheme val="minor"/>
    </font>
    <font>
      <b/>
      <sz val="11"/>
      <color theme="9" tint="-0.499984740745262"/>
      <name val="Calibri"/>
      <family val="2"/>
      <scheme val="minor"/>
    </font>
    <font>
      <sz val="11"/>
      <color theme="1" tint="0.249977111117893"/>
      <name val="Calibri"/>
      <family val="2"/>
      <scheme val="minor"/>
    </font>
    <font>
      <b/>
      <sz val="11"/>
      <color rgb="FF002060"/>
      <name val="Calibri"/>
      <family val="2"/>
      <scheme val="minor"/>
    </font>
    <font>
      <b/>
      <i/>
      <sz val="12"/>
      <name val="Arial"/>
      <family val="2"/>
    </font>
    <font>
      <sz val="12"/>
      <name val="Arial MT"/>
      <family val="2"/>
    </font>
    <font>
      <b/>
      <sz val="12"/>
      <name val="Arial MT"/>
      <family val="2"/>
    </font>
    <font>
      <b/>
      <sz val="11"/>
      <color rgb="FF0070C0"/>
      <name val="Calibri"/>
      <family val="2"/>
      <scheme val="minor"/>
    </font>
    <font>
      <sz val="11"/>
      <color rgb="FF0070C0"/>
      <name val="Calibri"/>
      <family val="2"/>
      <scheme val="minor"/>
    </font>
    <font>
      <b/>
      <sz val="12"/>
      <name val="Arial MT"/>
    </font>
    <font>
      <b/>
      <sz val="11"/>
      <color theme="5" tint="-0.499984740745262"/>
      <name val="Calibri"/>
      <family val="2"/>
      <scheme val="minor"/>
    </font>
    <font>
      <sz val="11"/>
      <color theme="5" tint="-0.499984740745262"/>
      <name val="Calibri"/>
      <family val="2"/>
      <scheme val="minor"/>
    </font>
    <font>
      <b/>
      <sz val="11"/>
      <name val="Calibri"/>
      <family val="2"/>
      <scheme val="minor"/>
    </font>
    <font>
      <sz val="12"/>
      <name val="Calibri"/>
      <family val="2"/>
    </font>
    <font>
      <b/>
      <i/>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77">
    <xf numFmtId="0" fontId="0" fillId="0" borderId="0" xfId="0"/>
    <xf numFmtId="0" fontId="0" fillId="0" borderId="0" xfId="0" applyAlignment="1">
      <alignment horizontal="center" vertical="center"/>
    </xf>
    <xf numFmtId="0" fontId="0" fillId="0" borderId="4" xfId="0" applyBorder="1"/>
    <xf numFmtId="0" fontId="6" fillId="0" borderId="5" xfId="0" applyFont="1" applyBorder="1" applyAlignment="1">
      <alignment horizontal="centerContinuous"/>
    </xf>
    <xf numFmtId="0" fontId="0" fillId="2" borderId="0" xfId="0" applyFill="1"/>
    <xf numFmtId="0" fontId="0" fillId="0" borderId="0" xfId="0" applyAlignment="1">
      <alignment horizontal="center"/>
    </xf>
    <xf numFmtId="0" fontId="0" fillId="0" borderId="0" xfId="0" applyAlignment="1">
      <alignment horizontal="left"/>
    </xf>
    <xf numFmtId="0" fontId="1" fillId="2" borderId="0" xfId="0" applyFont="1" applyFill="1"/>
    <xf numFmtId="0" fontId="0" fillId="0" borderId="0" xfId="0" applyAlignment="1">
      <alignment vertical="top" wrapText="1"/>
    </xf>
    <xf numFmtId="0" fontId="0" fillId="0" borderId="1" xfId="0" applyBorder="1"/>
    <xf numFmtId="0" fontId="0" fillId="0" borderId="2" xfId="0" applyBorder="1"/>
    <xf numFmtId="0" fontId="0" fillId="0" borderId="3" xfId="0" applyBorder="1"/>
    <xf numFmtId="0" fontId="1" fillId="0" borderId="0" xfId="0" applyFont="1"/>
    <xf numFmtId="0" fontId="1" fillId="2" borderId="1" xfId="0" applyFont="1" applyFill="1" applyBorder="1"/>
    <xf numFmtId="0" fontId="1" fillId="2" borderId="3" xfId="0" applyFont="1" applyFill="1" applyBorder="1"/>
    <xf numFmtId="0" fontId="6" fillId="0" borderId="0" xfId="0" applyFont="1" applyAlignment="1">
      <alignment horizontal="center"/>
    </xf>
    <xf numFmtId="0" fontId="0" fillId="0" borderId="6" xfId="0" applyBorder="1" applyAlignment="1">
      <alignment horizontal="center"/>
    </xf>
    <xf numFmtId="0" fontId="1" fillId="0" borderId="6" xfId="0" applyFont="1" applyBorder="1"/>
    <xf numFmtId="0" fontId="1" fillId="2" borderId="6" xfId="0" applyFont="1" applyFill="1" applyBorder="1"/>
    <xf numFmtId="0" fontId="1" fillId="0" borderId="0" xfId="0" applyFont="1" applyAlignment="1">
      <alignment horizontal="left" vertical="top" wrapText="1"/>
    </xf>
    <xf numFmtId="0" fontId="0" fillId="0" borderId="6" xfId="0" applyBorder="1"/>
    <xf numFmtId="0" fontId="8" fillId="0" borderId="6" xfId="0" applyFont="1" applyBorder="1" applyAlignment="1">
      <alignment horizontal="center" vertical="top" wrapText="1"/>
    </xf>
    <xf numFmtId="0" fontId="0" fillId="0" borderId="6" xfId="0" applyBorder="1" applyAlignment="1">
      <alignment horizontal="center" vertical="top" wrapText="1"/>
    </xf>
    <xf numFmtId="0" fontId="0" fillId="0" borderId="14" xfId="0" applyBorder="1" applyAlignment="1">
      <alignment horizontal="center"/>
    </xf>
    <xf numFmtId="0" fontId="0" fillId="0" borderId="6" xfId="0" applyBorder="1" applyAlignment="1">
      <alignment horizontal="center" vertical="center"/>
    </xf>
    <xf numFmtId="0" fontId="1" fillId="2" borderId="6" xfId="0" applyFont="1" applyFill="1" applyBorder="1" applyAlignment="1">
      <alignment horizontal="center"/>
    </xf>
    <xf numFmtId="0" fontId="1" fillId="2" borderId="6" xfId="0" applyFont="1" applyFill="1" applyBorder="1" applyAlignment="1">
      <alignment horizontal="center" vertical="center"/>
    </xf>
    <xf numFmtId="0" fontId="6" fillId="0" borderId="15" xfId="0" applyFont="1" applyBorder="1" applyAlignment="1">
      <alignment horizontal="centerContinuous"/>
    </xf>
    <xf numFmtId="0" fontId="1" fillId="3" borderId="0" xfId="0" applyFont="1" applyFill="1"/>
    <xf numFmtId="0" fontId="3" fillId="0" borderId="0" xfId="0" applyFont="1" applyAlignment="1">
      <alignment vertical="top" wrapText="1"/>
    </xf>
    <xf numFmtId="0" fontId="10" fillId="3" borderId="0" xfId="0" applyFont="1" applyFill="1" applyAlignment="1">
      <alignment horizontal="center"/>
    </xf>
    <xf numFmtId="0" fontId="1" fillId="0" borderId="6" xfId="0" applyFont="1" applyBorder="1" applyAlignment="1">
      <alignment horizontal="center"/>
    </xf>
    <xf numFmtId="0" fontId="6" fillId="0" borderId="5" xfId="0" applyFont="1" applyBorder="1" applyAlignment="1">
      <alignment horizontal="center"/>
    </xf>
    <xf numFmtId="0" fontId="10" fillId="2" borderId="6" xfId="0" applyFont="1" applyFill="1" applyBorder="1"/>
    <xf numFmtId="0" fontId="10" fillId="3" borderId="6" xfId="0" applyFont="1" applyFill="1" applyBorder="1" applyAlignment="1">
      <alignment horizontal="center"/>
    </xf>
    <xf numFmtId="17" fontId="0" fillId="0" borderId="0" xfId="0" applyNumberFormat="1"/>
    <xf numFmtId="0" fontId="6" fillId="0" borderId="0" xfId="0" applyFont="1" applyAlignment="1">
      <alignment horizontal="centerContinuous"/>
    </xf>
    <xf numFmtId="0" fontId="1" fillId="0" borderId="14" xfId="0" applyFont="1" applyBorder="1" applyAlignment="1">
      <alignment horizontal="center"/>
    </xf>
    <xf numFmtId="0" fontId="6" fillId="0" borderId="6" xfId="0" applyFont="1" applyBorder="1" applyAlignment="1">
      <alignment horizontal="center"/>
    </xf>
    <xf numFmtId="0" fontId="1" fillId="0" borderId="0" xfId="0" applyFont="1" applyAlignment="1">
      <alignment horizontal="left"/>
    </xf>
    <xf numFmtId="0" fontId="0" fillId="4" borderId="0" xfId="0" applyFill="1" applyAlignment="1">
      <alignment horizontal="center"/>
    </xf>
    <xf numFmtId="0" fontId="0" fillId="4" borderId="0" xfId="0" applyFill="1"/>
    <xf numFmtId="0" fontId="1" fillId="0" borderId="0" xfId="0" applyFont="1" applyAlignment="1">
      <alignment horizontal="center" vertical="top" wrapText="1"/>
    </xf>
    <xf numFmtId="0" fontId="1" fillId="6" borderId="0" xfId="0" applyFont="1" applyFill="1"/>
    <xf numFmtId="0" fontId="0" fillId="6" borderId="0" xfId="0" applyFill="1" applyAlignment="1">
      <alignment horizontal="center"/>
    </xf>
    <xf numFmtId="0" fontId="1" fillId="2" borderId="0" xfId="0" applyFont="1" applyFill="1" applyAlignment="1">
      <alignment horizontal="center"/>
    </xf>
    <xf numFmtId="0" fontId="0" fillId="2" borderId="6" xfId="0" applyFill="1" applyBorder="1"/>
    <xf numFmtId="0" fontId="0" fillId="2" borderId="6" xfId="0" applyFill="1" applyBorder="1" applyAlignment="1">
      <alignment horizontal="center"/>
    </xf>
    <xf numFmtId="0" fontId="11" fillId="2" borderId="0" xfId="0" applyFont="1" applyFill="1" applyAlignment="1">
      <alignment horizontal="center"/>
    </xf>
    <xf numFmtId="0" fontId="0" fillId="2" borderId="13" xfId="0" applyFill="1" applyBorder="1" applyAlignment="1">
      <alignment horizontal="center"/>
    </xf>
    <xf numFmtId="0" fontId="11" fillId="2" borderId="6" xfId="0" applyFont="1" applyFill="1" applyBorder="1" applyAlignment="1">
      <alignment horizontal="center"/>
    </xf>
    <xf numFmtId="0" fontId="1" fillId="2" borderId="0" xfId="0" applyFont="1" applyFill="1" applyAlignment="1">
      <alignment horizontal="centerContinuous"/>
    </xf>
    <xf numFmtId="0" fontId="0" fillId="0" borderId="0" xfId="0" applyAlignment="1">
      <alignment vertical="center"/>
    </xf>
    <xf numFmtId="0" fontId="10" fillId="2" borderId="0" xfId="0" applyFont="1" applyFill="1"/>
    <xf numFmtId="0" fontId="10" fillId="2" borderId="0" xfId="0" applyFont="1" applyFill="1" applyAlignment="1">
      <alignment horizontal="center"/>
    </xf>
    <xf numFmtId="0" fontId="10" fillId="2" borderId="6" xfId="0" applyFont="1" applyFill="1" applyBorder="1" applyAlignment="1">
      <alignment horizontal="center"/>
    </xf>
    <xf numFmtId="0" fontId="11" fillId="2" borderId="6" xfId="0" applyFont="1" applyFill="1" applyBorder="1"/>
    <xf numFmtId="0" fontId="1" fillId="0" borderId="0" xfId="0" applyFont="1" applyAlignment="1">
      <alignment horizontal="center"/>
    </xf>
    <xf numFmtId="0" fontId="12" fillId="2" borderId="6" xfId="0" applyFont="1" applyFill="1" applyBorder="1" applyAlignment="1">
      <alignment horizontal="center"/>
    </xf>
    <xf numFmtId="0" fontId="12" fillId="2" borderId="6" xfId="0" applyFont="1" applyFill="1" applyBorder="1" applyAlignment="1">
      <alignment horizontal="center" vertical="center"/>
    </xf>
    <xf numFmtId="0" fontId="13" fillId="2" borderId="6" xfId="0" applyFont="1" applyFill="1" applyBorder="1" applyAlignment="1">
      <alignment horizontal="center"/>
    </xf>
    <xf numFmtId="0" fontId="14" fillId="0" borderId="0" xfId="0" applyFont="1"/>
    <xf numFmtId="0" fontId="12" fillId="2" borderId="0" xfId="0" applyFont="1" applyFill="1"/>
    <xf numFmtId="0" fontId="12" fillId="2" borderId="13" xfId="0" applyFont="1" applyFill="1" applyBorder="1"/>
    <xf numFmtId="0" fontId="12" fillId="2" borderId="20" xfId="0" applyFont="1" applyFill="1" applyBorder="1"/>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3" borderId="3" xfId="0" applyFont="1" applyFill="1" applyBorder="1" applyAlignment="1">
      <alignment horizontal="center"/>
    </xf>
    <xf numFmtId="0" fontId="0" fillId="0" borderId="0" xfId="0" applyAlignment="1">
      <alignment horizontal="left" vertical="top" wrapText="1"/>
    </xf>
    <xf numFmtId="0" fontId="3"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4" fillId="0" borderId="0" xfId="0" applyFont="1" applyAlignment="1">
      <alignment vertical="top"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4" fillId="0" borderId="0" xfId="0" applyFont="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1" fillId="2" borderId="0" xfId="0" applyFont="1" applyFill="1" applyAlignment="1">
      <alignment horizontal="center"/>
    </xf>
    <xf numFmtId="0" fontId="10" fillId="3" borderId="7" xfId="0" applyFont="1" applyFill="1" applyBorder="1" applyAlignment="1">
      <alignment horizontal="center"/>
    </xf>
    <xf numFmtId="0" fontId="10" fillId="3" borderId="9" xfId="0" applyFont="1" applyFill="1" applyBorder="1" applyAlignment="1">
      <alignment horizontal="center"/>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1" xfId="0" applyFont="1" applyBorder="1" applyAlignment="1">
      <alignment horizontal="left" vertical="top" wrapText="1"/>
    </xf>
    <xf numFmtId="0" fontId="1" fillId="0" borderId="10" xfId="0" applyFont="1" applyBorder="1" applyAlignment="1">
      <alignment horizontal="left" vertical="top" wrapText="1"/>
    </xf>
    <xf numFmtId="0" fontId="1" fillId="0" borderId="12" xfId="0" applyFont="1" applyBorder="1" applyAlignment="1">
      <alignment horizontal="left" vertical="top" wrapText="1"/>
    </xf>
    <xf numFmtId="0" fontId="1" fillId="0" borderId="0" xfId="0" applyFont="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wrapText="1"/>
    </xf>
    <xf numFmtId="0" fontId="3" fillId="0" borderId="0" xfId="0" applyFont="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1" fillId="0" borderId="0" xfId="0" applyFont="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top" wrapText="1"/>
    </xf>
    <xf numFmtId="0" fontId="0" fillId="2" borderId="6" xfId="0" applyFill="1" applyBorder="1" applyAlignment="1">
      <alignment horizontal="center"/>
    </xf>
    <xf numFmtId="0" fontId="0" fillId="0" borderId="6" xfId="0" applyBorder="1" applyAlignment="1">
      <alignment horizontal="center" vertical="top" wrapText="1"/>
    </xf>
    <xf numFmtId="0" fontId="0" fillId="6" borderId="0" xfId="0" applyFill="1" applyAlignment="1">
      <alignment horizontal="left"/>
    </xf>
    <xf numFmtId="0" fontId="0" fillId="0" borderId="0" xfId="0" applyAlignment="1">
      <alignment horizontal="center"/>
    </xf>
    <xf numFmtId="0" fontId="1" fillId="5" borderId="0" xfId="0" applyFont="1" applyFill="1" applyAlignment="1">
      <alignment horizontal="left"/>
    </xf>
    <xf numFmtId="0" fontId="1" fillId="0" borderId="13" xfId="0" applyFont="1"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1" fillId="2" borderId="6" xfId="0" applyFont="1" applyFill="1" applyBorder="1" applyAlignment="1">
      <alignment horizontal="center"/>
    </xf>
    <xf numFmtId="0" fontId="10" fillId="2" borderId="6" xfId="0" applyFont="1" applyFill="1" applyBorder="1" applyAlignment="1">
      <alignment horizontal="center"/>
    </xf>
    <xf numFmtId="0" fontId="1" fillId="0" borderId="19" xfId="0" applyFont="1" applyBorder="1" applyAlignment="1">
      <alignment horizontal="left" vertical="top"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0" borderId="6" xfId="0" applyFont="1" applyBorder="1" applyAlignment="1">
      <alignment horizontal="left" vertical="top" wrapText="1"/>
    </xf>
    <xf numFmtId="0" fontId="15" fillId="2" borderId="0" xfId="0" applyFont="1" applyFill="1" applyAlignment="1">
      <alignment horizontal="left" wrapText="1"/>
    </xf>
    <xf numFmtId="0" fontId="15" fillId="2" borderId="0" xfId="0" applyFont="1" applyFill="1" applyAlignment="1">
      <alignment wrapText="1"/>
    </xf>
    <xf numFmtId="0" fontId="3" fillId="0" borderId="6" xfId="0" applyFont="1" applyBorder="1" applyAlignment="1">
      <alignment horizontal="left" vertical="top" wrapText="1"/>
    </xf>
    <xf numFmtId="0" fontId="1" fillId="2" borderId="6" xfId="0" applyFont="1" applyFill="1" applyBorder="1" applyAlignment="1">
      <alignment horizontal="center" wrapText="1"/>
    </xf>
    <xf numFmtId="0" fontId="10" fillId="2" borderId="6" xfId="0" applyFont="1" applyFill="1" applyBorder="1" applyAlignment="1">
      <alignment horizontal="left"/>
    </xf>
    <xf numFmtId="0" fontId="18" fillId="0" borderId="6" xfId="0" applyFont="1" applyBorder="1" applyAlignment="1">
      <alignment horizontal="left" vertical="top" wrapText="1"/>
    </xf>
    <xf numFmtId="0" fontId="19" fillId="2" borderId="6" xfId="0" applyFont="1" applyFill="1" applyBorder="1" applyAlignment="1">
      <alignment horizontal="center"/>
    </xf>
    <xf numFmtId="0" fontId="19" fillId="2" borderId="0" xfId="0" applyFont="1" applyFill="1"/>
    <xf numFmtId="0" fontId="19" fillId="2" borderId="6" xfId="0" applyFont="1" applyFill="1" applyBorder="1"/>
    <xf numFmtId="0" fontId="1" fillId="0" borderId="6" xfId="0" applyFont="1" applyBorder="1" applyAlignment="1">
      <alignment vertical="top" wrapText="1"/>
    </xf>
    <xf numFmtId="0" fontId="19" fillId="2" borderId="6" xfId="0" applyFont="1" applyFill="1" applyBorder="1" applyAlignment="1">
      <alignment horizontal="center"/>
    </xf>
    <xf numFmtId="0" fontId="16" fillId="0" borderId="1" xfId="0" applyFont="1" applyBorder="1" applyAlignment="1">
      <alignment horizontal="left" vertical="top" wrapText="1"/>
    </xf>
    <xf numFmtId="0" fontId="1" fillId="0" borderId="0" xfId="0" applyFont="1" applyAlignment="1">
      <alignment horizontal="center" vertical="center"/>
    </xf>
    <xf numFmtId="0" fontId="21" fillId="0" borderId="1" xfId="0" applyFont="1" applyBorder="1" applyAlignment="1">
      <alignment horizontal="left" vertical="top" wrapText="1"/>
    </xf>
    <xf numFmtId="0" fontId="21" fillId="0" borderId="2" xfId="0" applyFont="1" applyBorder="1" applyAlignment="1">
      <alignment horizontal="left" vertical="top" wrapText="1"/>
    </xf>
    <xf numFmtId="0" fontId="21" fillId="0" borderId="3" xfId="0" applyFont="1" applyBorder="1" applyAlignment="1">
      <alignment horizontal="left" vertical="top" wrapText="1"/>
    </xf>
    <xf numFmtId="0" fontId="18" fillId="0" borderId="1" xfId="0" applyFont="1" applyBorder="1" applyAlignment="1">
      <alignment horizontal="left" vertical="top" wrapText="1"/>
    </xf>
    <xf numFmtId="0" fontId="18" fillId="0" borderId="0" xfId="0" applyFont="1" applyAlignment="1">
      <alignment horizontal="left" vertical="top"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0" fillId="0" borderId="0" xfId="0" applyFont="1"/>
    <xf numFmtId="0" fontId="22" fillId="2" borderId="20" xfId="0" applyFont="1" applyFill="1" applyBorder="1" applyAlignment="1">
      <alignment horizontal="center" vertical="center"/>
    </xf>
    <xf numFmtId="0" fontId="23" fillId="0" borderId="0" xfId="0" applyFont="1"/>
    <xf numFmtId="0" fontId="22" fillId="2" borderId="20" xfId="0" applyFont="1" applyFill="1" applyBorder="1"/>
    <xf numFmtId="0" fontId="22" fillId="2" borderId="3" xfId="0" applyFont="1" applyFill="1" applyBorder="1" applyAlignment="1">
      <alignment horizontal="center" vertical="center"/>
    </xf>
    <xf numFmtId="0" fontId="24" fillId="2" borderId="1" xfId="0" applyFont="1" applyFill="1" applyBorder="1" applyAlignment="1">
      <alignment horizontal="left"/>
    </xf>
    <xf numFmtId="0" fontId="24" fillId="2" borderId="2" xfId="0" applyFont="1" applyFill="1" applyBorder="1" applyAlignment="1">
      <alignment horizontal="left"/>
    </xf>
    <xf numFmtId="0" fontId="24" fillId="2" borderId="3" xfId="0" applyFont="1" applyFill="1" applyBorder="1" applyAlignment="1">
      <alignment horizontal="left"/>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0" fillId="2" borderId="21" xfId="0" applyFont="1" applyFill="1" applyBorder="1" applyAlignment="1">
      <alignment horizontal="center" vertical="center"/>
    </xf>
    <xf numFmtId="0" fontId="10" fillId="2" borderId="20" xfId="0" applyFont="1" applyFill="1" applyBorder="1" applyAlignment="1">
      <alignment horizontal="center" vertical="center"/>
    </xf>
    <xf numFmtId="0" fontId="1" fillId="0" borderId="20" xfId="0" applyFont="1" applyBorder="1" applyAlignment="1">
      <alignment horizontal="center" vertical="center"/>
    </xf>
    <xf numFmtId="0" fontId="1" fillId="0" borderId="0" xfId="0" applyFont="1" applyAlignment="1">
      <alignment horizontal="center" vertical="center" wrapText="1"/>
    </xf>
    <xf numFmtId="0" fontId="10" fillId="2" borderId="22" xfId="0" applyFont="1" applyFill="1" applyBorder="1" applyAlignment="1">
      <alignment horizontal="center" vertical="center"/>
    </xf>
    <xf numFmtId="0" fontId="10" fillId="2" borderId="23" xfId="0" applyFont="1" applyFill="1" applyBorder="1" applyAlignment="1">
      <alignment horizontal="center" vertical="center"/>
    </xf>
    <xf numFmtId="0" fontId="10" fillId="2" borderId="3" xfId="0" applyFont="1" applyFill="1" applyBorder="1" applyAlignment="1">
      <alignment horizontal="center" vertical="center"/>
    </xf>
    <xf numFmtId="0" fontId="0" fillId="0" borderId="14" xfId="0"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20" xfId="0" applyFont="1" applyBorder="1"/>
    <xf numFmtId="0" fontId="26" fillId="0" borderId="5" xfId="0" applyFont="1" applyBorder="1" applyAlignment="1">
      <alignment horizontal="center"/>
    </xf>
    <xf numFmtId="0" fontId="1" fillId="0" borderId="4" xfId="0" applyFont="1" applyBorder="1"/>
    <xf numFmtId="0" fontId="1" fillId="0" borderId="6" xfId="0" applyFont="1" applyBorder="1" applyAlignment="1">
      <alignment horizontal="center"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'More Statistics Questions'!$C$17:$C$36</c:f>
              <c:strCache>
                <c:ptCount val="20"/>
                <c:pt idx="0">
                  <c:v>27</c:v>
                </c:pt>
                <c:pt idx="1">
                  <c:v>28</c:v>
                </c:pt>
                <c:pt idx="2">
                  <c:v>29</c:v>
                </c:pt>
                <c:pt idx="3">
                  <c:v>30</c:v>
                </c:pt>
                <c:pt idx="4">
                  <c:v>31</c:v>
                </c:pt>
                <c:pt idx="5">
                  <c:v>32</c:v>
                </c:pt>
                <c:pt idx="6">
                  <c:v>33</c:v>
                </c:pt>
                <c:pt idx="7">
                  <c:v>34</c:v>
                </c:pt>
                <c:pt idx="8">
                  <c:v>35</c:v>
                </c:pt>
                <c:pt idx="9">
                  <c:v>36</c:v>
                </c:pt>
                <c:pt idx="10">
                  <c:v>37</c:v>
                </c:pt>
                <c:pt idx="11">
                  <c:v>38</c:v>
                </c:pt>
                <c:pt idx="12">
                  <c:v>39</c:v>
                </c:pt>
                <c:pt idx="13">
                  <c:v>40</c:v>
                </c:pt>
                <c:pt idx="14">
                  <c:v>41</c:v>
                </c:pt>
                <c:pt idx="15">
                  <c:v>42</c:v>
                </c:pt>
                <c:pt idx="16">
                  <c:v>43</c:v>
                </c:pt>
                <c:pt idx="17">
                  <c:v>44</c:v>
                </c:pt>
                <c:pt idx="18">
                  <c:v>45</c:v>
                </c:pt>
                <c:pt idx="19">
                  <c:v>More</c:v>
                </c:pt>
              </c:strCache>
            </c:strRef>
          </c:cat>
          <c:val>
            <c:numRef>
              <c:f>'More Statistics Questions'!$D$17:$D$36</c:f>
              <c:numCache>
                <c:formatCode>General</c:formatCode>
                <c:ptCount val="20"/>
                <c:pt idx="0">
                  <c:v>3</c:v>
                </c:pt>
                <c:pt idx="1">
                  <c:v>5</c:v>
                </c:pt>
                <c:pt idx="2">
                  <c:v>7</c:v>
                </c:pt>
                <c:pt idx="3">
                  <c:v>6</c:v>
                </c:pt>
                <c:pt idx="4">
                  <c:v>10</c:v>
                </c:pt>
                <c:pt idx="5">
                  <c:v>5</c:v>
                </c:pt>
                <c:pt idx="6">
                  <c:v>7</c:v>
                </c:pt>
                <c:pt idx="7">
                  <c:v>3</c:v>
                </c:pt>
                <c:pt idx="8">
                  <c:v>9</c:v>
                </c:pt>
                <c:pt idx="9">
                  <c:v>7</c:v>
                </c:pt>
                <c:pt idx="10">
                  <c:v>5</c:v>
                </c:pt>
                <c:pt idx="11">
                  <c:v>6</c:v>
                </c:pt>
                <c:pt idx="12">
                  <c:v>7</c:v>
                </c:pt>
                <c:pt idx="13">
                  <c:v>6</c:v>
                </c:pt>
                <c:pt idx="14">
                  <c:v>4</c:v>
                </c:pt>
                <c:pt idx="15">
                  <c:v>2</c:v>
                </c:pt>
                <c:pt idx="16">
                  <c:v>3</c:v>
                </c:pt>
                <c:pt idx="17">
                  <c:v>3</c:v>
                </c:pt>
                <c:pt idx="18">
                  <c:v>2</c:v>
                </c:pt>
                <c:pt idx="19">
                  <c:v>0</c:v>
                </c:pt>
              </c:numCache>
            </c:numRef>
          </c:val>
          <c:extLst>
            <c:ext xmlns:c16="http://schemas.microsoft.com/office/drawing/2014/chart" uri="{C3380CC4-5D6E-409C-BE32-E72D297353CC}">
              <c16:uniqueId val="{00000001-561E-4E6B-8EB9-CD15E39B577B}"/>
            </c:ext>
          </c:extLst>
        </c:ser>
        <c:dLbls>
          <c:showLegendKey val="0"/>
          <c:showVal val="0"/>
          <c:showCatName val="0"/>
          <c:showSerName val="0"/>
          <c:showPercent val="0"/>
          <c:showBubbleSize val="0"/>
        </c:dLbls>
        <c:gapWidth val="150"/>
        <c:axId val="465791808"/>
        <c:axId val="465792528"/>
      </c:barChart>
      <c:catAx>
        <c:axId val="465791808"/>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465792528"/>
        <c:crosses val="autoZero"/>
        <c:auto val="1"/>
        <c:lblAlgn val="ctr"/>
        <c:lblOffset val="100"/>
        <c:noMultiLvlLbl val="0"/>
      </c:catAx>
      <c:valAx>
        <c:axId val="465792528"/>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46579180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'More Statistics Questions'!$C$50:$C$96</c:f>
              <c:strCache>
                <c:ptCount val="47"/>
                <c:pt idx="0">
                  <c:v>28</c:v>
                </c:pt>
                <c:pt idx="1">
                  <c:v>29</c:v>
                </c:pt>
                <c:pt idx="2">
                  <c:v>30</c:v>
                </c:pt>
                <c:pt idx="3">
                  <c:v>31</c:v>
                </c:pt>
                <c:pt idx="4">
                  <c:v>32</c:v>
                </c:pt>
                <c:pt idx="5">
                  <c:v>33</c:v>
                </c:pt>
                <c:pt idx="6">
                  <c:v>34</c:v>
                </c:pt>
                <c:pt idx="7">
                  <c:v>35</c:v>
                </c:pt>
                <c:pt idx="8">
                  <c:v>36</c:v>
                </c:pt>
                <c:pt idx="9">
                  <c:v>37</c:v>
                </c:pt>
                <c:pt idx="10">
                  <c:v>38</c:v>
                </c:pt>
                <c:pt idx="11">
                  <c:v>39</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68</c:v>
                </c:pt>
                <c:pt idx="41">
                  <c:v>69</c:v>
                </c:pt>
                <c:pt idx="42">
                  <c:v>70</c:v>
                </c:pt>
                <c:pt idx="43">
                  <c:v>71</c:v>
                </c:pt>
                <c:pt idx="44">
                  <c:v>72</c:v>
                </c:pt>
                <c:pt idx="45">
                  <c:v>73</c:v>
                </c:pt>
                <c:pt idx="46">
                  <c:v>More</c:v>
                </c:pt>
              </c:strCache>
            </c:strRef>
          </c:cat>
          <c:val>
            <c:numRef>
              <c:f>'More Statistics Questions'!$D$50:$D$96</c:f>
              <c:numCache>
                <c:formatCode>General</c:formatCode>
                <c:ptCount val="47"/>
                <c:pt idx="0">
                  <c:v>1</c:v>
                </c:pt>
                <c:pt idx="1">
                  <c:v>0</c:v>
                </c:pt>
                <c:pt idx="2">
                  <c:v>0</c:v>
                </c:pt>
                <c:pt idx="3">
                  <c:v>0</c:v>
                </c:pt>
                <c:pt idx="4">
                  <c:v>0</c:v>
                </c:pt>
                <c:pt idx="5">
                  <c:v>0</c:v>
                </c:pt>
                <c:pt idx="6">
                  <c:v>0</c:v>
                </c:pt>
                <c:pt idx="7">
                  <c:v>1</c:v>
                </c:pt>
                <c:pt idx="8">
                  <c:v>1</c:v>
                </c:pt>
                <c:pt idx="9">
                  <c:v>0</c:v>
                </c:pt>
                <c:pt idx="10">
                  <c:v>1</c:v>
                </c:pt>
                <c:pt idx="11">
                  <c:v>2</c:v>
                </c:pt>
                <c:pt idx="12">
                  <c:v>3</c:v>
                </c:pt>
                <c:pt idx="13">
                  <c:v>2</c:v>
                </c:pt>
                <c:pt idx="14">
                  <c:v>2</c:v>
                </c:pt>
                <c:pt idx="15">
                  <c:v>1</c:v>
                </c:pt>
                <c:pt idx="16">
                  <c:v>1</c:v>
                </c:pt>
                <c:pt idx="17">
                  <c:v>2</c:v>
                </c:pt>
                <c:pt idx="18">
                  <c:v>0</c:v>
                </c:pt>
                <c:pt idx="19">
                  <c:v>3</c:v>
                </c:pt>
                <c:pt idx="20">
                  <c:v>2</c:v>
                </c:pt>
                <c:pt idx="21">
                  <c:v>3</c:v>
                </c:pt>
                <c:pt idx="22">
                  <c:v>0</c:v>
                </c:pt>
                <c:pt idx="23">
                  <c:v>2</c:v>
                </c:pt>
                <c:pt idx="24">
                  <c:v>3</c:v>
                </c:pt>
                <c:pt idx="25">
                  <c:v>0</c:v>
                </c:pt>
                <c:pt idx="26">
                  <c:v>0</c:v>
                </c:pt>
                <c:pt idx="27">
                  <c:v>2</c:v>
                </c:pt>
                <c:pt idx="28">
                  <c:v>2</c:v>
                </c:pt>
                <c:pt idx="29">
                  <c:v>1</c:v>
                </c:pt>
                <c:pt idx="30">
                  <c:v>3</c:v>
                </c:pt>
                <c:pt idx="31">
                  <c:v>2</c:v>
                </c:pt>
                <c:pt idx="32">
                  <c:v>1</c:v>
                </c:pt>
                <c:pt idx="33">
                  <c:v>1</c:v>
                </c:pt>
                <c:pt idx="34">
                  <c:v>2</c:v>
                </c:pt>
                <c:pt idx="35">
                  <c:v>1</c:v>
                </c:pt>
                <c:pt idx="36">
                  <c:v>0</c:v>
                </c:pt>
                <c:pt idx="37">
                  <c:v>3</c:v>
                </c:pt>
                <c:pt idx="38">
                  <c:v>0</c:v>
                </c:pt>
                <c:pt idx="39">
                  <c:v>0</c:v>
                </c:pt>
                <c:pt idx="40">
                  <c:v>1</c:v>
                </c:pt>
                <c:pt idx="41">
                  <c:v>0</c:v>
                </c:pt>
                <c:pt idx="42">
                  <c:v>0</c:v>
                </c:pt>
                <c:pt idx="43">
                  <c:v>0</c:v>
                </c:pt>
                <c:pt idx="44">
                  <c:v>0</c:v>
                </c:pt>
                <c:pt idx="45">
                  <c:v>1</c:v>
                </c:pt>
                <c:pt idx="46">
                  <c:v>0</c:v>
                </c:pt>
              </c:numCache>
            </c:numRef>
          </c:val>
          <c:extLst>
            <c:ext xmlns:c16="http://schemas.microsoft.com/office/drawing/2014/chart" uri="{C3380CC4-5D6E-409C-BE32-E72D297353CC}">
              <c16:uniqueId val="{00000000-AE79-4FA6-B0B4-B53650C017F6}"/>
            </c:ext>
          </c:extLst>
        </c:ser>
        <c:dLbls>
          <c:showLegendKey val="0"/>
          <c:showVal val="0"/>
          <c:showCatName val="0"/>
          <c:showSerName val="0"/>
          <c:showPercent val="0"/>
          <c:showBubbleSize val="0"/>
        </c:dLbls>
        <c:gapWidth val="150"/>
        <c:axId val="366533000"/>
        <c:axId val="366532640"/>
      </c:barChart>
      <c:catAx>
        <c:axId val="366533000"/>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366532640"/>
        <c:crosses val="autoZero"/>
        <c:auto val="1"/>
        <c:lblAlgn val="ctr"/>
        <c:lblOffset val="100"/>
        <c:noMultiLvlLbl val="0"/>
      </c:catAx>
      <c:valAx>
        <c:axId val="366532640"/>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36653300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'More Statistics Questions'!$A$102:$A$108</c:f>
              <c:strCache>
                <c:ptCount val="7"/>
                <c:pt idx="0">
                  <c:v> A</c:v>
                </c:pt>
                <c:pt idx="1">
                  <c:v> B</c:v>
                </c:pt>
                <c:pt idx="2">
                  <c:v> C</c:v>
                </c:pt>
                <c:pt idx="3">
                  <c:v> D</c:v>
                </c:pt>
                <c:pt idx="4">
                  <c:v> E</c:v>
                </c:pt>
                <c:pt idx="5">
                  <c:v> F</c:v>
                </c:pt>
                <c:pt idx="6">
                  <c:v> G</c:v>
                </c:pt>
              </c:strCache>
            </c:strRef>
          </c:cat>
          <c:val>
            <c:numRef>
              <c:f>'More Statistics Questions'!$B$102:$B$108</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9374-43AE-9DDD-AC0732A166D0}"/>
            </c:ext>
          </c:extLst>
        </c:ser>
        <c:dLbls>
          <c:showLegendKey val="0"/>
          <c:showVal val="0"/>
          <c:showCatName val="0"/>
          <c:showSerName val="0"/>
          <c:showPercent val="0"/>
          <c:showBubbleSize val="0"/>
        </c:dLbls>
        <c:gapWidth val="219"/>
        <c:overlap val="-27"/>
        <c:axId val="697592992"/>
        <c:axId val="697589752"/>
      </c:barChart>
      <c:catAx>
        <c:axId val="69759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89752"/>
        <c:crosses val="autoZero"/>
        <c:auto val="1"/>
        <c:lblAlgn val="ctr"/>
        <c:lblOffset val="100"/>
        <c:noMultiLvlLbl val="0"/>
      </c:catAx>
      <c:valAx>
        <c:axId val="69758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9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Bar chart</a:t>
            </a:r>
          </a:p>
        </c:rich>
      </c:tx>
      <c:layout>
        <c:manualLayout>
          <c:xMode val="edge"/>
          <c:yMode val="edge"/>
          <c:x val="0.35810396644236969"/>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'More Statistics Questions'!$C$128:$C$132</c:f>
              <c:numCache>
                <c:formatCode>General</c:formatCode>
                <c:ptCount val="5"/>
                <c:pt idx="0">
                  <c:v>1</c:v>
                </c:pt>
                <c:pt idx="1">
                  <c:v>2</c:v>
                </c:pt>
                <c:pt idx="2">
                  <c:v>3</c:v>
                </c:pt>
                <c:pt idx="3">
                  <c:v>4</c:v>
                </c:pt>
                <c:pt idx="4">
                  <c:v>5</c:v>
                </c:pt>
              </c:numCache>
            </c:numRef>
          </c:val>
          <c:extLst>
            <c:ext xmlns:c16="http://schemas.microsoft.com/office/drawing/2014/chart" uri="{C3380CC4-5D6E-409C-BE32-E72D297353CC}">
              <c16:uniqueId val="{00000000-C0D7-4884-AF90-0066EB793A90}"/>
            </c:ext>
          </c:extLst>
        </c:ser>
        <c:ser>
          <c:idx val="1"/>
          <c:order val="1"/>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'More Statistics Questions'!$D$128:$D$132</c:f>
              <c:numCache>
                <c:formatCode>General</c:formatCode>
                <c:ptCount val="5"/>
                <c:pt idx="0">
                  <c:v>0</c:v>
                </c:pt>
                <c:pt idx="1">
                  <c:v>8</c:v>
                </c:pt>
                <c:pt idx="2">
                  <c:v>30</c:v>
                </c:pt>
                <c:pt idx="3">
                  <c:v>39</c:v>
                </c:pt>
                <c:pt idx="4">
                  <c:v>23</c:v>
                </c:pt>
              </c:numCache>
            </c:numRef>
          </c:val>
          <c:extLst>
            <c:ext xmlns:c16="http://schemas.microsoft.com/office/drawing/2014/chart" uri="{C3380CC4-5D6E-409C-BE32-E72D297353CC}">
              <c16:uniqueId val="{00000001-C0D7-4884-AF90-0066EB793A90}"/>
            </c:ext>
          </c:extLst>
        </c:ser>
        <c:dLbls>
          <c:dLblPos val="inEnd"/>
          <c:showLegendKey val="0"/>
          <c:showVal val="1"/>
          <c:showCatName val="0"/>
          <c:showSerName val="0"/>
          <c:showPercent val="0"/>
          <c:showBubbleSize val="0"/>
        </c:dLbls>
        <c:gapWidth val="65"/>
        <c:axId val="615230360"/>
        <c:axId val="615232160"/>
      </c:barChart>
      <c:catAx>
        <c:axId val="615230360"/>
        <c:scaling>
          <c:orientation val="minMax"/>
        </c:scaling>
        <c:delete val="0"/>
        <c:axPos val="l"/>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5232160"/>
        <c:crosses val="autoZero"/>
        <c:auto val="1"/>
        <c:lblAlgn val="ctr"/>
        <c:lblOffset val="100"/>
        <c:noMultiLvlLbl val="0"/>
      </c:catAx>
      <c:valAx>
        <c:axId val="61523216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15230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Barchart</a:t>
            </a:r>
          </a:p>
        </c:rich>
      </c:tx>
      <c:overlay val="0"/>
      <c:spPr>
        <a:solidFill>
          <a:schemeClr val="accent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Questions'!$D$232</c:f>
              <c:strCache>
                <c:ptCount val="1"/>
                <c:pt idx="0">
                  <c:v>Frequecy</c:v>
                </c:pt>
              </c:strCache>
            </c:strRef>
          </c:tx>
          <c:spPr>
            <a:solidFill>
              <a:schemeClr val="accent1"/>
            </a:solidFill>
            <a:ln>
              <a:noFill/>
            </a:ln>
            <a:effectLst/>
          </c:spPr>
          <c:invertIfNegative val="0"/>
          <c:cat>
            <c:numRef>
              <c:f>'More Statistics Questions'!$C$233:$C$244</c:f>
              <c:numCache>
                <c:formatCode>General</c:formatCode>
                <c:ptCount val="12"/>
                <c:pt idx="0">
                  <c:v>28</c:v>
                </c:pt>
                <c:pt idx="1">
                  <c:v>30</c:v>
                </c:pt>
                <c:pt idx="2">
                  <c:v>32</c:v>
                </c:pt>
                <c:pt idx="3">
                  <c:v>34</c:v>
                </c:pt>
                <c:pt idx="4">
                  <c:v>36</c:v>
                </c:pt>
                <c:pt idx="5">
                  <c:v>38</c:v>
                </c:pt>
                <c:pt idx="6">
                  <c:v>40</c:v>
                </c:pt>
                <c:pt idx="7">
                  <c:v>42</c:v>
                </c:pt>
                <c:pt idx="8">
                  <c:v>44</c:v>
                </c:pt>
                <c:pt idx="9">
                  <c:v>46</c:v>
                </c:pt>
                <c:pt idx="10">
                  <c:v>48</c:v>
                </c:pt>
                <c:pt idx="11">
                  <c:v>50</c:v>
                </c:pt>
              </c:numCache>
            </c:numRef>
          </c:cat>
          <c:val>
            <c:numRef>
              <c:f>'More Statistics Questions'!$D$233:$D$244</c:f>
              <c:numCache>
                <c:formatCode>General</c:formatCode>
                <c:ptCount val="12"/>
                <c:pt idx="0">
                  <c:v>4</c:v>
                </c:pt>
                <c:pt idx="1">
                  <c:v>6</c:v>
                </c:pt>
                <c:pt idx="2">
                  <c:v>5</c:v>
                </c:pt>
                <c:pt idx="3">
                  <c:v>5</c:v>
                </c:pt>
                <c:pt idx="4">
                  <c:v>6</c:v>
                </c:pt>
                <c:pt idx="5">
                  <c:v>6</c:v>
                </c:pt>
                <c:pt idx="6">
                  <c:v>6</c:v>
                </c:pt>
                <c:pt idx="7">
                  <c:v>5</c:v>
                </c:pt>
                <c:pt idx="8">
                  <c:v>3</c:v>
                </c:pt>
                <c:pt idx="9">
                  <c:v>3</c:v>
                </c:pt>
                <c:pt idx="10">
                  <c:v>1</c:v>
                </c:pt>
                <c:pt idx="11">
                  <c:v>0</c:v>
                </c:pt>
              </c:numCache>
            </c:numRef>
          </c:val>
          <c:extLst>
            <c:ext xmlns:c16="http://schemas.microsoft.com/office/drawing/2014/chart" uri="{C3380CC4-5D6E-409C-BE32-E72D297353CC}">
              <c16:uniqueId val="{00000000-259F-4048-B37E-62B2F8A53393}"/>
            </c:ext>
          </c:extLst>
        </c:ser>
        <c:dLbls>
          <c:showLegendKey val="0"/>
          <c:showVal val="0"/>
          <c:showCatName val="0"/>
          <c:showSerName val="0"/>
          <c:showPercent val="0"/>
          <c:showBubbleSize val="0"/>
        </c:dLbls>
        <c:gapWidth val="182"/>
        <c:axId val="615229640"/>
        <c:axId val="615231080"/>
      </c:barChart>
      <c:catAx>
        <c:axId val="615229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231080"/>
        <c:crosses val="autoZero"/>
        <c:auto val="1"/>
        <c:lblAlgn val="ctr"/>
        <c:lblOffset val="100"/>
        <c:noMultiLvlLbl val="0"/>
      </c:catAx>
      <c:valAx>
        <c:axId val="615231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229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numRef>
              <c:f>'More Statistics Questions'!$B$298:$B$313</c:f>
              <c:numCache>
                <c:formatCode>General</c:formatCode>
                <c:ptCount val="16"/>
                <c:pt idx="0">
                  <c:v>118</c:v>
                </c:pt>
                <c:pt idx="1">
                  <c:v>120</c:v>
                </c:pt>
                <c:pt idx="2">
                  <c:v>122</c:v>
                </c:pt>
                <c:pt idx="3">
                  <c:v>124</c:v>
                </c:pt>
                <c:pt idx="4">
                  <c:v>126</c:v>
                </c:pt>
                <c:pt idx="5">
                  <c:v>128</c:v>
                </c:pt>
                <c:pt idx="6">
                  <c:v>130</c:v>
                </c:pt>
                <c:pt idx="7">
                  <c:v>132</c:v>
                </c:pt>
                <c:pt idx="8">
                  <c:v>134</c:v>
                </c:pt>
                <c:pt idx="9">
                  <c:v>136</c:v>
                </c:pt>
                <c:pt idx="10">
                  <c:v>138</c:v>
                </c:pt>
                <c:pt idx="11">
                  <c:v>140</c:v>
                </c:pt>
                <c:pt idx="12">
                  <c:v>142</c:v>
                </c:pt>
                <c:pt idx="13">
                  <c:v>144</c:v>
                </c:pt>
                <c:pt idx="14">
                  <c:v>146</c:v>
                </c:pt>
                <c:pt idx="15">
                  <c:v>148</c:v>
                </c:pt>
              </c:numCache>
            </c:numRef>
          </c:cat>
          <c:val>
            <c:numRef>
              <c:f>'More Statistics Questions'!$C$298:$C$313</c:f>
              <c:numCache>
                <c:formatCode>General</c:formatCode>
                <c:ptCount val="16"/>
                <c:pt idx="0">
                  <c:v>1</c:v>
                </c:pt>
                <c:pt idx="1">
                  <c:v>5</c:v>
                </c:pt>
                <c:pt idx="2">
                  <c:v>5</c:v>
                </c:pt>
                <c:pt idx="3">
                  <c:v>5</c:v>
                </c:pt>
                <c:pt idx="4">
                  <c:v>15</c:v>
                </c:pt>
                <c:pt idx="5">
                  <c:v>9</c:v>
                </c:pt>
                <c:pt idx="6">
                  <c:v>10</c:v>
                </c:pt>
                <c:pt idx="7">
                  <c:v>11</c:v>
                </c:pt>
                <c:pt idx="8">
                  <c:v>12</c:v>
                </c:pt>
                <c:pt idx="9">
                  <c:v>14</c:v>
                </c:pt>
                <c:pt idx="10">
                  <c:v>2</c:v>
                </c:pt>
                <c:pt idx="11">
                  <c:v>4</c:v>
                </c:pt>
                <c:pt idx="12">
                  <c:v>5</c:v>
                </c:pt>
                <c:pt idx="13">
                  <c:v>0</c:v>
                </c:pt>
                <c:pt idx="14">
                  <c:v>1</c:v>
                </c:pt>
                <c:pt idx="15">
                  <c:v>1</c:v>
                </c:pt>
              </c:numCache>
            </c:numRef>
          </c:val>
          <c:extLst>
            <c:ext xmlns:c16="http://schemas.microsoft.com/office/drawing/2014/chart" uri="{C3380CC4-5D6E-409C-BE32-E72D297353CC}">
              <c16:uniqueId val="{00000000-BD15-4AC6-8F12-621A5B592630}"/>
            </c:ext>
          </c:extLst>
        </c:ser>
        <c:dLbls>
          <c:showLegendKey val="0"/>
          <c:showVal val="0"/>
          <c:showCatName val="0"/>
          <c:showSerName val="0"/>
          <c:showPercent val="0"/>
          <c:showBubbleSize val="0"/>
        </c:dLbls>
        <c:gapWidth val="182"/>
        <c:axId val="523073160"/>
        <c:axId val="523073520"/>
      </c:barChart>
      <c:catAx>
        <c:axId val="523073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073520"/>
        <c:crosses val="autoZero"/>
        <c:auto val="1"/>
        <c:lblAlgn val="ctr"/>
        <c:lblOffset val="100"/>
        <c:noMultiLvlLbl val="0"/>
      </c:catAx>
      <c:valAx>
        <c:axId val="523073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073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Questions'!$A$402</c:f>
              <c:strCache>
                <c:ptCount val="1"/>
                <c:pt idx="0">
                  <c:v>Region 2</c:v>
                </c:pt>
              </c:strCache>
            </c:strRef>
          </c:tx>
          <c:spPr>
            <a:solidFill>
              <a:schemeClr val="accent1"/>
            </a:solidFill>
            <a:ln>
              <a:noFill/>
            </a:ln>
            <a:effectLst/>
          </c:spPr>
          <c:invertIfNegative val="0"/>
          <c:val>
            <c:numRef>
              <c:f>'More Statistics Questions'!$B$402:$K$402</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0-DACA-42F0-81BE-8EE73B9B8569}"/>
            </c:ext>
          </c:extLst>
        </c:ser>
        <c:dLbls>
          <c:showLegendKey val="0"/>
          <c:showVal val="0"/>
          <c:showCatName val="0"/>
          <c:showSerName val="0"/>
          <c:showPercent val="0"/>
          <c:showBubbleSize val="0"/>
        </c:dLbls>
        <c:gapWidth val="182"/>
        <c:axId val="619031328"/>
        <c:axId val="619029168"/>
      </c:barChart>
      <c:catAx>
        <c:axId val="61903132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029168"/>
        <c:crosses val="autoZero"/>
        <c:auto val="1"/>
        <c:lblAlgn val="ctr"/>
        <c:lblOffset val="100"/>
        <c:noMultiLvlLbl val="0"/>
      </c:catAx>
      <c:valAx>
        <c:axId val="619029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03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Questions'!$A$401</c:f>
              <c:strCache>
                <c:ptCount val="1"/>
                <c:pt idx="0">
                  <c:v>Region 1</c:v>
                </c:pt>
              </c:strCache>
            </c:strRef>
          </c:tx>
          <c:spPr>
            <a:solidFill>
              <a:schemeClr val="accent1"/>
            </a:solidFill>
            <a:ln>
              <a:noFill/>
            </a:ln>
            <a:effectLst/>
          </c:spPr>
          <c:invertIfNegative val="0"/>
          <c:val>
            <c:numRef>
              <c:f>'More Statistics Questions'!$B$401:$K$401</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3013-4F81-8762-E1B4F7493D8F}"/>
            </c:ext>
          </c:extLst>
        </c:ser>
        <c:dLbls>
          <c:showLegendKey val="0"/>
          <c:showVal val="0"/>
          <c:showCatName val="0"/>
          <c:showSerName val="0"/>
          <c:showPercent val="0"/>
          <c:showBubbleSize val="0"/>
        </c:dLbls>
        <c:gapWidth val="182"/>
        <c:axId val="606546312"/>
        <c:axId val="606547392"/>
      </c:barChart>
      <c:catAx>
        <c:axId val="606546312"/>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547392"/>
        <c:crosses val="autoZero"/>
        <c:auto val="1"/>
        <c:lblAlgn val="ctr"/>
        <c:lblOffset val="100"/>
        <c:noMultiLvlLbl val="0"/>
      </c:catAx>
      <c:valAx>
        <c:axId val="606547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546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Questions'!$A$403</c:f>
              <c:strCache>
                <c:ptCount val="1"/>
                <c:pt idx="0">
                  <c:v>Region 3</c:v>
                </c:pt>
              </c:strCache>
            </c:strRef>
          </c:tx>
          <c:spPr>
            <a:solidFill>
              <a:schemeClr val="accent1"/>
            </a:solidFill>
            <a:ln>
              <a:noFill/>
            </a:ln>
            <a:effectLst/>
          </c:spPr>
          <c:invertIfNegative val="0"/>
          <c:val>
            <c:numRef>
              <c:f>'More Statistics Questions'!$B$403:$K$403</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0-226C-47A1-8038-D0BDF4DBFA3B}"/>
            </c:ext>
          </c:extLst>
        </c:ser>
        <c:dLbls>
          <c:showLegendKey val="0"/>
          <c:showVal val="0"/>
          <c:showCatName val="0"/>
          <c:showSerName val="0"/>
          <c:showPercent val="0"/>
          <c:showBubbleSize val="0"/>
        </c:dLbls>
        <c:gapWidth val="182"/>
        <c:axId val="523684112"/>
        <c:axId val="523686632"/>
      </c:barChart>
      <c:catAx>
        <c:axId val="52368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86632"/>
        <c:crosses val="autoZero"/>
        <c:auto val="1"/>
        <c:lblAlgn val="ctr"/>
        <c:lblOffset val="100"/>
        <c:noMultiLvlLbl val="0"/>
      </c:catAx>
      <c:valAx>
        <c:axId val="523686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84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0D9ED1BC-6F60-49F4-9A4F-41635835A9F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clusteredColumn" uniqueId="{936AA883-88B5-4C38-B845-F2A87245701B}">
          <cx:tx>
            <cx:txData>
              <cx:f>_xlchart.v1.3</cx:f>
              <cx:v>Frequency:</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rgbClr val="C00000"/>
              </a:solidFill>
              <a:latin typeface="Calibri" panose="020F0502020204030204"/>
            </a:rPr>
            <a:t>Histogram</a:t>
          </a:r>
        </a:p>
      </cx:txPr>
    </cx:title>
    <cx:plotArea>
      <cx:plotAreaRegion>
        <cx:series layoutId="clusteredColumn" uniqueId="{5B36BF1F-A544-4430-8BB0-0F6B4D3F942A}">
          <cx:dataId val="0"/>
          <cx:layoutPr>
            <cx:binning intervalClosed="r">
              <cx:binSize val="1"/>
            </cx:binning>
          </cx:layoutPr>
        </cx:series>
      </cx:plotAreaRegion>
      <cx:axis id="0">
        <cx:catScaling gapWidth="0"/>
        <cx:tickLabels/>
      </cx:axis>
      <cx:axis id="1">
        <cx:valScaling min="20"/>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plotArea>
      <cx:plotAreaRegion>
        <cx:series layoutId="clusteredColumn" uniqueId="{EA0C81E8-DB56-4B43-AA43-B253942352FA}">
          <cx:dataId val="0"/>
          <cx:layoutPr>
            <cx:binning intervalClosed="r">
              <cx:binSize val="4"/>
            </cx:binning>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68CC92F2-84C7-46FE-9AC5-3756BB4ED09D}">
          <cx:dataId val="0"/>
          <cx:layoutPr>
            <cx:binning intervalClosed="r">
              <cx:binSize val="6"/>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plotArea>
      <cx:plotAreaRegion>
        <cx:series layoutId="boxWhisker" uniqueId="{8C79E07F-4AA2-493C-A106-193282564C5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chart" Target="../charts/chart9.xml"/><Relationship Id="rId3" Type="http://schemas.openxmlformats.org/officeDocument/2006/relationships/chart" Target="../charts/chart3.xml"/><Relationship Id="rId7" Type="http://schemas.microsoft.com/office/2014/relationships/chartEx" Target="../charts/chartEx4.xml"/><Relationship Id="rId12" Type="http://schemas.openxmlformats.org/officeDocument/2006/relationships/chart" Target="../charts/chart8.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chart" Target="../charts/chart7.xml"/><Relationship Id="rId5" Type="http://schemas.microsoft.com/office/2014/relationships/chartEx" Target="../charts/chartEx3.xml"/><Relationship Id="rId10" Type="http://schemas.openxmlformats.org/officeDocument/2006/relationships/chart" Target="../charts/chart6.xml"/><Relationship Id="rId4" Type="http://schemas.microsoft.com/office/2014/relationships/chartEx" Target="../charts/chartEx2.xml"/><Relationship Id="rId9" Type="http://schemas.microsoft.com/office/2014/relationships/chartEx" Target="../charts/chartEx5.xml"/></Relationships>
</file>

<file path=xl/drawings/_rels/drawing3.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3</xdr:col>
      <xdr:colOff>555625</xdr:colOff>
      <xdr:row>4</xdr:row>
      <xdr:rowOff>31750</xdr:rowOff>
    </xdr:from>
    <xdr:to>
      <xdr:col>9</xdr:col>
      <xdr:colOff>450850</xdr:colOff>
      <xdr:row>16</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8EDF637-22E4-9195-79AD-A88ABC5FC3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8025" y="1454150"/>
              <a:ext cx="3851275" cy="2260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565150</xdr:colOff>
      <xdr:row>16</xdr:row>
      <xdr:rowOff>139700</xdr:rowOff>
    </xdr:from>
    <xdr:to>
      <xdr:col>10</xdr:col>
      <xdr:colOff>565150</xdr:colOff>
      <xdr:row>26</xdr:row>
      <xdr:rowOff>146050</xdr:rowOff>
    </xdr:to>
    <xdr:graphicFrame macro="">
      <xdr:nvGraphicFramePr>
        <xdr:cNvPr id="2" name="Chart 1">
          <a:extLst>
            <a:ext uri="{FF2B5EF4-FFF2-40B4-BE49-F238E27FC236}">
              <a16:creationId xmlns:a16="http://schemas.microsoft.com/office/drawing/2014/main" id="{FD77CDE7-B6A9-DD52-7E88-BB3869E65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469900</xdr:colOff>
      <xdr:row>46</xdr:row>
      <xdr:rowOff>0</xdr:rowOff>
    </xdr:from>
    <xdr:to>
      <xdr:col>10</xdr:col>
      <xdr:colOff>469900</xdr:colOff>
      <xdr:row>57</xdr:row>
      <xdr:rowOff>177800</xdr:rowOff>
    </xdr:to>
    <xdr:graphicFrame macro="">
      <xdr:nvGraphicFramePr>
        <xdr:cNvPr id="4" name="Chart 3">
          <a:extLst>
            <a:ext uri="{FF2B5EF4-FFF2-40B4-BE49-F238E27FC236}">
              <a16:creationId xmlns:a16="http://schemas.microsoft.com/office/drawing/2014/main" id="{328C9DC9-A5C5-4AAC-B137-1775D5C95A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469551</xdr:colOff>
      <xdr:row>100</xdr:row>
      <xdr:rowOff>34954</xdr:rowOff>
    </xdr:from>
    <xdr:to>
      <xdr:col>6</xdr:col>
      <xdr:colOff>419450</xdr:colOff>
      <xdr:row>108</xdr:row>
      <xdr:rowOff>177334</xdr:rowOff>
    </xdr:to>
    <xdr:graphicFrame macro="">
      <xdr:nvGraphicFramePr>
        <xdr:cNvPr id="7" name="Chart 6">
          <a:extLst>
            <a:ext uri="{FF2B5EF4-FFF2-40B4-BE49-F238E27FC236}">
              <a16:creationId xmlns:a16="http://schemas.microsoft.com/office/drawing/2014/main" id="{E1A1A6E6-9958-7051-F999-48BD7583CD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521983</xdr:colOff>
      <xdr:row>100</xdr:row>
      <xdr:rowOff>34955</xdr:rowOff>
    </xdr:from>
    <xdr:to>
      <xdr:col>12</xdr:col>
      <xdr:colOff>466055</xdr:colOff>
      <xdr:row>109</xdr:row>
      <xdr:rowOff>2563</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628ED42E-FF5E-E09A-3BD2-28F773CF8D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789183" y="20107305"/>
              <a:ext cx="3754072" cy="16249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262156</xdr:colOff>
      <xdr:row>126</xdr:row>
      <xdr:rowOff>128165</xdr:rowOff>
    </xdr:from>
    <xdr:to>
      <xdr:col>10</xdr:col>
      <xdr:colOff>174771</xdr:colOff>
      <xdr:row>137</xdr:row>
      <xdr:rowOff>72471</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8F48D812-768A-4E09-A0DF-F0FDD3FF5E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240306" y="25439265"/>
              <a:ext cx="3792465" cy="19699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370514</xdr:colOff>
      <xdr:row>138</xdr:row>
      <xdr:rowOff>1</xdr:rowOff>
    </xdr:from>
    <xdr:to>
      <xdr:col>10</xdr:col>
      <xdr:colOff>128166</xdr:colOff>
      <xdr:row>149</xdr:row>
      <xdr:rowOff>113252</xdr:rowOff>
    </xdr:to>
    <xdr:graphicFrame macro="">
      <xdr:nvGraphicFramePr>
        <xdr:cNvPr id="10" name="Chart 9">
          <a:extLst>
            <a:ext uri="{FF2B5EF4-FFF2-40B4-BE49-F238E27FC236}">
              <a16:creationId xmlns:a16="http://schemas.microsoft.com/office/drawing/2014/main" id="{98FEEB2F-8901-BEFE-7E85-AD1A6F781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285458</xdr:colOff>
      <xdr:row>231</xdr:row>
      <xdr:rowOff>99037</xdr:rowOff>
    </xdr:from>
    <xdr:to>
      <xdr:col>11</xdr:col>
      <xdr:colOff>401972</xdr:colOff>
      <xdr:row>243</xdr:row>
      <xdr:rowOff>179897</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482453D3-0A9F-4613-B7E4-9F50AFFE0B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263608" y="45342787"/>
              <a:ext cx="4605964" cy="22906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422945</xdr:colOff>
      <xdr:row>244</xdr:row>
      <xdr:rowOff>143079</xdr:rowOff>
    </xdr:from>
    <xdr:to>
      <xdr:col>12</xdr:col>
      <xdr:colOff>31459</xdr:colOff>
      <xdr:row>259</xdr:row>
      <xdr:rowOff>89948</xdr:rowOff>
    </xdr:to>
    <xdr:graphicFrame macro="">
      <xdr:nvGraphicFramePr>
        <xdr:cNvPr id="15" name="Chart 14">
          <a:extLst>
            <a:ext uri="{FF2B5EF4-FFF2-40B4-BE49-F238E27FC236}">
              <a16:creationId xmlns:a16="http://schemas.microsoft.com/office/drawing/2014/main" id="{C9E085D1-E5C1-8966-38F5-A5F3BD31B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163120</xdr:colOff>
      <xdr:row>295</xdr:row>
      <xdr:rowOff>174770</xdr:rowOff>
    </xdr:from>
    <xdr:to>
      <xdr:col>10</xdr:col>
      <xdr:colOff>40781</xdr:colOff>
      <xdr:row>309</xdr:row>
      <xdr:rowOff>168944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11FBBD3-C766-48AB-B201-CD8A983E58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2449120" y="57648620"/>
              <a:ext cx="4449661" cy="25722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184092</xdr:colOff>
      <xdr:row>296</xdr:row>
      <xdr:rowOff>5823</xdr:rowOff>
    </xdr:from>
    <xdr:to>
      <xdr:col>16</xdr:col>
      <xdr:colOff>133991</xdr:colOff>
      <xdr:row>310</xdr:row>
      <xdr:rowOff>11651</xdr:rowOff>
    </xdr:to>
    <xdr:graphicFrame macro="">
      <xdr:nvGraphicFramePr>
        <xdr:cNvPr id="11" name="Chart 10">
          <a:extLst>
            <a:ext uri="{FF2B5EF4-FFF2-40B4-BE49-F238E27FC236}">
              <a16:creationId xmlns:a16="http://schemas.microsoft.com/office/drawing/2014/main" id="{94AB1D11-D848-6027-0D29-13B0EC6AC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85056</xdr:colOff>
      <xdr:row>403</xdr:row>
      <xdr:rowOff>116514</xdr:rowOff>
    </xdr:from>
    <xdr:to>
      <xdr:col>10</xdr:col>
      <xdr:colOff>361194</xdr:colOff>
      <xdr:row>415</xdr:row>
      <xdr:rowOff>104861</xdr:rowOff>
    </xdr:to>
    <xdr:graphicFrame macro="">
      <xdr:nvGraphicFramePr>
        <xdr:cNvPr id="16" name="Chart 15">
          <a:extLst>
            <a:ext uri="{FF2B5EF4-FFF2-40B4-BE49-F238E27FC236}">
              <a16:creationId xmlns:a16="http://schemas.microsoft.com/office/drawing/2014/main" id="{B20FC2F7-CAB4-4E58-94CE-10986B22D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157294</xdr:colOff>
      <xdr:row>403</xdr:row>
      <xdr:rowOff>116514</xdr:rowOff>
    </xdr:from>
    <xdr:to>
      <xdr:col>4</xdr:col>
      <xdr:colOff>582568</xdr:colOff>
      <xdr:row>415</xdr:row>
      <xdr:rowOff>113251</xdr:rowOff>
    </xdr:to>
    <xdr:graphicFrame macro="">
      <xdr:nvGraphicFramePr>
        <xdr:cNvPr id="17" name="Chart 16">
          <a:extLst>
            <a:ext uri="{FF2B5EF4-FFF2-40B4-BE49-F238E27FC236}">
              <a16:creationId xmlns:a16="http://schemas.microsoft.com/office/drawing/2014/main" id="{7E9010E9-F680-0E99-51A2-F172A6B4E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457901</xdr:colOff>
      <xdr:row>403</xdr:row>
      <xdr:rowOff>99035</xdr:rowOff>
    </xdr:from>
    <xdr:to>
      <xdr:col>16</xdr:col>
      <xdr:colOff>262158</xdr:colOff>
      <xdr:row>415</xdr:row>
      <xdr:rowOff>87385</xdr:rowOff>
    </xdr:to>
    <xdr:graphicFrame macro="">
      <xdr:nvGraphicFramePr>
        <xdr:cNvPr id="18" name="Chart 17">
          <a:extLst>
            <a:ext uri="{FF2B5EF4-FFF2-40B4-BE49-F238E27FC236}">
              <a16:creationId xmlns:a16="http://schemas.microsoft.com/office/drawing/2014/main" id="{A850A04A-B049-734D-EA24-208E5530A2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476250</xdr:colOff>
      <xdr:row>5</xdr:row>
      <xdr:rowOff>101600</xdr:rowOff>
    </xdr:from>
    <xdr:to>
      <xdr:col>11</xdr:col>
      <xdr:colOff>273050</xdr:colOff>
      <xdr:row>17</xdr:row>
      <xdr:rowOff>95250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3B07F38-86DF-4E42-B9C5-B04A986866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54450" y="1454150"/>
              <a:ext cx="3454400" cy="2203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97B5E-ABEF-4FD1-9350-5B5DB5871FE4}">
  <dimension ref="A1:AX77"/>
  <sheetViews>
    <sheetView topLeftCell="A69" zoomScale="93" workbookViewId="0">
      <selection activeCell="G73" sqref="G73"/>
    </sheetView>
  </sheetViews>
  <sheetFormatPr defaultRowHeight="14.5"/>
  <cols>
    <col min="1" max="1" width="16.81640625" bestFit="1" customWidth="1"/>
    <col min="2" max="2" width="13" bestFit="1" customWidth="1"/>
    <col min="4" max="4" width="13" bestFit="1" customWidth="1"/>
  </cols>
  <sheetData>
    <row r="1" spans="1:13" ht="16.5" customHeight="1" thickBot="1">
      <c r="A1" s="69" t="s">
        <v>58</v>
      </c>
      <c r="B1" s="70"/>
      <c r="C1" s="70"/>
      <c r="D1" s="70"/>
      <c r="E1" s="70"/>
      <c r="F1" s="71"/>
    </row>
    <row r="3" spans="1:13" ht="41.5" customHeight="1">
      <c r="A3" s="72" t="s">
        <v>0</v>
      </c>
      <c r="B3" s="72"/>
      <c r="C3" s="72"/>
      <c r="D3" s="72"/>
      <c r="E3" s="72"/>
      <c r="F3" s="72"/>
      <c r="G3" s="72"/>
      <c r="H3" s="72"/>
      <c r="I3" s="72"/>
      <c r="J3" s="72"/>
      <c r="K3" s="72"/>
      <c r="L3" s="72"/>
      <c r="M3" s="72"/>
    </row>
    <row r="4" spans="1:13" ht="39.5" customHeight="1">
      <c r="A4" s="68" t="s">
        <v>1</v>
      </c>
      <c r="B4" s="68"/>
      <c r="C4" s="68"/>
      <c r="D4" s="68"/>
      <c r="E4" s="68"/>
      <c r="F4" s="68"/>
      <c r="G4" s="68"/>
      <c r="H4" s="68"/>
      <c r="I4" s="68"/>
      <c r="J4" s="68"/>
      <c r="K4" s="68"/>
      <c r="L4" s="68"/>
      <c r="M4" s="68"/>
    </row>
    <row r="5" spans="1:13">
      <c r="A5" t="s">
        <v>2</v>
      </c>
      <c r="B5" s="1">
        <v>50</v>
      </c>
      <c r="C5" t="s">
        <v>6</v>
      </c>
    </row>
    <row r="6" spans="1:13">
      <c r="A6" t="s">
        <v>3</v>
      </c>
      <c r="B6" s="1">
        <v>60</v>
      </c>
      <c r="C6" t="s">
        <v>6</v>
      </c>
    </row>
    <row r="7" spans="1:13">
      <c r="A7" t="s">
        <v>4</v>
      </c>
      <c r="B7" s="1">
        <v>55</v>
      </c>
      <c r="C7" t="s">
        <v>6</v>
      </c>
    </row>
    <row r="8" spans="1:13">
      <c r="A8" t="s">
        <v>5</v>
      </c>
      <c r="B8" s="1">
        <v>70</v>
      </c>
      <c r="C8" t="s">
        <v>6</v>
      </c>
    </row>
    <row r="9" spans="1:13" ht="15" thickBot="1"/>
    <row r="10" spans="1:13">
      <c r="A10" s="3" t="s">
        <v>7</v>
      </c>
      <c r="B10" s="3"/>
    </row>
    <row r="12" spans="1:13">
      <c r="A12" s="4" t="s">
        <v>8</v>
      </c>
      <c r="B12" s="4">
        <v>58.75</v>
      </c>
    </row>
    <row r="13" spans="1:13">
      <c r="A13" t="s">
        <v>9</v>
      </c>
      <c r="B13">
        <v>4.2695628191498329</v>
      </c>
    </row>
    <row r="14" spans="1:13">
      <c r="A14" s="4" t="s">
        <v>10</v>
      </c>
      <c r="B14" s="4">
        <v>57.5</v>
      </c>
    </row>
    <row r="15" spans="1:13">
      <c r="A15" t="s">
        <v>11</v>
      </c>
      <c r="B15" t="e">
        <v>#N/A</v>
      </c>
    </row>
    <row r="16" spans="1:13">
      <c r="A16" t="s">
        <v>12</v>
      </c>
      <c r="B16">
        <v>8.5391256382996659</v>
      </c>
    </row>
    <row r="17" spans="1:14">
      <c r="A17" t="s">
        <v>13</v>
      </c>
      <c r="B17">
        <v>72.916666666666671</v>
      </c>
    </row>
    <row r="18" spans="1:14">
      <c r="A18" t="s">
        <v>14</v>
      </c>
      <c r="B18">
        <v>0.34285714285713453</v>
      </c>
    </row>
    <row r="19" spans="1:14">
      <c r="A19" t="s">
        <v>15</v>
      </c>
      <c r="B19">
        <v>0.75283719913172531</v>
      </c>
    </row>
    <row r="20" spans="1:14">
      <c r="A20" t="s">
        <v>16</v>
      </c>
      <c r="B20">
        <v>20</v>
      </c>
    </row>
    <row r="21" spans="1:14">
      <c r="A21" t="s">
        <v>17</v>
      </c>
      <c r="B21">
        <v>50</v>
      </c>
    </row>
    <row r="22" spans="1:14">
      <c r="A22" t="s">
        <v>18</v>
      </c>
      <c r="B22">
        <v>70</v>
      </c>
    </row>
    <row r="23" spans="1:14">
      <c r="A23" t="s">
        <v>19</v>
      </c>
      <c r="B23">
        <v>235</v>
      </c>
    </row>
    <row r="24" spans="1:14" ht="15" thickBot="1">
      <c r="A24" s="2" t="s">
        <v>20</v>
      </c>
      <c r="B24" s="2">
        <v>4</v>
      </c>
    </row>
    <row r="25" spans="1:14">
      <c r="B25">
        <v>1</v>
      </c>
    </row>
    <row r="27" spans="1:14">
      <c r="A27" s="83" t="s">
        <v>21</v>
      </c>
      <c r="B27" s="83"/>
      <c r="C27" s="83"/>
      <c r="D27" s="83"/>
      <c r="E27" s="83"/>
      <c r="F27" s="83"/>
      <c r="G27" s="83"/>
    </row>
    <row r="29" spans="1:14" ht="15" thickBot="1"/>
    <row r="30" spans="1:14" ht="32.5" customHeight="1" thickBot="1">
      <c r="A30" s="80" t="s">
        <v>22</v>
      </c>
      <c r="B30" s="81"/>
      <c r="C30" s="81"/>
      <c r="D30" s="81"/>
      <c r="E30" s="81"/>
      <c r="F30" s="81"/>
      <c r="G30" s="81"/>
      <c r="H30" s="81"/>
      <c r="I30" s="81"/>
      <c r="J30" s="81"/>
      <c r="K30" s="81"/>
      <c r="L30" s="81"/>
      <c r="M30" s="81"/>
      <c r="N30" s="82"/>
    </row>
    <row r="31" spans="1:14" ht="15" thickBot="1"/>
    <row r="32" spans="1:14" ht="38" customHeight="1" thickBot="1">
      <c r="A32" s="77" t="s">
        <v>23</v>
      </c>
      <c r="B32" s="78"/>
      <c r="C32" s="78"/>
      <c r="D32" s="78"/>
      <c r="E32" s="78"/>
      <c r="F32" s="78"/>
      <c r="G32" s="78"/>
      <c r="H32" s="79"/>
    </row>
    <row r="33" spans="1:20" ht="15" thickBot="1">
      <c r="A33" s="9">
        <v>10</v>
      </c>
      <c r="B33" s="10">
        <v>10</v>
      </c>
      <c r="C33" s="10">
        <v>10</v>
      </c>
      <c r="D33" s="10">
        <v>10</v>
      </c>
      <c r="E33" s="10">
        <v>10</v>
      </c>
      <c r="F33" s="10">
        <v>10</v>
      </c>
      <c r="G33" s="10">
        <v>15</v>
      </c>
      <c r="H33" s="10">
        <v>15</v>
      </c>
      <c r="I33" s="10">
        <v>15</v>
      </c>
      <c r="J33" s="10">
        <v>15</v>
      </c>
      <c r="K33" s="10">
        <v>15</v>
      </c>
      <c r="L33" s="10">
        <v>20</v>
      </c>
      <c r="M33" s="10">
        <v>20</v>
      </c>
      <c r="N33" s="10">
        <v>20</v>
      </c>
      <c r="O33" s="10">
        <v>20</v>
      </c>
      <c r="P33" s="10">
        <v>20</v>
      </c>
      <c r="Q33" s="10">
        <v>25</v>
      </c>
      <c r="R33" s="10">
        <v>25</v>
      </c>
      <c r="S33" s="10">
        <v>25</v>
      </c>
      <c r="T33" s="11">
        <v>30</v>
      </c>
    </row>
    <row r="36" spans="1:20">
      <c r="A36" s="27" t="s">
        <v>24</v>
      </c>
      <c r="B36" s="27"/>
    </row>
    <row r="38" spans="1:20">
      <c r="A38" s="7" t="s">
        <v>8</v>
      </c>
      <c r="B38" s="7">
        <v>17</v>
      </c>
    </row>
    <row r="39" spans="1:20">
      <c r="A39" t="s">
        <v>9</v>
      </c>
      <c r="B39">
        <v>1.3764944032233706</v>
      </c>
    </row>
    <row r="40" spans="1:20">
      <c r="A40" s="7" t="s">
        <v>10</v>
      </c>
      <c r="B40" s="7">
        <v>15</v>
      </c>
    </row>
    <row r="41" spans="1:20">
      <c r="A41" s="7" t="s">
        <v>11</v>
      </c>
      <c r="B41" s="7">
        <v>10</v>
      </c>
    </row>
    <row r="42" spans="1:20">
      <c r="A42" t="s">
        <v>12</v>
      </c>
      <c r="B42">
        <v>6.1558701125109243</v>
      </c>
    </row>
    <row r="43" spans="1:20">
      <c r="A43" t="s">
        <v>13</v>
      </c>
      <c r="B43">
        <v>37.89473684210526</v>
      </c>
    </row>
    <row r="44" spans="1:20">
      <c r="A44" t="s">
        <v>14</v>
      </c>
      <c r="B44">
        <v>-0.73518064633260538</v>
      </c>
    </row>
    <row r="45" spans="1:20">
      <c r="A45" t="s">
        <v>15</v>
      </c>
      <c r="B45">
        <v>0.44371980427756885</v>
      </c>
    </row>
    <row r="46" spans="1:20">
      <c r="A46" t="s">
        <v>16</v>
      </c>
      <c r="B46">
        <v>20</v>
      </c>
    </row>
    <row r="47" spans="1:20">
      <c r="A47" t="s">
        <v>17</v>
      </c>
      <c r="B47">
        <v>10</v>
      </c>
    </row>
    <row r="48" spans="1:20">
      <c r="A48" t="s">
        <v>18</v>
      </c>
      <c r="B48">
        <v>30</v>
      </c>
    </row>
    <row r="49" spans="1:50">
      <c r="A49" t="s">
        <v>19</v>
      </c>
      <c r="B49">
        <v>340</v>
      </c>
    </row>
    <row r="50" spans="1:50" ht="15" thickBot="1">
      <c r="A50" s="2" t="s">
        <v>20</v>
      </c>
      <c r="B50" s="2">
        <v>20</v>
      </c>
    </row>
    <row r="51" spans="1:50" ht="15" thickBot="1">
      <c r="B51">
        <v>1</v>
      </c>
    </row>
    <row r="52" spans="1:50" ht="15" thickBot="1">
      <c r="A52" s="73" t="s">
        <v>25</v>
      </c>
      <c r="B52" s="74"/>
      <c r="C52" s="74"/>
      <c r="D52" s="74"/>
      <c r="E52" s="74"/>
      <c r="F52" s="74"/>
      <c r="G52" s="75"/>
    </row>
    <row r="53" spans="1:50">
      <c r="H53" s="6"/>
      <c r="I53" s="6"/>
      <c r="J53" s="6"/>
      <c r="K53" s="6"/>
      <c r="L53" s="6"/>
    </row>
    <row r="55" spans="1:50" ht="38" customHeight="1">
      <c r="A55" s="76" t="s">
        <v>26</v>
      </c>
      <c r="B55" s="76"/>
      <c r="C55" s="76"/>
      <c r="D55" s="76"/>
      <c r="E55" s="76"/>
      <c r="F55" s="76"/>
      <c r="G55" s="76"/>
      <c r="H55" s="76"/>
      <c r="I55" s="76"/>
      <c r="J55" s="76"/>
    </row>
    <row r="56" spans="1:50" ht="36" customHeight="1">
      <c r="A56" s="68" t="s">
        <v>27</v>
      </c>
      <c r="B56" s="68"/>
      <c r="C56" s="68"/>
      <c r="D56" s="68"/>
      <c r="E56" s="68"/>
      <c r="F56" s="68"/>
      <c r="G56" s="68"/>
      <c r="H56" s="68"/>
      <c r="I56" s="68"/>
      <c r="J56" s="68"/>
    </row>
    <row r="57" spans="1:50" ht="15" thickBot="1"/>
    <row r="58" spans="1:50" ht="15" thickBot="1">
      <c r="A58" s="9">
        <v>3</v>
      </c>
      <c r="B58" s="10">
        <v>2</v>
      </c>
      <c r="C58" s="10">
        <v>5</v>
      </c>
      <c r="D58" s="10">
        <v>4</v>
      </c>
      <c r="E58" s="10">
        <v>7</v>
      </c>
      <c r="F58" s="10">
        <v>2</v>
      </c>
      <c r="G58" s="10">
        <v>3</v>
      </c>
      <c r="H58" s="10">
        <v>3</v>
      </c>
      <c r="I58" s="10">
        <v>1</v>
      </c>
      <c r="J58" s="10">
        <v>6</v>
      </c>
      <c r="K58" s="10">
        <v>4</v>
      </c>
      <c r="L58" s="10">
        <v>2</v>
      </c>
      <c r="M58" s="10">
        <v>3</v>
      </c>
      <c r="N58" s="10">
        <v>5</v>
      </c>
      <c r="O58" s="10">
        <v>2</v>
      </c>
      <c r="P58" s="10">
        <v>4</v>
      </c>
      <c r="Q58" s="10">
        <v>2</v>
      </c>
      <c r="R58" s="10">
        <v>1</v>
      </c>
      <c r="S58" s="10">
        <v>3</v>
      </c>
      <c r="T58" s="10">
        <v>5</v>
      </c>
      <c r="U58" s="10">
        <v>6</v>
      </c>
      <c r="V58" s="10">
        <v>3</v>
      </c>
      <c r="W58" s="10">
        <v>2</v>
      </c>
      <c r="X58" s="10">
        <v>1</v>
      </c>
      <c r="Y58" s="10">
        <v>4</v>
      </c>
      <c r="Z58" s="10">
        <v>2</v>
      </c>
      <c r="AA58" s="10">
        <v>4</v>
      </c>
      <c r="AB58" s="10">
        <v>5</v>
      </c>
      <c r="AC58" s="10">
        <v>3</v>
      </c>
      <c r="AD58" s="10">
        <v>2</v>
      </c>
      <c r="AE58" s="10">
        <v>7</v>
      </c>
      <c r="AF58" s="10">
        <v>2</v>
      </c>
      <c r="AG58" s="10">
        <v>3</v>
      </c>
      <c r="AH58" s="10">
        <v>4</v>
      </c>
      <c r="AI58" s="10">
        <v>5</v>
      </c>
      <c r="AJ58" s="10">
        <v>1</v>
      </c>
      <c r="AK58" s="10">
        <v>6</v>
      </c>
      <c r="AL58" s="10">
        <v>2</v>
      </c>
      <c r="AM58" s="10">
        <v>4</v>
      </c>
      <c r="AN58" s="10">
        <v>3</v>
      </c>
      <c r="AO58" s="10">
        <v>5</v>
      </c>
      <c r="AP58" s="10">
        <v>3</v>
      </c>
      <c r="AQ58" s="10">
        <v>2</v>
      </c>
      <c r="AR58" s="10">
        <v>4</v>
      </c>
      <c r="AS58" s="10">
        <v>2</v>
      </c>
      <c r="AT58" s="10">
        <v>6</v>
      </c>
      <c r="AU58" s="10">
        <v>3</v>
      </c>
      <c r="AV58" s="10">
        <v>2</v>
      </c>
      <c r="AW58" s="10">
        <v>4</v>
      </c>
      <c r="AX58" s="11">
        <v>5</v>
      </c>
    </row>
    <row r="59" spans="1:50" ht="15" thickBot="1"/>
    <row r="60" spans="1:50">
      <c r="A60" s="3" t="s">
        <v>24</v>
      </c>
      <c r="B60" s="3"/>
    </row>
    <row r="62" spans="1:50">
      <c r="A62" t="s">
        <v>8</v>
      </c>
      <c r="B62" s="7">
        <v>3.44</v>
      </c>
    </row>
    <row r="63" spans="1:50">
      <c r="A63" t="s">
        <v>9</v>
      </c>
      <c r="B63">
        <v>0.22526175250773747</v>
      </c>
    </row>
    <row r="64" spans="1:50">
      <c r="A64" t="s">
        <v>10</v>
      </c>
      <c r="B64" s="7">
        <v>3</v>
      </c>
    </row>
    <row r="65" spans="1:10">
      <c r="A65" t="s">
        <v>11</v>
      </c>
      <c r="B65" s="7">
        <v>2</v>
      </c>
    </row>
    <row r="66" spans="1:10">
      <c r="A66" t="s">
        <v>12</v>
      </c>
      <c r="B66">
        <v>1.5928411274018694</v>
      </c>
    </row>
    <row r="67" spans="1:10">
      <c r="A67" t="s">
        <v>13</v>
      </c>
      <c r="B67">
        <v>2.5371428571428583</v>
      </c>
    </row>
    <row r="68" spans="1:10">
      <c r="A68" t="s">
        <v>14</v>
      </c>
      <c r="B68">
        <v>-0.56437439452103</v>
      </c>
    </row>
    <row r="69" spans="1:10">
      <c r="A69" t="s">
        <v>15</v>
      </c>
      <c r="B69">
        <v>0.46100936193958952</v>
      </c>
    </row>
    <row r="70" spans="1:10">
      <c r="A70" t="s">
        <v>16</v>
      </c>
      <c r="B70">
        <v>6</v>
      </c>
    </row>
    <row r="71" spans="1:10">
      <c r="A71" t="s">
        <v>17</v>
      </c>
      <c r="B71">
        <v>1</v>
      </c>
    </row>
    <row r="72" spans="1:10">
      <c r="A72" t="s">
        <v>18</v>
      </c>
      <c r="B72">
        <v>7</v>
      </c>
    </row>
    <row r="73" spans="1:10">
      <c r="A73" t="s">
        <v>19</v>
      </c>
      <c r="B73">
        <v>172</v>
      </c>
    </row>
    <row r="74" spans="1:10" ht="15" thickBot="1">
      <c r="A74" s="2" t="s">
        <v>20</v>
      </c>
      <c r="B74" s="2">
        <v>50</v>
      </c>
    </row>
    <row r="75" spans="1:10">
      <c r="B75">
        <v>1</v>
      </c>
    </row>
    <row r="76" spans="1:10" ht="15" thickBot="1"/>
    <row r="77" spans="1:10" ht="15" thickBot="1">
      <c r="A77" s="65" t="s">
        <v>28</v>
      </c>
      <c r="B77" s="66"/>
      <c r="C77" s="66"/>
      <c r="D77" s="66"/>
      <c r="E77" s="66"/>
      <c r="F77" s="66"/>
      <c r="G77" s="67"/>
      <c r="H77" s="6"/>
      <c r="I77" s="6"/>
      <c r="J77" s="6"/>
    </row>
  </sheetData>
  <sortState xmlns:xlrd2="http://schemas.microsoft.com/office/spreadsheetml/2017/richdata2" columnSort="1" ref="B198:K198">
    <sortCondition ref="B198:K198"/>
  </sortState>
  <mergeCells count="10">
    <mergeCell ref="A77:G77"/>
    <mergeCell ref="A56:J56"/>
    <mergeCell ref="A1:F1"/>
    <mergeCell ref="A3:M3"/>
    <mergeCell ref="A4:M4"/>
    <mergeCell ref="A52:G52"/>
    <mergeCell ref="A55:J55"/>
    <mergeCell ref="A32:H32"/>
    <mergeCell ref="A30:N30"/>
    <mergeCell ref="A27:G27"/>
  </mergeCells>
  <phoneticPr fontId="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9477A-292B-4605-9721-41C152DDDC32}">
  <dimension ref="A1:AX160"/>
  <sheetViews>
    <sheetView topLeftCell="A55" workbookViewId="0">
      <selection activeCell="E10" sqref="E10"/>
    </sheetView>
  </sheetViews>
  <sheetFormatPr defaultRowHeight="14.5"/>
  <cols>
    <col min="1" max="1" width="17.08984375" bestFit="1" customWidth="1"/>
    <col min="2" max="2" width="12.453125" bestFit="1" customWidth="1"/>
    <col min="4" max="5" width="16.81640625" bestFit="1" customWidth="1"/>
    <col min="6" max="6" width="9.81640625" customWidth="1"/>
    <col min="7" max="8" width="16.81640625" bestFit="1" customWidth="1"/>
    <col min="9" max="9" width="12.453125" bestFit="1" customWidth="1"/>
    <col min="10" max="10" width="16.81640625" bestFit="1" customWidth="1"/>
    <col min="11" max="11" width="12.453125" bestFit="1" customWidth="1"/>
  </cols>
  <sheetData>
    <row r="1" spans="1:12" ht="16.5">
      <c r="A1" s="100" t="s">
        <v>59</v>
      </c>
      <c r="B1" s="100"/>
      <c r="C1" s="100"/>
      <c r="D1" s="100"/>
      <c r="E1" s="100"/>
      <c r="F1" s="100"/>
      <c r="G1" s="100"/>
    </row>
    <row r="2" spans="1:12" ht="15" thickBot="1"/>
    <row r="3" spans="1:12" ht="38" customHeight="1" thickBot="1">
      <c r="A3" s="77" t="s">
        <v>29</v>
      </c>
      <c r="B3" s="78"/>
      <c r="C3" s="78"/>
      <c r="D3" s="78"/>
      <c r="E3" s="78"/>
      <c r="F3" s="78"/>
      <c r="G3" s="78"/>
      <c r="H3" s="79"/>
      <c r="I3" s="8"/>
      <c r="J3" s="8"/>
      <c r="K3" s="8"/>
      <c r="L3" s="8"/>
    </row>
    <row r="4" spans="1:12" ht="37.5" customHeight="1" thickBot="1">
      <c r="A4" s="86" t="s">
        <v>60</v>
      </c>
      <c r="B4" s="87"/>
      <c r="C4" s="87"/>
      <c r="D4" s="87"/>
      <c r="E4" s="87"/>
      <c r="F4" s="87"/>
      <c r="G4" s="87"/>
      <c r="H4" s="88"/>
      <c r="I4" s="19"/>
      <c r="J4" s="19"/>
      <c r="K4" s="19"/>
      <c r="L4" s="19"/>
    </row>
    <row r="5" spans="1:12">
      <c r="A5" s="23" t="s">
        <v>30</v>
      </c>
      <c r="B5" s="23">
        <v>120</v>
      </c>
      <c r="C5" s="23" t="s">
        <v>6</v>
      </c>
    </row>
    <row r="6" spans="1:12">
      <c r="A6" s="16" t="s">
        <v>31</v>
      </c>
      <c r="B6" s="16">
        <v>110</v>
      </c>
      <c r="C6" s="16" t="s">
        <v>6</v>
      </c>
    </row>
    <row r="7" spans="1:12">
      <c r="A7" s="16" t="s">
        <v>32</v>
      </c>
      <c r="B7" s="24">
        <v>130</v>
      </c>
      <c r="C7" s="16" t="s">
        <v>6</v>
      </c>
    </row>
    <row r="8" spans="1:12">
      <c r="A8" s="16" t="s">
        <v>33</v>
      </c>
      <c r="B8" s="24">
        <v>115</v>
      </c>
      <c r="C8" s="16" t="s">
        <v>6</v>
      </c>
    </row>
    <row r="9" spans="1:12">
      <c r="A9" s="16" t="s">
        <v>34</v>
      </c>
      <c r="B9" s="24">
        <v>125</v>
      </c>
      <c r="C9" s="16" t="s">
        <v>6</v>
      </c>
    </row>
    <row r="10" spans="1:12">
      <c r="A10" s="16" t="s">
        <v>35</v>
      </c>
      <c r="B10" s="24">
        <v>105</v>
      </c>
      <c r="C10" s="16" t="s">
        <v>6</v>
      </c>
    </row>
    <row r="11" spans="1:12">
      <c r="A11" s="16" t="s">
        <v>36</v>
      </c>
      <c r="B11" s="24">
        <v>135</v>
      </c>
      <c r="C11" s="16" t="s">
        <v>6</v>
      </c>
    </row>
    <row r="12" spans="1:12">
      <c r="A12" s="16" t="s">
        <v>37</v>
      </c>
      <c r="B12" s="24">
        <v>115</v>
      </c>
      <c r="C12" s="16" t="s">
        <v>6</v>
      </c>
    </row>
    <row r="13" spans="1:12">
      <c r="A13" s="16" t="s">
        <v>38</v>
      </c>
      <c r="B13" s="24">
        <v>125</v>
      </c>
      <c r="C13" s="16" t="s">
        <v>6</v>
      </c>
    </row>
    <row r="14" spans="1:12">
      <c r="A14" s="16" t="s">
        <v>39</v>
      </c>
      <c r="B14" s="24">
        <v>140</v>
      </c>
      <c r="C14" s="16" t="s">
        <v>6</v>
      </c>
    </row>
    <row r="17" spans="1:2" ht="15" thickBot="1"/>
    <row r="18" spans="1:2">
      <c r="A18" s="3" t="s">
        <v>7</v>
      </c>
      <c r="B18" s="3"/>
    </row>
    <row r="20" spans="1:2">
      <c r="A20" t="s">
        <v>8</v>
      </c>
      <c r="B20">
        <v>122</v>
      </c>
    </row>
    <row r="21" spans="1:2">
      <c r="A21" t="s">
        <v>9</v>
      </c>
      <c r="B21">
        <v>3.5118845842842457</v>
      </c>
    </row>
    <row r="22" spans="1:2">
      <c r="A22" t="s">
        <v>10</v>
      </c>
      <c r="B22">
        <v>122.5</v>
      </c>
    </row>
    <row r="23" spans="1:2">
      <c r="A23" t="s">
        <v>11</v>
      </c>
      <c r="B23">
        <v>115</v>
      </c>
    </row>
    <row r="24" spans="1:2">
      <c r="A24" s="7" t="s">
        <v>12</v>
      </c>
      <c r="B24" s="7">
        <v>11.105554165971787</v>
      </c>
    </row>
    <row r="25" spans="1:2">
      <c r="A25" s="7" t="s">
        <v>13</v>
      </c>
      <c r="B25" s="7">
        <v>123.33333333333333</v>
      </c>
    </row>
    <row r="26" spans="1:2">
      <c r="A26" t="s">
        <v>14</v>
      </c>
      <c r="B26">
        <v>-0.79711468224981585</v>
      </c>
    </row>
    <row r="27" spans="1:2">
      <c r="A27" t="s">
        <v>15</v>
      </c>
      <c r="B27">
        <v>0.12776660198250986</v>
      </c>
    </row>
    <row r="28" spans="1:2">
      <c r="A28" s="7" t="s">
        <v>16</v>
      </c>
      <c r="B28" s="7">
        <v>35</v>
      </c>
    </row>
    <row r="29" spans="1:2">
      <c r="A29" t="s">
        <v>17</v>
      </c>
      <c r="B29">
        <v>105</v>
      </c>
    </row>
    <row r="30" spans="1:2">
      <c r="A30" t="s">
        <v>18</v>
      </c>
      <c r="B30">
        <v>140</v>
      </c>
    </row>
    <row r="31" spans="1:2">
      <c r="A31" t="s">
        <v>19</v>
      </c>
      <c r="B31">
        <v>1220</v>
      </c>
    </row>
    <row r="32" spans="1:2" ht="15" thickBot="1">
      <c r="A32" s="2" t="s">
        <v>20</v>
      </c>
      <c r="B32" s="2">
        <v>10</v>
      </c>
    </row>
    <row r="33" spans="1:30">
      <c r="B33">
        <v>1</v>
      </c>
    </row>
    <row r="34" spans="1:30" ht="15" thickBot="1"/>
    <row r="35" spans="1:30" ht="40" customHeight="1" thickBot="1">
      <c r="A35" s="96" t="s">
        <v>40</v>
      </c>
      <c r="B35" s="97"/>
      <c r="C35" s="97"/>
      <c r="D35" s="97"/>
      <c r="E35" s="97"/>
      <c r="F35" s="97"/>
      <c r="G35" s="97"/>
      <c r="H35" s="97"/>
      <c r="I35" s="98"/>
      <c r="J35" s="8"/>
    </row>
    <row r="36" spans="1:30" ht="40.5" customHeight="1" thickBot="1">
      <c r="A36" s="89" t="s">
        <v>61</v>
      </c>
      <c r="B36" s="90"/>
      <c r="C36" s="90"/>
      <c r="D36" s="90"/>
      <c r="E36" s="90"/>
      <c r="F36" s="90"/>
      <c r="G36" s="90"/>
      <c r="H36" s="90"/>
      <c r="I36" s="91"/>
    </row>
    <row r="37" spans="1:30">
      <c r="A37" s="23">
        <v>500</v>
      </c>
      <c r="B37" s="23">
        <v>700</v>
      </c>
      <c r="C37" s="23">
        <v>400</v>
      </c>
      <c r="D37" s="23">
        <v>600</v>
      </c>
      <c r="E37" s="23">
        <v>550</v>
      </c>
      <c r="F37" s="23">
        <v>750</v>
      </c>
      <c r="G37" s="23">
        <v>650</v>
      </c>
      <c r="H37" s="23">
        <v>500</v>
      </c>
      <c r="I37" s="23">
        <v>600</v>
      </c>
      <c r="J37" s="16">
        <v>550</v>
      </c>
      <c r="K37" s="21">
        <v>800</v>
      </c>
      <c r="L37" s="21">
        <v>450</v>
      </c>
      <c r="M37" s="16">
        <v>700</v>
      </c>
      <c r="N37" s="16">
        <v>550</v>
      </c>
      <c r="O37" s="16">
        <v>600</v>
      </c>
      <c r="P37" s="16">
        <v>400</v>
      </c>
      <c r="Q37" s="16">
        <v>650</v>
      </c>
      <c r="R37" s="16">
        <v>500</v>
      </c>
      <c r="S37" s="16">
        <v>750</v>
      </c>
      <c r="T37" s="16">
        <v>550</v>
      </c>
      <c r="U37" s="22">
        <v>700</v>
      </c>
      <c r="V37" s="22">
        <v>600</v>
      </c>
      <c r="W37" s="16">
        <v>500</v>
      </c>
      <c r="X37" s="16">
        <v>800</v>
      </c>
      <c r="Y37" s="16">
        <v>550</v>
      </c>
      <c r="Z37" s="16">
        <v>650</v>
      </c>
      <c r="AA37" s="16">
        <v>400</v>
      </c>
      <c r="AB37" s="16">
        <v>600</v>
      </c>
      <c r="AC37" s="16">
        <v>750</v>
      </c>
      <c r="AD37" s="16">
        <v>550</v>
      </c>
    </row>
    <row r="38" spans="1:30" ht="14.5" customHeight="1" thickBot="1"/>
    <row r="39" spans="1:30" ht="14.5" customHeight="1">
      <c r="A39" s="3" t="s">
        <v>24</v>
      </c>
      <c r="B39" s="3"/>
    </row>
    <row r="41" spans="1:30">
      <c r="A41" t="s">
        <v>8</v>
      </c>
      <c r="B41">
        <v>595</v>
      </c>
    </row>
    <row r="42" spans="1:30">
      <c r="A42" t="s">
        <v>9</v>
      </c>
      <c r="B42">
        <v>20.947388941065562</v>
      </c>
    </row>
    <row r="43" spans="1:30">
      <c r="A43" t="s">
        <v>10</v>
      </c>
      <c r="B43">
        <v>600</v>
      </c>
    </row>
    <row r="44" spans="1:30" ht="15" thickBot="1">
      <c r="A44" t="s">
        <v>11</v>
      </c>
      <c r="B44">
        <v>550</v>
      </c>
    </row>
    <row r="45" spans="1:30" ht="15" thickBot="1">
      <c r="A45" s="13" t="s">
        <v>12</v>
      </c>
      <c r="B45" s="14">
        <v>114.73357443855863</v>
      </c>
      <c r="C45" s="12"/>
    </row>
    <row r="46" spans="1:30" ht="15" thickBot="1">
      <c r="A46" s="13" t="s">
        <v>13</v>
      </c>
      <c r="B46" s="14">
        <v>13163.793103448275</v>
      </c>
    </row>
    <row r="47" spans="1:30">
      <c r="A47" t="s">
        <v>14</v>
      </c>
      <c r="B47">
        <v>-0.69693490681521419</v>
      </c>
    </row>
    <row r="48" spans="1:30" ht="15" thickBot="1">
      <c r="A48" t="s">
        <v>15</v>
      </c>
      <c r="B48">
        <v>7.5954805899607541E-2</v>
      </c>
      <c r="E48" s="12"/>
    </row>
    <row r="49" spans="1:50" ht="15" thickBot="1">
      <c r="A49" s="13" t="s">
        <v>16</v>
      </c>
      <c r="B49" s="14">
        <v>400</v>
      </c>
    </row>
    <row r="50" spans="1:50">
      <c r="A50" t="s">
        <v>17</v>
      </c>
      <c r="B50">
        <v>400</v>
      </c>
    </row>
    <row r="51" spans="1:50">
      <c r="A51" t="s">
        <v>18</v>
      </c>
      <c r="B51">
        <v>800</v>
      </c>
    </row>
    <row r="52" spans="1:50">
      <c r="A52" t="s">
        <v>19</v>
      </c>
      <c r="B52">
        <v>17850</v>
      </c>
    </row>
    <row r="53" spans="1:50" ht="15" thickBot="1">
      <c r="A53" s="2" t="s">
        <v>20</v>
      </c>
      <c r="B53" s="2">
        <v>30</v>
      </c>
    </row>
    <row r="54" spans="1:50">
      <c r="B54">
        <v>1</v>
      </c>
    </row>
    <row r="55" spans="1:50" ht="15" thickBot="1"/>
    <row r="56" spans="1:50" ht="47" customHeight="1" thickBot="1">
      <c r="A56" s="80" t="s">
        <v>41</v>
      </c>
      <c r="B56" s="81"/>
      <c r="C56" s="81"/>
      <c r="D56" s="81"/>
      <c r="E56" s="81"/>
      <c r="F56" s="81"/>
      <c r="G56" s="81"/>
      <c r="H56" s="81"/>
      <c r="I56" s="82"/>
    </row>
    <row r="57" spans="1:50" ht="34" customHeight="1">
      <c r="A57" s="92" t="s">
        <v>62</v>
      </c>
      <c r="B57" s="93"/>
      <c r="C57" s="93"/>
      <c r="D57" s="93"/>
      <c r="E57" s="93"/>
      <c r="F57" s="93"/>
      <c r="G57" s="93"/>
      <c r="H57" s="93"/>
      <c r="I57" s="94"/>
    </row>
    <row r="58" spans="1:50">
      <c r="A58" s="20">
        <v>3</v>
      </c>
      <c r="B58" s="20">
        <v>5</v>
      </c>
      <c r="C58" s="20">
        <v>2</v>
      </c>
      <c r="D58" s="20">
        <v>4</v>
      </c>
      <c r="E58" s="20">
        <v>6</v>
      </c>
      <c r="F58" s="20">
        <v>2</v>
      </c>
      <c r="G58" s="20">
        <v>3</v>
      </c>
      <c r="H58" s="20">
        <v>4</v>
      </c>
      <c r="I58" s="20">
        <v>2</v>
      </c>
      <c r="J58" s="20">
        <v>5</v>
      </c>
      <c r="K58" s="20">
        <v>7</v>
      </c>
      <c r="L58" s="20">
        <v>2</v>
      </c>
      <c r="M58" s="20">
        <v>3</v>
      </c>
      <c r="N58" s="20">
        <v>4</v>
      </c>
      <c r="O58" s="20">
        <v>2</v>
      </c>
      <c r="P58" s="20">
        <v>4</v>
      </c>
      <c r="Q58" s="20">
        <v>2</v>
      </c>
      <c r="R58" s="20">
        <v>3</v>
      </c>
      <c r="S58" s="20">
        <v>5</v>
      </c>
      <c r="T58" s="20">
        <v>6</v>
      </c>
      <c r="U58" s="20">
        <v>3</v>
      </c>
      <c r="V58" s="20">
        <v>2</v>
      </c>
      <c r="W58" s="20">
        <v>1</v>
      </c>
      <c r="X58" s="20">
        <v>4</v>
      </c>
      <c r="Y58" s="20">
        <v>2</v>
      </c>
      <c r="Z58" s="20">
        <v>4</v>
      </c>
      <c r="AA58" s="20">
        <v>5</v>
      </c>
      <c r="AB58" s="20">
        <v>3</v>
      </c>
      <c r="AC58" s="20">
        <v>2</v>
      </c>
      <c r="AD58" s="20">
        <v>7</v>
      </c>
      <c r="AE58" s="20">
        <v>2</v>
      </c>
      <c r="AF58" s="20">
        <v>3</v>
      </c>
      <c r="AG58" s="20">
        <v>4</v>
      </c>
      <c r="AH58" s="20">
        <v>5</v>
      </c>
      <c r="AI58" s="20">
        <v>1</v>
      </c>
      <c r="AJ58" s="20">
        <v>6</v>
      </c>
      <c r="AK58" s="20">
        <v>2</v>
      </c>
      <c r="AL58" s="20">
        <v>4</v>
      </c>
      <c r="AM58" s="20">
        <v>3</v>
      </c>
      <c r="AN58" s="20">
        <v>5</v>
      </c>
      <c r="AO58" s="20">
        <v>3</v>
      </c>
      <c r="AP58" s="20">
        <v>2</v>
      </c>
      <c r="AQ58" s="20">
        <v>4</v>
      </c>
      <c r="AR58" s="20">
        <v>2</v>
      </c>
      <c r="AS58" s="20">
        <v>6</v>
      </c>
      <c r="AT58" s="20">
        <v>3</v>
      </c>
      <c r="AU58" s="20">
        <v>2</v>
      </c>
      <c r="AV58" s="20">
        <v>4</v>
      </c>
      <c r="AW58" s="20">
        <v>5</v>
      </c>
      <c r="AX58" s="20">
        <v>3</v>
      </c>
    </row>
    <row r="59" spans="1:50" ht="15" thickBot="1"/>
    <row r="60" spans="1:50">
      <c r="A60" s="3" t="s">
        <v>24</v>
      </c>
      <c r="B60" s="3"/>
    </row>
    <row r="62" spans="1:50">
      <c r="A62" t="s">
        <v>8</v>
      </c>
      <c r="B62">
        <v>3.52</v>
      </c>
    </row>
    <row r="63" spans="1:50">
      <c r="A63" t="s">
        <v>9</v>
      </c>
      <c r="B63">
        <v>0.21616320365003128</v>
      </c>
    </row>
    <row r="64" spans="1:50">
      <c r="A64" t="s">
        <v>10</v>
      </c>
      <c r="B64">
        <v>3</v>
      </c>
    </row>
    <row r="65" spans="1:13">
      <c r="A65" t="s">
        <v>11</v>
      </c>
      <c r="B65">
        <v>2</v>
      </c>
    </row>
    <row r="66" spans="1:13">
      <c r="A66" s="7" t="s">
        <v>12</v>
      </c>
      <c r="B66" s="7">
        <v>1.5285046714394579</v>
      </c>
    </row>
    <row r="67" spans="1:13">
      <c r="A67" s="7" t="s">
        <v>13</v>
      </c>
      <c r="B67" s="7">
        <v>2.3363265306122454</v>
      </c>
    </row>
    <row r="68" spans="1:13">
      <c r="A68" t="s">
        <v>14</v>
      </c>
      <c r="B68">
        <v>-0.50951156518463137</v>
      </c>
    </row>
    <row r="69" spans="1:13">
      <c r="A69" t="s">
        <v>15</v>
      </c>
      <c r="B69">
        <v>0.51422075031506975</v>
      </c>
    </row>
    <row r="70" spans="1:13">
      <c r="A70" s="7" t="s">
        <v>16</v>
      </c>
      <c r="B70" s="7">
        <v>6</v>
      </c>
    </row>
    <row r="71" spans="1:13">
      <c r="A71" t="s">
        <v>17</v>
      </c>
      <c r="B71">
        <v>1</v>
      </c>
    </row>
    <row r="72" spans="1:13">
      <c r="A72" t="s">
        <v>18</v>
      </c>
      <c r="B72">
        <v>7</v>
      </c>
    </row>
    <row r="73" spans="1:13">
      <c r="A73" t="s">
        <v>19</v>
      </c>
      <c r="B73">
        <v>176</v>
      </c>
    </row>
    <row r="74" spans="1:13" ht="15" thickBot="1">
      <c r="A74" s="2" t="s">
        <v>20</v>
      </c>
      <c r="B74" s="2">
        <v>50</v>
      </c>
    </row>
    <row r="75" spans="1:13">
      <c r="B75">
        <v>1</v>
      </c>
    </row>
    <row r="77" spans="1:13" ht="15" thickBot="1"/>
    <row r="78" spans="1:13" ht="33" customHeight="1" thickBot="1">
      <c r="A78" s="101" t="s">
        <v>42</v>
      </c>
      <c r="B78" s="102"/>
      <c r="C78" s="102"/>
      <c r="D78" s="102"/>
      <c r="E78" s="102"/>
      <c r="F78" s="102"/>
      <c r="G78" s="102"/>
      <c r="H78" s="102"/>
      <c r="I78" s="103"/>
    </row>
    <row r="79" spans="1:13" ht="34" customHeight="1">
      <c r="A79" s="68" t="s">
        <v>43</v>
      </c>
      <c r="B79" s="68"/>
      <c r="C79" s="68"/>
      <c r="D79" s="68"/>
      <c r="E79" s="68"/>
      <c r="F79" s="68"/>
      <c r="G79" s="68"/>
      <c r="H79" s="68"/>
      <c r="I79" s="68"/>
      <c r="M79" s="6"/>
    </row>
    <row r="80" spans="1:13">
      <c r="A80" s="31">
        <v>110</v>
      </c>
      <c r="B80" s="31">
        <v>115</v>
      </c>
      <c r="C80" s="31">
        <v>120</v>
      </c>
      <c r="D80" s="31">
        <v>125</v>
      </c>
      <c r="E80" s="31">
        <v>130</v>
      </c>
      <c r="F80" s="31">
        <v>130</v>
      </c>
      <c r="G80" s="31">
        <v>135</v>
      </c>
      <c r="H80" s="31">
        <v>135</v>
      </c>
      <c r="I80" s="31">
        <v>140</v>
      </c>
      <c r="J80" s="31">
        <v>145</v>
      </c>
      <c r="K80" s="31">
        <v>150</v>
      </c>
      <c r="L80" s="31">
        <v>155</v>
      </c>
    </row>
    <row r="82" spans="1:50">
      <c r="A82" s="25" t="s">
        <v>44</v>
      </c>
      <c r="B82" s="25">
        <f>AVERAGE(A80:L80)</f>
        <v>132.5</v>
      </c>
    </row>
    <row r="83" spans="1:50">
      <c r="A83" s="25" t="s">
        <v>16</v>
      </c>
      <c r="B83" s="25">
        <f>L80-A80</f>
        <v>45</v>
      </c>
    </row>
    <row r="85" spans="1:50">
      <c r="A85" s="95" t="s">
        <v>45</v>
      </c>
      <c r="B85" s="95"/>
      <c r="C85" s="95"/>
      <c r="D85" s="95"/>
      <c r="E85" s="95"/>
      <c r="F85" s="95"/>
      <c r="G85" s="95"/>
      <c r="H85" s="95"/>
      <c r="I85" s="95"/>
      <c r="J85" s="95"/>
      <c r="K85" s="95"/>
    </row>
    <row r="86" spans="1:50" ht="15" thickBot="1"/>
    <row r="87" spans="1:50" ht="32" customHeight="1" thickBot="1">
      <c r="A87" s="96" t="s">
        <v>46</v>
      </c>
      <c r="B87" s="97"/>
      <c r="C87" s="97"/>
      <c r="D87" s="97"/>
      <c r="E87" s="97"/>
      <c r="F87" s="97"/>
      <c r="G87" s="97"/>
      <c r="H87" s="97"/>
      <c r="I87" s="98"/>
    </row>
    <row r="88" spans="1:50" ht="35.5" customHeight="1">
      <c r="A88" s="99" t="s">
        <v>47</v>
      </c>
      <c r="B88" s="99"/>
      <c r="C88" s="99"/>
      <c r="D88" s="99"/>
      <c r="E88" s="99"/>
      <c r="F88" s="99"/>
      <c r="G88" s="99"/>
      <c r="H88" s="99"/>
      <c r="I88" s="99"/>
    </row>
    <row r="89" spans="1:50">
      <c r="A89" s="16">
        <v>8</v>
      </c>
      <c r="B89" s="16">
        <v>7</v>
      </c>
      <c r="C89" s="16">
        <v>9</v>
      </c>
      <c r="D89" s="16">
        <v>6</v>
      </c>
      <c r="E89" s="16">
        <v>7</v>
      </c>
      <c r="F89" s="16">
        <v>8</v>
      </c>
      <c r="G89" s="16">
        <v>9</v>
      </c>
      <c r="H89" s="16">
        <v>8</v>
      </c>
      <c r="I89" s="16">
        <v>7</v>
      </c>
      <c r="J89" s="16">
        <v>6</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c r="A90" s="16">
        <v>8</v>
      </c>
      <c r="B90" s="16">
        <v>9</v>
      </c>
      <c r="C90" s="16">
        <v>7</v>
      </c>
      <c r="D90" s="16">
        <v>8</v>
      </c>
      <c r="E90" s="16">
        <v>7</v>
      </c>
      <c r="F90" s="16">
        <v>6</v>
      </c>
      <c r="G90" s="16">
        <v>8</v>
      </c>
      <c r="H90" s="16">
        <v>9</v>
      </c>
      <c r="I90" s="16">
        <v>6</v>
      </c>
      <c r="J90" s="16">
        <v>7</v>
      </c>
    </row>
    <row r="91" spans="1:50">
      <c r="A91" s="16">
        <v>8</v>
      </c>
      <c r="B91" s="16">
        <v>9</v>
      </c>
      <c r="C91" s="16">
        <v>7</v>
      </c>
      <c r="D91" s="16">
        <v>6</v>
      </c>
      <c r="E91" s="16">
        <v>7</v>
      </c>
      <c r="F91" s="16">
        <v>8</v>
      </c>
      <c r="G91" s="16">
        <v>9</v>
      </c>
      <c r="H91" s="16">
        <v>8</v>
      </c>
      <c r="I91" s="16">
        <v>7</v>
      </c>
      <c r="J91" s="16">
        <v>6</v>
      </c>
    </row>
    <row r="92" spans="1:50">
      <c r="A92" s="16">
        <v>9</v>
      </c>
      <c r="B92" s="16">
        <v>8</v>
      </c>
      <c r="C92" s="16">
        <v>7</v>
      </c>
      <c r="D92" s="16">
        <v>6</v>
      </c>
      <c r="E92" s="16">
        <v>8</v>
      </c>
      <c r="F92" s="16">
        <v>9</v>
      </c>
      <c r="G92" s="16">
        <v>7</v>
      </c>
      <c r="H92" s="16">
        <v>8</v>
      </c>
      <c r="I92" s="16">
        <v>7</v>
      </c>
      <c r="J92" s="16">
        <v>6</v>
      </c>
    </row>
    <row r="93" spans="1:50">
      <c r="A93" s="16">
        <v>9</v>
      </c>
      <c r="B93" s="16">
        <v>8</v>
      </c>
      <c r="C93" s="16">
        <v>7</v>
      </c>
      <c r="D93" s="16">
        <v>6</v>
      </c>
      <c r="E93" s="16">
        <v>7</v>
      </c>
      <c r="F93" s="16">
        <v>8</v>
      </c>
      <c r="G93" s="16">
        <v>9</v>
      </c>
      <c r="H93" s="16">
        <v>8</v>
      </c>
      <c r="I93" s="16">
        <v>7</v>
      </c>
      <c r="J93" s="16">
        <v>6</v>
      </c>
    </row>
    <row r="95" spans="1:50">
      <c r="A95" s="26" t="s">
        <v>44</v>
      </c>
      <c r="B95" s="26">
        <f>AVERAGE(A89:J93)</f>
        <v>7.5</v>
      </c>
    </row>
    <row r="96" spans="1:50">
      <c r="A96" s="26" t="s">
        <v>48</v>
      </c>
      <c r="B96" s="26">
        <f>_xlfn.STDEV.S(A89:J93)</f>
        <v>1.0350983390135313</v>
      </c>
      <c r="V96" s="15"/>
      <c r="W96" s="15"/>
      <c r="X96" s="15"/>
      <c r="Y96" s="15"/>
      <c r="Z96" s="15"/>
      <c r="AA96" s="15"/>
      <c r="AB96" s="15"/>
      <c r="AC96" s="15"/>
      <c r="AD96" s="15"/>
      <c r="AE96" s="15"/>
    </row>
    <row r="98" spans="1:10" ht="34" customHeight="1">
      <c r="A98" s="68" t="s">
        <v>49</v>
      </c>
      <c r="B98" s="68"/>
      <c r="C98" s="68"/>
      <c r="D98" s="68"/>
      <c r="E98" s="68"/>
      <c r="F98" s="68"/>
      <c r="G98" s="68"/>
      <c r="H98" s="68"/>
      <c r="I98" s="68"/>
    </row>
    <row r="99" spans="1:10" ht="45.5" customHeight="1">
      <c r="A99" s="105" t="s">
        <v>51</v>
      </c>
      <c r="B99" s="105"/>
      <c r="C99" s="105"/>
      <c r="D99" s="105"/>
      <c r="E99" s="105"/>
      <c r="F99" s="105"/>
      <c r="G99" s="105"/>
    </row>
    <row r="101" spans="1:10">
      <c r="A101" s="16">
        <v>10</v>
      </c>
      <c r="B101" s="16">
        <v>15</v>
      </c>
      <c r="C101" s="16">
        <v>12</v>
      </c>
      <c r="D101" s="16">
        <v>18</v>
      </c>
      <c r="E101" s="16">
        <v>20</v>
      </c>
      <c r="F101" s="16">
        <v>25</v>
      </c>
      <c r="G101" s="16">
        <v>8</v>
      </c>
      <c r="H101" s="16">
        <v>14</v>
      </c>
      <c r="I101" s="16">
        <v>16</v>
      </c>
      <c r="J101" s="16">
        <v>22</v>
      </c>
    </row>
    <row r="102" spans="1:10">
      <c r="A102" s="16">
        <v>9</v>
      </c>
      <c r="B102" s="16">
        <v>17</v>
      </c>
      <c r="C102" s="16">
        <v>11</v>
      </c>
      <c r="D102" s="16">
        <v>13</v>
      </c>
      <c r="E102" s="16">
        <v>19</v>
      </c>
      <c r="F102" s="16">
        <v>23</v>
      </c>
      <c r="G102" s="16">
        <v>21</v>
      </c>
      <c r="H102" s="16">
        <v>16</v>
      </c>
      <c r="I102" s="16">
        <v>24</v>
      </c>
      <c r="J102" s="16">
        <v>27</v>
      </c>
    </row>
    <row r="103" spans="1:10">
      <c r="A103" s="16">
        <v>13</v>
      </c>
      <c r="B103" s="16">
        <v>10</v>
      </c>
      <c r="C103" s="16">
        <v>18</v>
      </c>
      <c r="D103" s="16">
        <v>16</v>
      </c>
      <c r="E103" s="16">
        <v>12</v>
      </c>
      <c r="F103" s="16">
        <v>14</v>
      </c>
      <c r="G103" s="16">
        <v>19</v>
      </c>
      <c r="H103" s="16">
        <v>21</v>
      </c>
      <c r="I103" s="16">
        <v>11</v>
      </c>
      <c r="J103" s="16">
        <v>17</v>
      </c>
    </row>
    <row r="104" spans="1:10">
      <c r="A104" s="16">
        <v>15</v>
      </c>
      <c r="B104" s="16">
        <v>20</v>
      </c>
      <c r="C104" s="16">
        <v>26</v>
      </c>
      <c r="D104" s="16">
        <v>13</v>
      </c>
      <c r="E104" s="16">
        <v>12</v>
      </c>
      <c r="F104" s="16">
        <v>14</v>
      </c>
      <c r="G104" s="16">
        <v>22</v>
      </c>
      <c r="H104" s="16">
        <v>19</v>
      </c>
      <c r="I104" s="16">
        <v>16</v>
      </c>
      <c r="J104" s="16">
        <v>11</v>
      </c>
    </row>
    <row r="105" spans="1:10">
      <c r="A105" s="16">
        <v>25</v>
      </c>
      <c r="B105" s="16">
        <v>18</v>
      </c>
      <c r="C105" s="16">
        <v>16</v>
      </c>
      <c r="D105" s="16">
        <v>13</v>
      </c>
      <c r="E105" s="16">
        <v>21</v>
      </c>
      <c r="F105" s="16">
        <v>20</v>
      </c>
      <c r="G105" s="16">
        <v>15</v>
      </c>
      <c r="H105" s="16">
        <v>12</v>
      </c>
      <c r="I105" s="16">
        <v>19</v>
      </c>
      <c r="J105" s="16">
        <v>17</v>
      </c>
    </row>
    <row r="106" spans="1:10">
      <c r="A106" s="16">
        <v>14</v>
      </c>
      <c r="B106" s="16">
        <v>16</v>
      </c>
      <c r="C106" s="16">
        <v>23</v>
      </c>
      <c r="D106" s="16">
        <v>18</v>
      </c>
      <c r="E106" s="16">
        <v>15</v>
      </c>
      <c r="F106" s="16">
        <v>11</v>
      </c>
      <c r="G106" s="16">
        <v>19</v>
      </c>
      <c r="H106" s="16">
        <v>22</v>
      </c>
      <c r="I106" s="16">
        <v>17</v>
      </c>
      <c r="J106" s="16">
        <v>12</v>
      </c>
    </row>
    <row r="107" spans="1:10">
      <c r="A107" s="16">
        <v>16</v>
      </c>
      <c r="B107" s="16">
        <v>14</v>
      </c>
      <c r="C107" s="16">
        <v>18</v>
      </c>
      <c r="D107" s="16">
        <v>20</v>
      </c>
      <c r="E107" s="16">
        <v>25</v>
      </c>
      <c r="F107" s="16">
        <v>13</v>
      </c>
      <c r="G107" s="16">
        <v>11</v>
      </c>
      <c r="H107" s="16">
        <v>22</v>
      </c>
      <c r="I107" s="16">
        <v>19</v>
      </c>
      <c r="J107" s="16">
        <v>17</v>
      </c>
    </row>
    <row r="108" spans="1:10">
      <c r="A108" s="16">
        <v>15</v>
      </c>
      <c r="B108" s="16">
        <v>16</v>
      </c>
      <c r="C108" s="16">
        <v>13</v>
      </c>
      <c r="D108" s="16">
        <v>14</v>
      </c>
      <c r="E108" s="16">
        <v>18</v>
      </c>
      <c r="F108" s="16">
        <v>20</v>
      </c>
      <c r="G108" s="16">
        <v>19</v>
      </c>
      <c r="H108" s="16">
        <v>21</v>
      </c>
      <c r="I108" s="16">
        <v>17</v>
      </c>
      <c r="J108" s="16">
        <v>12</v>
      </c>
    </row>
    <row r="109" spans="1:10">
      <c r="A109" s="16">
        <v>15</v>
      </c>
      <c r="B109" s="16">
        <v>13</v>
      </c>
      <c r="C109" s="16">
        <v>16</v>
      </c>
      <c r="D109" s="16">
        <v>14</v>
      </c>
      <c r="E109" s="16">
        <v>22</v>
      </c>
      <c r="F109" s="16">
        <v>21</v>
      </c>
      <c r="G109" s="16">
        <v>19</v>
      </c>
      <c r="H109" s="16">
        <v>18</v>
      </c>
      <c r="I109" s="16">
        <v>16</v>
      </c>
      <c r="J109" s="16">
        <v>11</v>
      </c>
    </row>
    <row r="110" spans="1:10">
      <c r="A110" s="16">
        <v>17</v>
      </c>
      <c r="B110" s="16">
        <v>14</v>
      </c>
      <c r="C110" s="16">
        <v>12</v>
      </c>
      <c r="D110" s="16">
        <v>20</v>
      </c>
      <c r="E110" s="16">
        <v>23</v>
      </c>
      <c r="F110" s="16">
        <v>19</v>
      </c>
      <c r="G110" s="16">
        <v>15</v>
      </c>
      <c r="H110" s="16">
        <v>16</v>
      </c>
      <c r="I110" s="16">
        <v>13</v>
      </c>
      <c r="J110" s="16">
        <v>18</v>
      </c>
    </row>
    <row r="112" spans="1:10">
      <c r="A112" s="17" t="s">
        <v>44</v>
      </c>
      <c r="B112" s="18">
        <f>AVERAGE(A101:J110)</f>
        <v>16.739999999999998</v>
      </c>
    </row>
    <row r="113" spans="1:11">
      <c r="A113" s="17" t="s">
        <v>16</v>
      </c>
      <c r="B113" s="18"/>
    </row>
    <row r="114" spans="1:11">
      <c r="A114" s="17" t="s">
        <v>48</v>
      </c>
      <c r="B114" s="18">
        <f>_xlfn.STDEV.S(A101:J110)</f>
        <v>4.1429506881014673</v>
      </c>
    </row>
    <row r="117" spans="1:11" ht="32" customHeight="1">
      <c r="A117" s="106" t="s">
        <v>50</v>
      </c>
      <c r="B117" s="106"/>
      <c r="C117" s="106"/>
      <c r="D117" s="106"/>
      <c r="E117" s="106"/>
      <c r="F117" s="106"/>
      <c r="G117" s="106"/>
      <c r="H117" s="106"/>
      <c r="I117" s="106"/>
    </row>
    <row r="118" spans="1:11" ht="38.5" customHeight="1">
      <c r="A118" s="104" t="s">
        <v>52</v>
      </c>
      <c r="B118" s="104"/>
      <c r="C118" s="104"/>
      <c r="D118" s="104"/>
      <c r="E118" s="104"/>
      <c r="F118" s="104"/>
      <c r="G118" s="104"/>
      <c r="H118" s="104"/>
    </row>
    <row r="119" spans="1:11">
      <c r="A119" s="16" t="s">
        <v>53</v>
      </c>
      <c r="B119" s="16">
        <v>28</v>
      </c>
      <c r="C119" s="16">
        <v>29</v>
      </c>
      <c r="D119" s="16">
        <v>30</v>
      </c>
      <c r="E119" s="16">
        <v>30</v>
      </c>
      <c r="F119" s="16">
        <v>30</v>
      </c>
      <c r="G119" s="16">
        <v>31</v>
      </c>
      <c r="H119" s="16">
        <v>31</v>
      </c>
      <c r="I119" s="16">
        <v>32</v>
      </c>
      <c r="J119" s="16">
        <v>32</v>
      </c>
      <c r="K119" s="16">
        <v>33</v>
      </c>
    </row>
    <row r="120" spans="1:11">
      <c r="A120" s="16" t="s">
        <v>54</v>
      </c>
      <c r="B120" s="16">
        <v>25</v>
      </c>
      <c r="C120" s="16">
        <v>27</v>
      </c>
      <c r="D120" s="16">
        <v>26</v>
      </c>
      <c r="E120" s="16">
        <v>23</v>
      </c>
      <c r="F120" s="16">
        <v>28</v>
      </c>
      <c r="G120" s="16">
        <v>24</v>
      </c>
      <c r="H120" s="16">
        <v>26</v>
      </c>
      <c r="I120" s="16">
        <v>25</v>
      </c>
      <c r="J120" s="16">
        <v>27</v>
      </c>
      <c r="K120" s="16">
        <v>28</v>
      </c>
    </row>
    <row r="121" spans="1:11">
      <c r="A121" s="16" t="s">
        <v>55</v>
      </c>
      <c r="B121" s="16">
        <v>22</v>
      </c>
      <c r="C121" s="16">
        <v>23</v>
      </c>
      <c r="D121" s="16">
        <v>20</v>
      </c>
      <c r="E121" s="16">
        <v>25</v>
      </c>
      <c r="F121" s="16">
        <v>21</v>
      </c>
      <c r="G121" s="16">
        <v>24</v>
      </c>
      <c r="H121" s="16">
        <v>23</v>
      </c>
      <c r="I121" s="16">
        <v>22</v>
      </c>
      <c r="J121" s="16">
        <v>25</v>
      </c>
      <c r="K121" s="16">
        <v>24</v>
      </c>
    </row>
    <row r="122" spans="1:11">
      <c r="A122" s="16" t="s">
        <v>56</v>
      </c>
      <c r="B122" s="16">
        <v>18</v>
      </c>
      <c r="C122" s="16">
        <v>17</v>
      </c>
      <c r="D122" s="16">
        <v>19</v>
      </c>
      <c r="E122" s="16">
        <v>20</v>
      </c>
      <c r="F122" s="16">
        <v>21</v>
      </c>
      <c r="G122" s="16">
        <v>18</v>
      </c>
      <c r="H122" s="16">
        <v>19</v>
      </c>
      <c r="I122" s="16">
        <v>17</v>
      </c>
      <c r="J122" s="16">
        <v>20</v>
      </c>
      <c r="K122" s="16">
        <v>19</v>
      </c>
    </row>
    <row r="123" spans="1:11">
      <c r="A123" s="16" t="s">
        <v>57</v>
      </c>
      <c r="B123" s="16">
        <v>35</v>
      </c>
      <c r="C123" s="16">
        <v>36</v>
      </c>
      <c r="D123" s="16">
        <v>34</v>
      </c>
      <c r="E123" s="16">
        <v>35</v>
      </c>
      <c r="F123" s="16">
        <v>33</v>
      </c>
      <c r="G123" s="16">
        <v>34</v>
      </c>
      <c r="H123" s="16">
        <v>32</v>
      </c>
      <c r="I123" s="16">
        <v>33</v>
      </c>
      <c r="J123" s="16">
        <v>36</v>
      </c>
      <c r="K123" s="16">
        <v>34</v>
      </c>
    </row>
    <row r="124" spans="1:11" ht="15" thickBot="1"/>
    <row r="125" spans="1:11" ht="15" thickBot="1">
      <c r="A125" s="65" t="s">
        <v>53</v>
      </c>
      <c r="B125" s="67"/>
      <c r="D125" s="65" t="s">
        <v>54</v>
      </c>
      <c r="E125" s="67"/>
      <c r="G125" s="65" t="s">
        <v>55</v>
      </c>
      <c r="H125" s="67"/>
      <c r="J125" s="65" t="s">
        <v>56</v>
      </c>
      <c r="K125" s="67"/>
    </row>
    <row r="126" spans="1:11">
      <c r="A126" s="27" t="s">
        <v>24</v>
      </c>
      <c r="B126" s="27"/>
      <c r="D126" s="3" t="s">
        <v>24</v>
      </c>
      <c r="E126" s="3"/>
      <c r="G126" s="3" t="s">
        <v>24</v>
      </c>
      <c r="H126" s="3"/>
      <c r="J126" s="3" t="s">
        <v>24</v>
      </c>
      <c r="K126" s="3"/>
    </row>
    <row r="128" spans="1:11">
      <c r="A128" s="28" t="s">
        <v>8</v>
      </c>
      <c r="B128" s="28">
        <v>30.6</v>
      </c>
      <c r="D128" s="28" t="s">
        <v>8</v>
      </c>
      <c r="E128" s="28">
        <v>25.9</v>
      </c>
      <c r="G128" s="28" t="s">
        <v>8</v>
      </c>
      <c r="H128" s="28">
        <v>22.9</v>
      </c>
      <c r="J128" s="28" t="s">
        <v>8</v>
      </c>
      <c r="K128" s="28">
        <v>18.8</v>
      </c>
    </row>
    <row r="129" spans="1:11">
      <c r="A129" t="s">
        <v>9</v>
      </c>
      <c r="B129">
        <v>0.4760952285695233</v>
      </c>
      <c r="D129" t="s">
        <v>9</v>
      </c>
      <c r="E129">
        <v>0.52599112793531677</v>
      </c>
      <c r="G129" t="s">
        <v>9</v>
      </c>
      <c r="H129">
        <v>0.52599112793531677</v>
      </c>
      <c r="J129" t="s">
        <v>9</v>
      </c>
      <c r="K129">
        <v>0.41633319989322654</v>
      </c>
    </row>
    <row r="130" spans="1:11">
      <c r="A130" t="s">
        <v>10</v>
      </c>
      <c r="B130">
        <v>30.5</v>
      </c>
      <c r="D130" t="s">
        <v>10</v>
      </c>
      <c r="E130">
        <v>26</v>
      </c>
      <c r="G130" t="s">
        <v>10</v>
      </c>
      <c r="H130">
        <v>23</v>
      </c>
      <c r="J130" t="s">
        <v>10</v>
      </c>
      <c r="K130">
        <v>19</v>
      </c>
    </row>
    <row r="131" spans="1:11">
      <c r="A131" t="s">
        <v>11</v>
      </c>
      <c r="B131">
        <v>30</v>
      </c>
      <c r="D131" t="s">
        <v>11</v>
      </c>
      <c r="E131">
        <v>25</v>
      </c>
      <c r="G131" t="s">
        <v>11</v>
      </c>
      <c r="H131">
        <v>22</v>
      </c>
      <c r="J131" t="s">
        <v>11</v>
      </c>
      <c r="K131">
        <v>19</v>
      </c>
    </row>
    <row r="132" spans="1:11">
      <c r="A132" t="s">
        <v>12</v>
      </c>
      <c r="B132">
        <v>1.505545305418162</v>
      </c>
      <c r="D132" t="s">
        <v>12</v>
      </c>
      <c r="E132">
        <v>1.6633299933166201</v>
      </c>
      <c r="G132" t="s">
        <v>12</v>
      </c>
      <c r="H132">
        <v>1.6633299933166201</v>
      </c>
      <c r="J132" s="28" t="s">
        <v>12</v>
      </c>
      <c r="K132" s="28">
        <v>1.3165611772087666</v>
      </c>
    </row>
    <row r="133" spans="1:11">
      <c r="A133" s="28" t="s">
        <v>13</v>
      </c>
      <c r="B133" s="28">
        <v>2.2666666666666666</v>
      </c>
      <c r="D133" s="28" t="s">
        <v>13</v>
      </c>
      <c r="E133" s="28">
        <v>2.7666666666666675</v>
      </c>
      <c r="G133" s="28" t="s">
        <v>13</v>
      </c>
      <c r="H133" s="28">
        <v>2.7666666666666675</v>
      </c>
      <c r="J133" t="s">
        <v>13</v>
      </c>
      <c r="K133">
        <v>1.7333333333333332</v>
      </c>
    </row>
    <row r="134" spans="1:11">
      <c r="A134" t="s">
        <v>14</v>
      </c>
      <c r="B134">
        <v>-0.36517548195748795</v>
      </c>
      <c r="D134" t="s">
        <v>14</v>
      </c>
      <c r="E134">
        <v>-0.72102523692014664</v>
      </c>
      <c r="G134" t="s">
        <v>14</v>
      </c>
      <c r="H134">
        <v>-0.72102523692014664</v>
      </c>
      <c r="J134" t="s">
        <v>14</v>
      </c>
      <c r="K134">
        <v>-0.7512679628064256</v>
      </c>
    </row>
    <row r="135" spans="1:11">
      <c r="A135" t="s">
        <v>15</v>
      </c>
      <c r="B135">
        <v>-0.11721373485089874</v>
      </c>
      <c r="D135" t="s">
        <v>15</v>
      </c>
      <c r="E135">
        <v>-0.34768401660268666</v>
      </c>
      <c r="G135" t="s">
        <v>15</v>
      </c>
      <c r="H135">
        <v>-0.34768401660268666</v>
      </c>
      <c r="J135" t="s">
        <v>15</v>
      </c>
      <c r="K135">
        <v>8.7640906766853641E-2</v>
      </c>
    </row>
    <row r="136" spans="1:11">
      <c r="A136" s="28" t="s">
        <v>16</v>
      </c>
      <c r="B136" s="28">
        <v>5</v>
      </c>
      <c r="D136" s="28" t="s">
        <v>16</v>
      </c>
      <c r="E136" s="28">
        <v>5</v>
      </c>
      <c r="G136" s="28" t="s">
        <v>16</v>
      </c>
      <c r="H136" s="28">
        <v>5</v>
      </c>
      <c r="J136" s="28" t="s">
        <v>16</v>
      </c>
      <c r="K136" s="28">
        <v>4</v>
      </c>
    </row>
    <row r="137" spans="1:11">
      <c r="A137" t="s">
        <v>17</v>
      </c>
      <c r="B137">
        <v>28</v>
      </c>
      <c r="D137" t="s">
        <v>17</v>
      </c>
      <c r="E137">
        <v>23</v>
      </c>
      <c r="G137" t="s">
        <v>17</v>
      </c>
      <c r="H137">
        <v>20</v>
      </c>
      <c r="J137" t="s">
        <v>17</v>
      </c>
      <c r="K137">
        <v>17</v>
      </c>
    </row>
    <row r="138" spans="1:11">
      <c r="A138" t="s">
        <v>18</v>
      </c>
      <c r="B138">
        <v>33</v>
      </c>
      <c r="D138" t="s">
        <v>18</v>
      </c>
      <c r="E138">
        <v>28</v>
      </c>
      <c r="G138" t="s">
        <v>18</v>
      </c>
      <c r="H138">
        <v>25</v>
      </c>
      <c r="J138" t="s">
        <v>18</v>
      </c>
      <c r="K138">
        <v>21</v>
      </c>
    </row>
    <row r="139" spans="1:11">
      <c r="A139" t="s">
        <v>19</v>
      </c>
      <c r="B139">
        <v>306</v>
      </c>
      <c r="D139" t="s">
        <v>19</v>
      </c>
      <c r="E139">
        <v>259</v>
      </c>
      <c r="G139" t="s">
        <v>19</v>
      </c>
      <c r="H139">
        <v>229</v>
      </c>
      <c r="J139" t="s">
        <v>19</v>
      </c>
      <c r="K139">
        <v>188</v>
      </c>
    </row>
    <row r="140" spans="1:11" ht="15" thickBot="1">
      <c r="A140" s="2" t="s">
        <v>20</v>
      </c>
      <c r="B140" s="2">
        <v>10</v>
      </c>
      <c r="D140" s="2" t="s">
        <v>20</v>
      </c>
      <c r="E140" s="2">
        <v>10</v>
      </c>
      <c r="G140" s="2" t="s">
        <v>20</v>
      </c>
      <c r="H140" s="2">
        <v>10</v>
      </c>
      <c r="J140" s="2" t="s">
        <v>20</v>
      </c>
      <c r="K140" s="2">
        <v>10</v>
      </c>
    </row>
    <row r="141" spans="1:11">
      <c r="B141">
        <v>1</v>
      </c>
      <c r="E141">
        <v>1</v>
      </c>
      <c r="H141">
        <v>1</v>
      </c>
      <c r="K141">
        <v>1</v>
      </c>
    </row>
    <row r="143" spans="1:11" ht="15" thickBot="1"/>
    <row r="144" spans="1:11" ht="15" thickBot="1">
      <c r="A144" s="84" t="s">
        <v>57</v>
      </c>
      <c r="B144" s="85"/>
    </row>
    <row r="145" spans="1:6">
      <c r="A145" s="27" t="s">
        <v>24</v>
      </c>
      <c r="B145" s="27"/>
    </row>
    <row r="146" spans="1:6">
      <c r="F146" s="12"/>
    </row>
    <row r="147" spans="1:6">
      <c r="A147" s="28" t="s">
        <v>8</v>
      </c>
      <c r="B147" s="28">
        <v>34.200000000000003</v>
      </c>
    </row>
    <row r="148" spans="1:6">
      <c r="A148" t="s">
        <v>9</v>
      </c>
      <c r="B148">
        <v>0.41633319989322654</v>
      </c>
    </row>
    <row r="149" spans="1:6">
      <c r="A149" t="s">
        <v>10</v>
      </c>
      <c r="B149">
        <v>34</v>
      </c>
    </row>
    <row r="150" spans="1:6">
      <c r="A150" t="s">
        <v>11</v>
      </c>
      <c r="B150">
        <v>34</v>
      </c>
    </row>
    <row r="151" spans="1:6">
      <c r="A151" s="28" t="s">
        <v>12</v>
      </c>
      <c r="B151" s="28">
        <v>1.3165611772087666</v>
      </c>
    </row>
    <row r="152" spans="1:6">
      <c r="A152" t="s">
        <v>13</v>
      </c>
      <c r="B152">
        <v>1.7333333333333332</v>
      </c>
    </row>
    <row r="153" spans="1:6">
      <c r="A153" t="s">
        <v>14</v>
      </c>
      <c r="B153">
        <v>-0.75126796280642383</v>
      </c>
    </row>
    <row r="154" spans="1:6">
      <c r="A154" t="s">
        <v>15</v>
      </c>
      <c r="B154">
        <v>-8.7640906766863744E-2</v>
      </c>
    </row>
    <row r="155" spans="1:6">
      <c r="A155" s="28" t="s">
        <v>16</v>
      </c>
      <c r="B155" s="28">
        <v>4</v>
      </c>
    </row>
    <row r="156" spans="1:6">
      <c r="A156" t="s">
        <v>17</v>
      </c>
      <c r="B156">
        <v>32</v>
      </c>
    </row>
    <row r="157" spans="1:6">
      <c r="A157" t="s">
        <v>18</v>
      </c>
      <c r="B157">
        <v>36</v>
      </c>
    </row>
    <row r="158" spans="1:6">
      <c r="A158" t="s">
        <v>19</v>
      </c>
      <c r="B158">
        <v>342</v>
      </c>
    </row>
    <row r="159" spans="1:6" ht="15" thickBot="1">
      <c r="A159" s="2" t="s">
        <v>20</v>
      </c>
      <c r="B159" s="2">
        <v>10</v>
      </c>
    </row>
    <row r="160" spans="1:6">
      <c r="B160">
        <v>1</v>
      </c>
    </row>
  </sheetData>
  <mergeCells count="21">
    <mergeCell ref="A1:G1"/>
    <mergeCell ref="A78:I78"/>
    <mergeCell ref="A79:I79"/>
    <mergeCell ref="A56:I56"/>
    <mergeCell ref="J125:K125"/>
    <mergeCell ref="A118:H118"/>
    <mergeCell ref="A98:I98"/>
    <mergeCell ref="A99:G99"/>
    <mergeCell ref="A117:I117"/>
    <mergeCell ref="A144:B144"/>
    <mergeCell ref="A3:H3"/>
    <mergeCell ref="A4:H4"/>
    <mergeCell ref="A36:I36"/>
    <mergeCell ref="A57:I57"/>
    <mergeCell ref="A125:B125"/>
    <mergeCell ref="D125:E125"/>
    <mergeCell ref="G125:H125"/>
    <mergeCell ref="A85:K85"/>
    <mergeCell ref="A87:I87"/>
    <mergeCell ref="A88:I88"/>
    <mergeCell ref="A35:I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AA12-D64C-4F6E-8387-D4B69AE4D7C1}">
  <dimension ref="A1:AX423"/>
  <sheetViews>
    <sheetView topLeftCell="A412" zoomScale="109" workbookViewId="0">
      <selection activeCell="F418" sqref="F418"/>
    </sheetView>
  </sheetViews>
  <sheetFormatPr defaultRowHeight="14.5"/>
  <cols>
    <col min="1" max="1" width="11.90625" bestFit="1" customWidth="1"/>
    <col min="2" max="2" width="10" bestFit="1" customWidth="1"/>
    <col min="3" max="3" width="10.81640625" bestFit="1" customWidth="1"/>
    <col min="4" max="4" width="9.90625" bestFit="1" customWidth="1"/>
    <col min="6" max="6" width="9.7265625" customWidth="1"/>
    <col min="9" max="9" width="10" bestFit="1" customWidth="1"/>
    <col min="10" max="10" width="9.6328125" bestFit="1" customWidth="1"/>
    <col min="13" max="13" width="9.453125" bestFit="1" customWidth="1"/>
    <col min="15" max="15" width="10" bestFit="1" customWidth="1"/>
    <col min="16" max="16" width="9.6328125" bestFit="1" customWidth="1"/>
  </cols>
  <sheetData>
    <row r="1" spans="1:10" ht="16.5" customHeight="1" thickBot="1">
      <c r="A1" s="100" t="s">
        <v>63</v>
      </c>
      <c r="B1" s="100"/>
      <c r="C1" s="100"/>
      <c r="D1" s="100"/>
      <c r="E1" s="100"/>
      <c r="F1" s="100"/>
      <c r="G1" s="29"/>
      <c r="H1" s="29"/>
      <c r="I1" s="29"/>
    </row>
    <row r="2" spans="1:10" ht="34.5" customHeight="1" thickBot="1">
      <c r="A2" s="114" t="s">
        <v>64</v>
      </c>
      <c r="B2" s="115"/>
      <c r="C2" s="115"/>
      <c r="D2" s="115"/>
      <c r="E2" s="115"/>
      <c r="F2" s="115"/>
      <c r="G2" s="115"/>
      <c r="H2" s="115"/>
      <c r="I2" s="115"/>
      <c r="J2" s="116"/>
    </row>
    <row r="3" spans="1:10" ht="34" customHeight="1">
      <c r="A3" s="117" t="s">
        <v>65</v>
      </c>
      <c r="B3" s="118"/>
      <c r="C3" s="118"/>
      <c r="D3" s="118"/>
      <c r="E3" s="118"/>
      <c r="F3" s="118"/>
      <c r="G3" s="118"/>
      <c r="H3" s="118"/>
      <c r="I3" s="118"/>
      <c r="J3" s="119"/>
    </row>
    <row r="4" spans="1:10">
      <c r="A4" s="16">
        <v>28</v>
      </c>
      <c r="B4" s="16">
        <v>32</v>
      </c>
      <c r="C4" s="16">
        <v>35</v>
      </c>
      <c r="D4" s="16">
        <v>40</v>
      </c>
      <c r="E4" s="16">
        <v>42</v>
      </c>
      <c r="F4" s="16">
        <v>28</v>
      </c>
      <c r="G4" s="16">
        <v>33</v>
      </c>
      <c r="H4" s="16">
        <v>38</v>
      </c>
      <c r="I4" s="16">
        <v>30</v>
      </c>
      <c r="J4" s="16">
        <v>41</v>
      </c>
    </row>
    <row r="5" spans="1:10">
      <c r="A5" s="16">
        <v>37</v>
      </c>
      <c r="B5" s="16">
        <v>31</v>
      </c>
      <c r="C5" s="16">
        <v>34</v>
      </c>
      <c r="D5" s="16">
        <v>29</v>
      </c>
      <c r="E5" s="16">
        <v>36</v>
      </c>
      <c r="F5" s="16">
        <v>43</v>
      </c>
      <c r="G5" s="16">
        <v>39</v>
      </c>
      <c r="H5" s="16">
        <v>27</v>
      </c>
      <c r="I5" s="16">
        <v>35</v>
      </c>
      <c r="J5" s="16">
        <v>31</v>
      </c>
    </row>
    <row r="6" spans="1:10">
      <c r="A6" s="16">
        <v>39</v>
      </c>
      <c r="B6" s="16">
        <v>45</v>
      </c>
      <c r="C6" s="16">
        <v>29</v>
      </c>
      <c r="D6" s="16">
        <v>33</v>
      </c>
      <c r="E6" s="16">
        <v>37</v>
      </c>
      <c r="F6" s="16">
        <v>40</v>
      </c>
      <c r="G6" s="16">
        <v>36</v>
      </c>
      <c r="H6" s="16">
        <v>29</v>
      </c>
      <c r="I6" s="16">
        <v>31</v>
      </c>
      <c r="J6" s="16">
        <v>38</v>
      </c>
    </row>
    <row r="7" spans="1:10">
      <c r="A7" s="16">
        <v>35</v>
      </c>
      <c r="B7" s="16">
        <v>44</v>
      </c>
      <c r="C7" s="16">
        <v>32</v>
      </c>
      <c r="D7" s="16">
        <v>39</v>
      </c>
      <c r="E7" s="16">
        <v>36</v>
      </c>
      <c r="F7" s="16">
        <v>30</v>
      </c>
      <c r="G7" s="16">
        <v>33</v>
      </c>
      <c r="H7" s="16">
        <v>28</v>
      </c>
      <c r="I7" s="16">
        <v>41</v>
      </c>
      <c r="J7" s="16">
        <v>35</v>
      </c>
    </row>
    <row r="8" spans="1:10">
      <c r="A8" s="16">
        <v>31</v>
      </c>
      <c r="B8" s="16">
        <v>37</v>
      </c>
      <c r="C8" s="16">
        <v>42</v>
      </c>
      <c r="D8" s="16">
        <v>29</v>
      </c>
      <c r="E8" s="16">
        <v>34</v>
      </c>
      <c r="F8" s="16">
        <v>40</v>
      </c>
      <c r="G8" s="16">
        <v>31</v>
      </c>
      <c r="H8" s="16">
        <v>33</v>
      </c>
      <c r="I8" s="16">
        <v>38</v>
      </c>
      <c r="J8" s="16">
        <v>36</v>
      </c>
    </row>
    <row r="9" spans="1:10">
      <c r="A9" s="16">
        <v>39</v>
      </c>
      <c r="B9" s="16">
        <v>27</v>
      </c>
      <c r="C9" s="16">
        <v>35</v>
      </c>
      <c r="D9" s="16">
        <v>30</v>
      </c>
      <c r="E9" s="16">
        <v>43</v>
      </c>
      <c r="F9" s="16">
        <v>29</v>
      </c>
      <c r="G9" s="16">
        <v>32</v>
      </c>
      <c r="H9" s="16">
        <v>36</v>
      </c>
      <c r="I9" s="16">
        <v>31</v>
      </c>
      <c r="J9" s="16">
        <v>40</v>
      </c>
    </row>
    <row r="10" spans="1:10">
      <c r="A10" s="16">
        <v>38</v>
      </c>
      <c r="B10" s="16">
        <v>44</v>
      </c>
      <c r="C10" s="16">
        <v>37</v>
      </c>
      <c r="D10" s="16">
        <v>33</v>
      </c>
      <c r="E10" s="16">
        <v>35</v>
      </c>
      <c r="F10" s="16">
        <v>41</v>
      </c>
      <c r="G10" s="16">
        <v>30</v>
      </c>
      <c r="H10" s="16">
        <v>31</v>
      </c>
      <c r="I10" s="16">
        <v>39</v>
      </c>
      <c r="J10" s="16">
        <v>28</v>
      </c>
    </row>
    <row r="11" spans="1:10">
      <c r="A11" s="16">
        <v>45</v>
      </c>
      <c r="B11" s="16">
        <v>29</v>
      </c>
      <c r="C11" s="16">
        <v>33</v>
      </c>
      <c r="D11" s="16">
        <v>38</v>
      </c>
      <c r="E11" s="16">
        <v>34</v>
      </c>
      <c r="F11" s="16">
        <v>32</v>
      </c>
      <c r="G11" s="16">
        <v>35</v>
      </c>
      <c r="H11" s="16">
        <v>31</v>
      </c>
      <c r="I11" s="16">
        <v>40</v>
      </c>
      <c r="J11" s="16">
        <v>36</v>
      </c>
    </row>
    <row r="12" spans="1:10">
      <c r="A12" s="16">
        <v>39</v>
      </c>
      <c r="B12" s="16">
        <v>27</v>
      </c>
      <c r="C12" s="16">
        <v>35</v>
      </c>
      <c r="D12" s="16">
        <v>30</v>
      </c>
      <c r="E12" s="16">
        <v>43</v>
      </c>
      <c r="F12" s="16">
        <v>29</v>
      </c>
      <c r="G12" s="16">
        <v>32</v>
      </c>
      <c r="H12" s="16">
        <v>36</v>
      </c>
      <c r="I12" s="16">
        <v>31</v>
      </c>
      <c r="J12" s="16">
        <v>40</v>
      </c>
    </row>
    <row r="13" spans="1:10">
      <c r="A13" s="16">
        <v>38</v>
      </c>
      <c r="B13" s="16">
        <v>44</v>
      </c>
      <c r="C13" s="16">
        <v>37</v>
      </c>
      <c r="D13" s="16">
        <v>33</v>
      </c>
      <c r="E13" s="16">
        <v>35</v>
      </c>
      <c r="F13" s="16">
        <v>41</v>
      </c>
      <c r="G13" s="16">
        <v>30</v>
      </c>
      <c r="H13" s="16">
        <v>31</v>
      </c>
      <c r="I13" s="16">
        <v>39</v>
      </c>
      <c r="J13" s="16">
        <v>28</v>
      </c>
    </row>
    <row r="15" spans="1:10" ht="15" thickBot="1">
      <c r="A15" s="30" t="s">
        <v>66</v>
      </c>
    </row>
    <row r="16" spans="1:10">
      <c r="A16" s="5">
        <v>27</v>
      </c>
      <c r="C16" s="32" t="s">
        <v>67</v>
      </c>
      <c r="D16" s="32" t="s">
        <v>69</v>
      </c>
    </row>
    <row r="17" spans="1:9">
      <c r="A17" s="5">
        <v>28</v>
      </c>
      <c r="C17">
        <v>27</v>
      </c>
      <c r="D17">
        <v>3</v>
      </c>
    </row>
    <row r="18" spans="1:9">
      <c r="A18" s="5">
        <v>29</v>
      </c>
      <c r="C18">
        <v>28</v>
      </c>
      <c r="D18">
        <v>5</v>
      </c>
    </row>
    <row r="19" spans="1:9">
      <c r="A19" s="5">
        <v>30</v>
      </c>
      <c r="C19">
        <v>29</v>
      </c>
      <c r="D19">
        <v>7</v>
      </c>
    </row>
    <row r="20" spans="1:9">
      <c r="A20" s="5">
        <v>31</v>
      </c>
      <c r="C20">
        <v>30</v>
      </c>
      <c r="D20">
        <v>6</v>
      </c>
    </row>
    <row r="21" spans="1:9">
      <c r="A21" s="5">
        <v>32</v>
      </c>
      <c r="C21">
        <v>31</v>
      </c>
      <c r="D21">
        <v>10</v>
      </c>
    </row>
    <row r="22" spans="1:9">
      <c r="A22" s="5">
        <v>33</v>
      </c>
      <c r="C22">
        <v>32</v>
      </c>
      <c r="D22">
        <v>5</v>
      </c>
    </row>
    <row r="23" spans="1:9">
      <c r="A23" s="5">
        <v>34</v>
      </c>
      <c r="C23">
        <v>33</v>
      </c>
      <c r="D23">
        <v>7</v>
      </c>
    </row>
    <row r="24" spans="1:9">
      <c r="A24" s="5">
        <v>35</v>
      </c>
      <c r="C24">
        <v>34</v>
      </c>
      <c r="D24">
        <v>3</v>
      </c>
    </row>
    <row r="25" spans="1:9">
      <c r="A25" s="5">
        <v>36</v>
      </c>
      <c r="C25">
        <v>35</v>
      </c>
      <c r="D25">
        <v>9</v>
      </c>
    </row>
    <row r="26" spans="1:9">
      <c r="A26" s="5">
        <v>37</v>
      </c>
      <c r="C26">
        <v>36</v>
      </c>
      <c r="D26">
        <v>7</v>
      </c>
    </row>
    <row r="27" spans="1:9">
      <c r="A27" s="5">
        <v>38</v>
      </c>
      <c r="C27">
        <v>37</v>
      </c>
      <c r="D27">
        <v>5</v>
      </c>
    </row>
    <row r="28" spans="1:9">
      <c r="A28" s="5">
        <v>39</v>
      </c>
      <c r="C28">
        <v>38</v>
      </c>
      <c r="D28">
        <v>6</v>
      </c>
    </row>
    <row r="29" spans="1:9">
      <c r="A29" s="5">
        <v>40</v>
      </c>
      <c r="C29">
        <v>39</v>
      </c>
      <c r="D29">
        <v>7</v>
      </c>
      <c r="F29" s="33" t="s">
        <v>70</v>
      </c>
      <c r="G29" s="33" cm="1">
        <f t="array" ref="G29">_xlfn.MODE.MULT(A4:J13)</f>
        <v>31</v>
      </c>
      <c r="I29" s="20"/>
    </row>
    <row r="30" spans="1:9">
      <c r="A30" s="5">
        <v>41</v>
      </c>
      <c r="C30">
        <v>40</v>
      </c>
      <c r="D30">
        <v>6</v>
      </c>
      <c r="F30" s="33" t="s">
        <v>71</v>
      </c>
      <c r="G30" s="33">
        <f>MEDIAN(A4:J13)</f>
        <v>35</v>
      </c>
    </row>
    <row r="31" spans="1:9">
      <c r="A31" s="5">
        <v>42</v>
      </c>
      <c r="C31">
        <v>41</v>
      </c>
      <c r="D31">
        <v>4</v>
      </c>
      <c r="F31" s="33" t="s">
        <v>72</v>
      </c>
      <c r="G31" s="33">
        <f>A34-A16</f>
        <v>18</v>
      </c>
    </row>
    <row r="32" spans="1:9">
      <c r="A32" s="5">
        <v>43</v>
      </c>
      <c r="C32">
        <v>42</v>
      </c>
      <c r="D32">
        <v>2</v>
      </c>
    </row>
    <row r="33" spans="1:50">
      <c r="A33" s="5">
        <v>44</v>
      </c>
      <c r="C33">
        <v>43</v>
      </c>
      <c r="D33">
        <v>3</v>
      </c>
    </row>
    <row r="34" spans="1:50">
      <c r="A34" s="5">
        <v>45</v>
      </c>
      <c r="C34">
        <v>44</v>
      </c>
      <c r="D34">
        <v>3</v>
      </c>
    </row>
    <row r="35" spans="1:50">
      <c r="C35">
        <v>45</v>
      </c>
      <c r="D35">
        <v>2</v>
      </c>
    </row>
    <row r="36" spans="1:50" ht="15" thickBot="1">
      <c r="C36" s="2" t="s">
        <v>68</v>
      </c>
      <c r="D36" s="2">
        <v>0</v>
      </c>
    </row>
    <row r="39" spans="1:50" ht="32" customHeight="1">
      <c r="A39" s="106" t="s">
        <v>73</v>
      </c>
      <c r="B39" s="106"/>
      <c r="C39" s="106"/>
      <c r="D39" s="106"/>
      <c r="E39" s="106"/>
      <c r="F39" s="106"/>
      <c r="G39" s="106"/>
      <c r="H39" s="106"/>
      <c r="I39" s="106"/>
      <c r="J39" s="106"/>
    </row>
    <row r="40" spans="1:50" ht="35" customHeight="1">
      <c r="A40" s="106" t="s">
        <v>74</v>
      </c>
      <c r="B40" s="106"/>
      <c r="C40" s="106"/>
      <c r="D40" s="106"/>
      <c r="E40" s="106"/>
      <c r="F40" s="106"/>
      <c r="G40" s="106"/>
      <c r="H40" s="106"/>
      <c r="I40" s="106"/>
      <c r="J40" s="106"/>
      <c r="K40" s="5"/>
    </row>
    <row r="41" spans="1:50">
      <c r="A41">
        <v>28</v>
      </c>
      <c r="B41">
        <v>35</v>
      </c>
      <c r="C41">
        <v>36</v>
      </c>
      <c r="D41">
        <v>38</v>
      </c>
      <c r="E41">
        <v>39</v>
      </c>
      <c r="F41">
        <v>39</v>
      </c>
      <c r="G41">
        <v>40</v>
      </c>
      <c r="H41">
        <v>40</v>
      </c>
      <c r="I41">
        <v>40</v>
      </c>
      <c r="J41">
        <v>41</v>
      </c>
      <c r="K41">
        <v>41</v>
      </c>
      <c r="L41">
        <v>42</v>
      </c>
      <c r="M41">
        <v>42</v>
      </c>
      <c r="N41">
        <v>43</v>
      </c>
      <c r="O41">
        <v>44</v>
      </c>
      <c r="P41">
        <v>45</v>
      </c>
      <c r="Q41">
        <v>45</v>
      </c>
      <c r="R41">
        <v>47</v>
      </c>
      <c r="S41">
        <v>47</v>
      </c>
      <c r="T41">
        <v>47</v>
      </c>
      <c r="U41">
        <v>48</v>
      </c>
      <c r="V41">
        <v>48</v>
      </c>
      <c r="W41">
        <v>49</v>
      </c>
      <c r="X41">
        <v>49</v>
      </c>
      <c r="Y41">
        <v>49</v>
      </c>
      <c r="Z41">
        <v>51</v>
      </c>
      <c r="AA41">
        <v>51</v>
      </c>
      <c r="AB41">
        <v>52</v>
      </c>
      <c r="AC41">
        <v>52</v>
      </c>
      <c r="AD41">
        <v>52</v>
      </c>
      <c r="AE41">
        <v>55</v>
      </c>
      <c r="AF41">
        <v>55</v>
      </c>
      <c r="AG41">
        <v>56</v>
      </c>
      <c r="AH41">
        <v>56</v>
      </c>
      <c r="AI41">
        <v>57</v>
      </c>
      <c r="AJ41">
        <v>58</v>
      </c>
      <c r="AK41">
        <v>58</v>
      </c>
      <c r="AL41">
        <v>58</v>
      </c>
      <c r="AM41">
        <v>59</v>
      </c>
      <c r="AN41">
        <v>59</v>
      </c>
      <c r="AO41">
        <v>60</v>
      </c>
      <c r="AP41">
        <v>61</v>
      </c>
      <c r="AQ41">
        <v>62</v>
      </c>
      <c r="AR41">
        <v>62</v>
      </c>
      <c r="AS41">
        <v>63</v>
      </c>
      <c r="AT41">
        <v>65</v>
      </c>
      <c r="AU41">
        <v>65</v>
      </c>
      <c r="AV41">
        <v>65</v>
      </c>
      <c r="AW41">
        <v>68</v>
      </c>
      <c r="AX41">
        <v>73</v>
      </c>
    </row>
    <row r="42" spans="1:50">
      <c r="K42" s="5"/>
    </row>
    <row r="43" spans="1:50">
      <c r="K43" s="5"/>
    </row>
    <row r="44" spans="1:50">
      <c r="K44" s="5"/>
    </row>
    <row r="47" spans="1:50">
      <c r="A47" t="s">
        <v>66</v>
      </c>
    </row>
    <row r="48" spans="1:50" ht="15" thickBot="1">
      <c r="A48">
        <v>28</v>
      </c>
    </row>
    <row r="49" spans="1:8">
      <c r="A49">
        <v>29</v>
      </c>
      <c r="C49" s="32" t="s">
        <v>67</v>
      </c>
      <c r="D49" s="32" t="s">
        <v>69</v>
      </c>
    </row>
    <row r="50" spans="1:8">
      <c r="A50">
        <v>30</v>
      </c>
      <c r="C50">
        <v>28</v>
      </c>
      <c r="D50">
        <v>1</v>
      </c>
    </row>
    <row r="51" spans="1:8">
      <c r="A51">
        <v>31</v>
      </c>
      <c r="C51">
        <v>29</v>
      </c>
      <c r="D51">
        <v>0</v>
      </c>
    </row>
    <row r="52" spans="1:8">
      <c r="A52">
        <v>32</v>
      </c>
      <c r="C52">
        <v>30</v>
      </c>
      <c r="D52">
        <v>0</v>
      </c>
    </row>
    <row r="53" spans="1:8">
      <c r="A53">
        <v>33</v>
      </c>
      <c r="C53">
        <v>31</v>
      </c>
      <c r="D53">
        <v>0</v>
      </c>
    </row>
    <row r="54" spans="1:8">
      <c r="A54">
        <v>34</v>
      </c>
      <c r="C54">
        <v>32</v>
      </c>
      <c r="D54">
        <v>0</v>
      </c>
    </row>
    <row r="55" spans="1:8">
      <c r="A55">
        <v>35</v>
      </c>
      <c r="C55">
        <v>33</v>
      </c>
      <c r="D55">
        <v>0</v>
      </c>
    </row>
    <row r="56" spans="1:8">
      <c r="A56">
        <v>36</v>
      </c>
      <c r="C56">
        <v>34</v>
      </c>
      <c r="D56">
        <v>0</v>
      </c>
    </row>
    <row r="57" spans="1:8">
      <c r="A57">
        <v>37</v>
      </c>
      <c r="C57">
        <v>35</v>
      </c>
      <c r="D57">
        <v>1</v>
      </c>
    </row>
    <row r="58" spans="1:8">
      <c r="A58">
        <v>38</v>
      </c>
      <c r="C58">
        <v>36</v>
      </c>
      <c r="D58">
        <v>1</v>
      </c>
    </row>
    <row r="59" spans="1:8">
      <c r="A59">
        <v>39</v>
      </c>
      <c r="C59">
        <v>37</v>
      </c>
      <c r="D59">
        <v>0</v>
      </c>
    </row>
    <row r="60" spans="1:8">
      <c r="A60">
        <v>40</v>
      </c>
      <c r="C60">
        <v>38</v>
      </c>
      <c r="D60">
        <v>1</v>
      </c>
    </row>
    <row r="61" spans="1:8">
      <c r="A61">
        <v>41</v>
      </c>
      <c r="C61">
        <v>39</v>
      </c>
      <c r="D61">
        <v>2</v>
      </c>
      <c r="F61" s="34" t="s">
        <v>75</v>
      </c>
      <c r="G61" s="34">
        <f>_xlfn.MODE.SNGL(A41:J45)</f>
        <v>40</v>
      </c>
      <c r="H61" s="34"/>
    </row>
    <row r="62" spans="1:8">
      <c r="A62">
        <v>42</v>
      </c>
      <c r="C62">
        <v>40</v>
      </c>
      <c r="D62">
        <v>3</v>
      </c>
      <c r="F62" s="34" t="s">
        <v>71</v>
      </c>
      <c r="G62" s="34">
        <f>MEDIAN(A41:J45)</f>
        <v>39</v>
      </c>
      <c r="H62" s="34"/>
    </row>
    <row r="63" spans="1:8">
      <c r="A63">
        <v>43</v>
      </c>
      <c r="C63">
        <v>41</v>
      </c>
      <c r="D63">
        <v>2</v>
      </c>
      <c r="F63" s="34" t="s">
        <v>78</v>
      </c>
      <c r="G63" s="34">
        <f>_xlfn.QUARTILE.EXC(A41:AX41,3)</f>
        <v>58.25</v>
      </c>
      <c r="H63" s="34"/>
    </row>
    <row r="64" spans="1:8">
      <c r="A64">
        <v>44</v>
      </c>
      <c r="C64">
        <v>42</v>
      </c>
      <c r="D64">
        <v>2</v>
      </c>
      <c r="F64" s="34" t="s">
        <v>79</v>
      </c>
      <c r="G64" s="34">
        <f>_xlfn.QUARTILE.EXC(A41:AX41,1)</f>
        <v>42</v>
      </c>
      <c r="H64" s="34"/>
    </row>
    <row r="65" spans="1:8">
      <c r="A65">
        <v>45</v>
      </c>
      <c r="C65">
        <v>43</v>
      </c>
      <c r="D65">
        <v>1</v>
      </c>
      <c r="F65" s="34" t="s">
        <v>76</v>
      </c>
      <c r="G65" s="34" t="s">
        <v>77</v>
      </c>
      <c r="H65" s="34">
        <f>G63-G64</f>
        <v>16.25</v>
      </c>
    </row>
    <row r="66" spans="1:8">
      <c r="A66">
        <v>46</v>
      </c>
      <c r="C66">
        <v>44</v>
      </c>
      <c r="D66">
        <v>1</v>
      </c>
    </row>
    <row r="67" spans="1:8">
      <c r="A67">
        <v>47</v>
      </c>
      <c r="C67">
        <v>45</v>
      </c>
      <c r="D67">
        <v>2</v>
      </c>
    </row>
    <row r="68" spans="1:8">
      <c r="A68">
        <v>48</v>
      </c>
      <c r="C68">
        <v>46</v>
      </c>
      <c r="D68">
        <v>0</v>
      </c>
    </row>
    <row r="69" spans="1:8">
      <c r="A69">
        <v>49</v>
      </c>
      <c r="C69">
        <v>47</v>
      </c>
      <c r="D69">
        <v>3</v>
      </c>
    </row>
    <row r="70" spans="1:8">
      <c r="A70">
        <v>50</v>
      </c>
      <c r="C70">
        <v>48</v>
      </c>
      <c r="D70">
        <v>2</v>
      </c>
    </row>
    <row r="71" spans="1:8">
      <c r="A71">
        <v>51</v>
      </c>
      <c r="C71">
        <v>49</v>
      </c>
      <c r="D71">
        <v>3</v>
      </c>
    </row>
    <row r="72" spans="1:8">
      <c r="A72">
        <v>52</v>
      </c>
      <c r="C72">
        <v>50</v>
      </c>
      <c r="D72">
        <v>0</v>
      </c>
    </row>
    <row r="73" spans="1:8">
      <c r="A73">
        <v>53</v>
      </c>
      <c r="C73">
        <v>51</v>
      </c>
      <c r="D73">
        <v>2</v>
      </c>
    </row>
    <row r="74" spans="1:8">
      <c r="A74">
        <v>54</v>
      </c>
      <c r="C74">
        <v>52</v>
      </c>
      <c r="D74">
        <v>3</v>
      </c>
    </row>
    <row r="75" spans="1:8">
      <c r="A75">
        <v>55</v>
      </c>
      <c r="C75">
        <v>53</v>
      </c>
      <c r="D75">
        <v>0</v>
      </c>
    </row>
    <row r="76" spans="1:8">
      <c r="A76">
        <v>56</v>
      </c>
      <c r="C76">
        <v>54</v>
      </c>
      <c r="D76">
        <v>0</v>
      </c>
    </row>
    <row r="77" spans="1:8">
      <c r="A77">
        <v>57</v>
      </c>
      <c r="C77">
        <v>55</v>
      </c>
      <c r="D77">
        <v>2</v>
      </c>
    </row>
    <row r="78" spans="1:8">
      <c r="A78">
        <v>58</v>
      </c>
      <c r="C78">
        <v>56</v>
      </c>
      <c r="D78">
        <v>2</v>
      </c>
    </row>
    <row r="79" spans="1:8">
      <c r="A79">
        <v>59</v>
      </c>
      <c r="C79">
        <v>57</v>
      </c>
      <c r="D79">
        <v>1</v>
      </c>
    </row>
    <row r="80" spans="1:8">
      <c r="A80">
        <v>60</v>
      </c>
      <c r="C80">
        <v>58</v>
      </c>
      <c r="D80">
        <v>3</v>
      </c>
    </row>
    <row r="81" spans="1:4">
      <c r="A81">
        <v>61</v>
      </c>
      <c r="C81">
        <v>59</v>
      </c>
      <c r="D81">
        <v>2</v>
      </c>
    </row>
    <row r="82" spans="1:4">
      <c r="A82">
        <v>62</v>
      </c>
      <c r="C82">
        <v>60</v>
      </c>
      <c r="D82">
        <v>1</v>
      </c>
    </row>
    <row r="83" spans="1:4">
      <c r="A83">
        <v>63</v>
      </c>
      <c r="C83">
        <v>61</v>
      </c>
      <c r="D83">
        <v>1</v>
      </c>
    </row>
    <row r="84" spans="1:4">
      <c r="A84">
        <v>64</v>
      </c>
      <c r="C84">
        <v>62</v>
      </c>
      <c r="D84">
        <v>2</v>
      </c>
    </row>
    <row r="85" spans="1:4">
      <c r="A85">
        <v>65</v>
      </c>
      <c r="C85">
        <v>63</v>
      </c>
      <c r="D85">
        <v>1</v>
      </c>
    </row>
    <row r="86" spans="1:4">
      <c r="A86">
        <v>66</v>
      </c>
      <c r="C86">
        <v>64</v>
      </c>
      <c r="D86">
        <v>0</v>
      </c>
    </row>
    <row r="87" spans="1:4">
      <c r="A87">
        <v>67</v>
      </c>
      <c r="C87">
        <v>65</v>
      </c>
      <c r="D87">
        <v>3</v>
      </c>
    </row>
    <row r="88" spans="1:4">
      <c r="A88">
        <v>68</v>
      </c>
      <c r="C88">
        <v>66</v>
      </c>
      <c r="D88">
        <v>0</v>
      </c>
    </row>
    <row r="89" spans="1:4">
      <c r="A89">
        <v>69</v>
      </c>
      <c r="C89">
        <v>67</v>
      </c>
      <c r="D89">
        <v>0</v>
      </c>
    </row>
    <row r="90" spans="1:4">
      <c r="A90">
        <v>70</v>
      </c>
      <c r="C90">
        <v>68</v>
      </c>
      <c r="D90">
        <v>1</v>
      </c>
    </row>
    <row r="91" spans="1:4">
      <c r="A91">
        <v>71</v>
      </c>
      <c r="C91">
        <v>69</v>
      </c>
      <c r="D91">
        <v>0</v>
      </c>
    </row>
    <row r="92" spans="1:4">
      <c r="A92">
        <v>72</v>
      </c>
      <c r="C92">
        <v>70</v>
      </c>
      <c r="D92">
        <v>0</v>
      </c>
    </row>
    <row r="93" spans="1:4">
      <c r="A93">
        <v>73</v>
      </c>
      <c r="C93">
        <v>71</v>
      </c>
      <c r="D93">
        <v>0</v>
      </c>
    </row>
    <row r="94" spans="1:4">
      <c r="C94">
        <v>72</v>
      </c>
      <c r="D94">
        <v>0</v>
      </c>
    </row>
    <row r="95" spans="1:4">
      <c r="C95">
        <v>73</v>
      </c>
      <c r="D95">
        <v>1</v>
      </c>
    </row>
    <row r="96" spans="1:4" ht="15" thickBot="1">
      <c r="C96" s="2" t="s">
        <v>68</v>
      </c>
      <c r="D96" s="2">
        <v>0</v>
      </c>
    </row>
    <row r="98" spans="1:18" ht="15" thickBot="1"/>
    <row r="99" spans="1:18" ht="33" customHeight="1">
      <c r="A99" s="114" t="s">
        <v>80</v>
      </c>
      <c r="B99" s="115"/>
      <c r="C99" s="115"/>
      <c r="D99" s="115"/>
      <c r="E99" s="115"/>
      <c r="F99" s="115"/>
      <c r="G99" s="115"/>
      <c r="H99" s="115"/>
      <c r="I99" s="116"/>
    </row>
    <row r="100" spans="1:18" ht="44.5" customHeight="1">
      <c r="A100" s="107" t="s">
        <v>90</v>
      </c>
      <c r="B100" s="107"/>
      <c r="C100" s="107"/>
      <c r="D100" s="107"/>
      <c r="E100" s="107"/>
      <c r="F100" s="107"/>
      <c r="G100" s="107"/>
      <c r="H100" s="107"/>
      <c r="I100" s="107"/>
      <c r="J100" s="5"/>
    </row>
    <row r="101" spans="1:18">
      <c r="A101" s="37" t="s">
        <v>81</v>
      </c>
      <c r="B101" s="37" t="s">
        <v>89</v>
      </c>
      <c r="C101" s="5"/>
      <c r="D101" s="5"/>
      <c r="E101" s="5"/>
      <c r="F101" s="5"/>
      <c r="G101" s="5"/>
      <c r="H101" s="5"/>
      <c r="J101" s="5"/>
      <c r="L101" s="15"/>
      <c r="M101" s="15"/>
      <c r="N101" s="5"/>
      <c r="O101" s="5"/>
      <c r="P101" s="5"/>
      <c r="Q101" s="5"/>
      <c r="R101" s="5"/>
    </row>
    <row r="102" spans="1:18">
      <c r="A102" s="16" t="s">
        <v>82</v>
      </c>
      <c r="B102" s="16">
        <v>30</v>
      </c>
      <c r="I102" s="35"/>
      <c r="J102" s="5"/>
    </row>
    <row r="103" spans="1:18">
      <c r="A103" s="16" t="s">
        <v>83</v>
      </c>
      <c r="B103" s="16">
        <v>40</v>
      </c>
      <c r="J103" s="5"/>
    </row>
    <row r="104" spans="1:18">
      <c r="A104" s="16" t="s">
        <v>84</v>
      </c>
      <c r="B104" s="16">
        <v>20</v>
      </c>
      <c r="J104" s="5"/>
    </row>
    <row r="105" spans="1:18">
      <c r="A105" s="16" t="s">
        <v>85</v>
      </c>
      <c r="B105" s="16">
        <v>10</v>
      </c>
      <c r="J105" s="5"/>
    </row>
    <row r="106" spans="1:18">
      <c r="A106" s="16" t="s">
        <v>86</v>
      </c>
      <c r="B106" s="16">
        <v>45</v>
      </c>
      <c r="J106" s="5"/>
    </row>
    <row r="107" spans="1:18">
      <c r="A107" s="16" t="s">
        <v>87</v>
      </c>
      <c r="B107" s="16">
        <v>25</v>
      </c>
      <c r="J107" s="5"/>
    </row>
    <row r="108" spans="1:18">
      <c r="A108" s="16" t="s">
        <v>88</v>
      </c>
      <c r="B108" s="16">
        <v>30</v>
      </c>
      <c r="J108" s="5"/>
    </row>
    <row r="110" spans="1:18">
      <c r="J110" s="111" t="s">
        <v>97</v>
      </c>
      <c r="K110" s="111"/>
    </row>
    <row r="111" spans="1:18">
      <c r="A111" s="83" t="s">
        <v>91</v>
      </c>
      <c r="B111" s="83"/>
      <c r="C111" s="83"/>
      <c r="D111" s="83"/>
      <c r="E111" s="83"/>
    </row>
    <row r="112" spans="1:18">
      <c r="B112" s="5"/>
      <c r="E112" s="15"/>
      <c r="F112" s="15"/>
    </row>
    <row r="113" spans="1:11">
      <c r="A113" s="36"/>
      <c r="B113" s="15"/>
    </row>
    <row r="114" spans="1:11" ht="34" customHeight="1">
      <c r="A114" s="109" t="s">
        <v>92</v>
      </c>
      <c r="B114" s="109"/>
      <c r="C114" s="109"/>
      <c r="D114" s="109"/>
      <c r="E114" s="109"/>
      <c r="F114" s="109"/>
      <c r="G114" s="109"/>
      <c r="H114" s="109"/>
      <c r="I114" s="109"/>
    </row>
    <row r="115" spans="1:11" ht="30.5" customHeight="1">
      <c r="A115" s="113" t="s">
        <v>93</v>
      </c>
      <c r="B115" s="113"/>
      <c r="C115" s="113"/>
      <c r="D115" s="113"/>
      <c r="E115" s="113"/>
      <c r="F115" s="113"/>
      <c r="G115" s="113"/>
      <c r="H115" s="113"/>
      <c r="I115" s="113"/>
    </row>
    <row r="116" spans="1:11">
      <c r="A116" s="16">
        <v>4</v>
      </c>
      <c r="B116" s="16">
        <v>5</v>
      </c>
      <c r="C116" s="16">
        <v>3</v>
      </c>
      <c r="D116" s="16">
        <v>4</v>
      </c>
      <c r="E116" s="16">
        <v>4</v>
      </c>
      <c r="F116" s="16">
        <v>3</v>
      </c>
      <c r="G116" s="16">
        <v>2</v>
      </c>
      <c r="H116" s="16">
        <v>5</v>
      </c>
      <c r="I116" s="16">
        <v>4</v>
      </c>
      <c r="J116" s="16">
        <v>3</v>
      </c>
    </row>
    <row r="117" spans="1:11">
      <c r="A117" s="16">
        <v>5</v>
      </c>
      <c r="B117" s="38">
        <v>4</v>
      </c>
      <c r="C117" s="16">
        <v>2</v>
      </c>
      <c r="D117" s="16">
        <v>3</v>
      </c>
      <c r="E117" s="16">
        <v>4</v>
      </c>
      <c r="F117" s="16">
        <v>5</v>
      </c>
      <c r="G117" s="16">
        <v>3</v>
      </c>
      <c r="H117" s="16">
        <v>4</v>
      </c>
      <c r="I117" s="16">
        <v>5</v>
      </c>
      <c r="J117" s="16">
        <v>3</v>
      </c>
    </row>
    <row r="118" spans="1:11">
      <c r="A118" s="16">
        <v>4</v>
      </c>
      <c r="B118" s="16">
        <v>3</v>
      </c>
      <c r="C118" s="16">
        <v>2</v>
      </c>
      <c r="D118" s="16">
        <v>4</v>
      </c>
      <c r="E118" s="16">
        <v>5</v>
      </c>
      <c r="F118" s="16">
        <v>3</v>
      </c>
      <c r="G118" s="16">
        <v>4</v>
      </c>
      <c r="H118" s="16">
        <v>5</v>
      </c>
      <c r="I118" s="16">
        <v>4</v>
      </c>
      <c r="J118" s="16">
        <v>3</v>
      </c>
    </row>
    <row r="119" spans="1:11">
      <c r="A119" s="16">
        <v>3</v>
      </c>
      <c r="B119" s="38">
        <v>4</v>
      </c>
      <c r="C119" s="16">
        <v>5</v>
      </c>
      <c r="D119" s="16">
        <v>2</v>
      </c>
      <c r="E119" s="16">
        <v>3</v>
      </c>
      <c r="F119" s="16">
        <v>4</v>
      </c>
      <c r="G119" s="16">
        <v>4</v>
      </c>
      <c r="H119" s="16">
        <v>3</v>
      </c>
      <c r="I119" s="16">
        <v>5</v>
      </c>
      <c r="J119" s="16">
        <v>4</v>
      </c>
    </row>
    <row r="120" spans="1:11">
      <c r="A120" s="16">
        <v>3</v>
      </c>
      <c r="B120" s="16">
        <v>4</v>
      </c>
      <c r="C120" s="16">
        <v>5</v>
      </c>
      <c r="D120" s="16">
        <v>4</v>
      </c>
      <c r="E120" s="16">
        <v>2</v>
      </c>
      <c r="F120" s="16">
        <v>3</v>
      </c>
      <c r="G120" s="16">
        <v>4</v>
      </c>
      <c r="H120" s="16">
        <v>5</v>
      </c>
      <c r="I120" s="16">
        <v>3</v>
      </c>
      <c r="J120" s="16">
        <v>4</v>
      </c>
    </row>
    <row r="121" spans="1:11">
      <c r="A121" s="16">
        <v>5</v>
      </c>
      <c r="B121" s="38">
        <v>4</v>
      </c>
      <c r="C121" s="16">
        <v>3</v>
      </c>
      <c r="D121" s="16">
        <v>4</v>
      </c>
      <c r="E121" s="16">
        <v>5</v>
      </c>
      <c r="F121" s="16">
        <v>3</v>
      </c>
      <c r="G121" s="16">
        <v>4</v>
      </c>
      <c r="H121" s="16">
        <v>5</v>
      </c>
      <c r="I121" s="16">
        <v>4</v>
      </c>
      <c r="J121" s="16">
        <v>3</v>
      </c>
    </row>
    <row r="122" spans="1:11">
      <c r="A122" s="16">
        <v>3</v>
      </c>
      <c r="B122" s="16">
        <v>4</v>
      </c>
      <c r="C122" s="16">
        <v>5</v>
      </c>
      <c r="D122" s="16">
        <v>2</v>
      </c>
      <c r="E122" s="16">
        <v>3</v>
      </c>
      <c r="F122" s="16">
        <v>4</v>
      </c>
      <c r="G122" s="16">
        <v>4</v>
      </c>
      <c r="H122" s="16">
        <v>3</v>
      </c>
      <c r="I122" s="16">
        <v>5</v>
      </c>
      <c r="J122" s="16">
        <v>4</v>
      </c>
    </row>
    <row r="123" spans="1:11">
      <c r="A123" s="16">
        <v>3</v>
      </c>
      <c r="B123" s="16">
        <v>4</v>
      </c>
      <c r="C123" s="16">
        <v>5</v>
      </c>
      <c r="D123" s="16">
        <v>4</v>
      </c>
      <c r="E123" s="16">
        <v>2</v>
      </c>
      <c r="F123" s="16">
        <v>3</v>
      </c>
      <c r="G123" s="16">
        <v>4</v>
      </c>
      <c r="H123" s="16">
        <v>5</v>
      </c>
      <c r="I123" s="16">
        <v>3</v>
      </c>
      <c r="J123" s="16">
        <v>4</v>
      </c>
    </row>
    <row r="124" spans="1:11">
      <c r="A124" s="16">
        <v>5</v>
      </c>
      <c r="B124" s="16">
        <v>4</v>
      </c>
      <c r="C124" s="16">
        <v>3</v>
      </c>
      <c r="D124" s="16">
        <v>4</v>
      </c>
      <c r="E124" s="16">
        <v>5</v>
      </c>
      <c r="F124" s="16">
        <v>3</v>
      </c>
      <c r="G124" s="16">
        <v>4</v>
      </c>
      <c r="H124" s="16">
        <v>5</v>
      </c>
      <c r="I124" s="16">
        <v>4</v>
      </c>
      <c r="J124" s="16">
        <v>3</v>
      </c>
    </row>
    <row r="125" spans="1:11">
      <c r="A125" s="16">
        <v>3</v>
      </c>
      <c r="B125" s="16">
        <v>4</v>
      </c>
      <c r="C125" s="16">
        <v>5</v>
      </c>
      <c r="D125" s="16">
        <v>2</v>
      </c>
      <c r="E125" s="16">
        <v>3</v>
      </c>
      <c r="F125" s="16">
        <v>4</v>
      </c>
      <c r="G125" s="16">
        <v>4</v>
      </c>
      <c r="H125" s="16">
        <v>3</v>
      </c>
      <c r="I125" s="16">
        <v>5</v>
      </c>
      <c r="J125" s="16">
        <v>4</v>
      </c>
    </row>
    <row r="127" spans="1:11">
      <c r="A127" s="5" t="s">
        <v>94</v>
      </c>
      <c r="B127" s="5" t="s">
        <v>95</v>
      </c>
      <c r="C127" s="5" t="s">
        <v>66</v>
      </c>
      <c r="D127" s="5" t="s">
        <v>69</v>
      </c>
    </row>
    <row r="128" spans="1:11">
      <c r="A128" s="5">
        <v>1</v>
      </c>
      <c r="B128" s="5">
        <v>5</v>
      </c>
      <c r="C128" s="5">
        <v>1</v>
      </c>
      <c r="D128" cm="1">
        <f t="array" ref="D128:D133">FREQUENCY(B128:B227,C128:C132)</f>
        <v>0</v>
      </c>
      <c r="E128" s="5"/>
      <c r="F128" s="5"/>
      <c r="G128" s="5"/>
      <c r="H128" s="5"/>
      <c r="I128" s="5"/>
      <c r="J128" s="5"/>
      <c r="K128" s="5"/>
    </row>
    <row r="129" spans="1:9">
      <c r="A129" s="5">
        <v>2</v>
      </c>
      <c r="B129" s="15">
        <v>4</v>
      </c>
      <c r="C129" s="5">
        <v>2</v>
      </c>
      <c r="D129">
        <v>8</v>
      </c>
    </row>
    <row r="130" spans="1:9">
      <c r="A130" s="5">
        <v>3</v>
      </c>
      <c r="B130" s="5">
        <v>2</v>
      </c>
      <c r="C130" s="5">
        <v>3</v>
      </c>
      <c r="D130">
        <v>30</v>
      </c>
    </row>
    <row r="131" spans="1:9">
      <c r="A131" s="5">
        <v>4</v>
      </c>
      <c r="B131" s="5">
        <v>3</v>
      </c>
      <c r="C131" s="40">
        <v>4</v>
      </c>
      <c r="D131" s="41">
        <v>39</v>
      </c>
    </row>
    <row r="132" spans="1:9">
      <c r="A132" s="5">
        <v>5</v>
      </c>
      <c r="B132" s="5">
        <v>4</v>
      </c>
      <c r="C132" s="5">
        <v>5</v>
      </c>
      <c r="D132">
        <v>23</v>
      </c>
    </row>
    <row r="133" spans="1:9">
      <c r="A133" s="5">
        <v>6</v>
      </c>
      <c r="B133" s="5">
        <v>5</v>
      </c>
      <c r="C133" s="5" t="s">
        <v>96</v>
      </c>
      <c r="D133">
        <v>0</v>
      </c>
    </row>
    <row r="134" spans="1:9">
      <c r="A134" s="5">
        <v>7</v>
      </c>
      <c r="B134" s="5">
        <v>3</v>
      </c>
    </row>
    <row r="135" spans="1:9">
      <c r="A135" s="5">
        <v>8</v>
      </c>
      <c r="B135" s="5">
        <v>4</v>
      </c>
    </row>
    <row r="136" spans="1:9">
      <c r="A136" s="5">
        <v>9</v>
      </c>
      <c r="B136" s="5">
        <v>5</v>
      </c>
    </row>
    <row r="137" spans="1:9">
      <c r="A137" s="5">
        <v>10</v>
      </c>
      <c r="B137" s="5">
        <v>3</v>
      </c>
    </row>
    <row r="138" spans="1:9">
      <c r="A138" s="5">
        <v>11</v>
      </c>
      <c r="B138" s="5">
        <v>4</v>
      </c>
    </row>
    <row r="139" spans="1:9">
      <c r="A139" s="5">
        <v>12</v>
      </c>
      <c r="B139" s="5">
        <v>3</v>
      </c>
      <c r="G139" s="39"/>
      <c r="H139" s="39"/>
      <c r="I139" s="39"/>
    </row>
    <row r="140" spans="1:9">
      <c r="A140" s="5">
        <v>13</v>
      </c>
      <c r="B140" s="5">
        <v>2</v>
      </c>
    </row>
    <row r="141" spans="1:9">
      <c r="A141" s="5">
        <v>14</v>
      </c>
      <c r="B141" s="5">
        <v>4</v>
      </c>
    </row>
    <row r="142" spans="1:9">
      <c r="A142" s="5">
        <v>15</v>
      </c>
      <c r="B142" s="5">
        <v>5</v>
      </c>
    </row>
    <row r="143" spans="1:9">
      <c r="A143" s="5">
        <v>16</v>
      </c>
      <c r="B143" s="5">
        <v>3</v>
      </c>
    </row>
    <row r="144" spans="1:9">
      <c r="A144" s="5">
        <v>17</v>
      </c>
      <c r="B144" s="5">
        <v>4</v>
      </c>
    </row>
    <row r="145" spans="1:7">
      <c r="A145" s="5">
        <v>18</v>
      </c>
      <c r="B145" s="5">
        <v>5</v>
      </c>
    </row>
    <row r="146" spans="1:7">
      <c r="A146" s="5">
        <v>19</v>
      </c>
      <c r="B146" s="5">
        <v>4</v>
      </c>
    </row>
    <row r="147" spans="1:7">
      <c r="A147" s="5">
        <v>20</v>
      </c>
      <c r="B147" s="5">
        <v>3</v>
      </c>
    </row>
    <row r="148" spans="1:7">
      <c r="A148" s="5">
        <v>21</v>
      </c>
      <c r="B148" s="5">
        <v>3</v>
      </c>
    </row>
    <row r="149" spans="1:7">
      <c r="A149" s="5">
        <v>22</v>
      </c>
      <c r="B149" s="15">
        <v>4</v>
      </c>
    </row>
    <row r="150" spans="1:7">
      <c r="A150" s="5">
        <v>23</v>
      </c>
      <c r="B150" s="5">
        <v>5</v>
      </c>
    </row>
    <row r="151" spans="1:7">
      <c r="A151" s="5">
        <v>24</v>
      </c>
      <c r="B151" s="5">
        <v>2</v>
      </c>
    </row>
    <row r="152" spans="1:7">
      <c r="A152" s="5">
        <v>25</v>
      </c>
      <c r="B152" s="5">
        <v>3</v>
      </c>
      <c r="D152" s="7" t="s">
        <v>70</v>
      </c>
      <c r="E152" s="7" cm="1">
        <f t="array" ref="E152">_xlfn.MODE.MULT(B128:B227)</f>
        <v>4</v>
      </c>
    </row>
    <row r="153" spans="1:7">
      <c r="A153" s="5">
        <v>26</v>
      </c>
      <c r="B153" s="5">
        <v>4</v>
      </c>
      <c r="D153" s="112" t="s">
        <v>98</v>
      </c>
      <c r="E153" s="112"/>
      <c r="F153" s="112"/>
      <c r="G153" s="112"/>
    </row>
    <row r="154" spans="1:7">
      <c r="A154" s="5">
        <v>27</v>
      </c>
      <c r="B154" s="5">
        <v>4</v>
      </c>
    </row>
    <row r="155" spans="1:7">
      <c r="A155" s="5">
        <v>28</v>
      </c>
      <c r="B155" s="5">
        <v>3</v>
      </c>
    </row>
    <row r="156" spans="1:7">
      <c r="A156" s="5">
        <v>29</v>
      </c>
      <c r="B156" s="5">
        <v>5</v>
      </c>
    </row>
    <row r="157" spans="1:7">
      <c r="A157" s="5">
        <v>30</v>
      </c>
      <c r="B157" s="5">
        <v>4</v>
      </c>
    </row>
    <row r="158" spans="1:7">
      <c r="A158" s="5">
        <v>31</v>
      </c>
      <c r="B158" s="5">
        <v>3</v>
      </c>
    </row>
    <row r="159" spans="1:7">
      <c r="A159" s="5">
        <v>32</v>
      </c>
      <c r="B159" s="5">
        <v>4</v>
      </c>
    </row>
    <row r="160" spans="1:7">
      <c r="A160" s="5">
        <v>33</v>
      </c>
      <c r="B160" s="5">
        <v>5</v>
      </c>
    </row>
    <row r="161" spans="1:2">
      <c r="A161" s="5">
        <v>34</v>
      </c>
      <c r="B161" s="5">
        <v>4</v>
      </c>
    </row>
    <row r="162" spans="1:2">
      <c r="A162" s="5">
        <v>35</v>
      </c>
      <c r="B162" s="5">
        <v>2</v>
      </c>
    </row>
    <row r="163" spans="1:2">
      <c r="A163" s="5">
        <v>36</v>
      </c>
      <c r="B163" s="5">
        <v>3</v>
      </c>
    </row>
    <row r="164" spans="1:2">
      <c r="A164" s="5">
        <v>37</v>
      </c>
      <c r="B164" s="5">
        <v>4</v>
      </c>
    </row>
    <row r="165" spans="1:2">
      <c r="A165" s="5">
        <v>38</v>
      </c>
      <c r="B165" s="5">
        <v>5</v>
      </c>
    </row>
    <row r="166" spans="1:2">
      <c r="A166" s="5">
        <v>39</v>
      </c>
      <c r="B166" s="5">
        <v>3</v>
      </c>
    </row>
    <row r="167" spans="1:2">
      <c r="A167" s="5">
        <v>40</v>
      </c>
      <c r="B167" s="5">
        <v>4</v>
      </c>
    </row>
    <row r="168" spans="1:2">
      <c r="A168" s="5">
        <v>41</v>
      </c>
      <c r="B168" s="5">
        <v>5</v>
      </c>
    </row>
    <row r="169" spans="1:2">
      <c r="A169" s="5">
        <v>42</v>
      </c>
      <c r="B169" s="15">
        <v>4</v>
      </c>
    </row>
    <row r="170" spans="1:2">
      <c r="A170" s="5">
        <v>43</v>
      </c>
      <c r="B170" s="5">
        <v>3</v>
      </c>
    </row>
    <row r="171" spans="1:2">
      <c r="A171" s="5">
        <v>44</v>
      </c>
      <c r="B171" s="5">
        <v>4</v>
      </c>
    </row>
    <row r="172" spans="1:2">
      <c r="A172" s="5">
        <v>45</v>
      </c>
      <c r="B172" s="5">
        <v>5</v>
      </c>
    </row>
    <row r="173" spans="1:2">
      <c r="A173" s="5">
        <v>46</v>
      </c>
      <c r="B173" s="5">
        <v>3</v>
      </c>
    </row>
    <row r="174" spans="1:2">
      <c r="A174" s="5">
        <v>47</v>
      </c>
      <c r="B174" s="5">
        <v>4</v>
      </c>
    </row>
    <row r="175" spans="1:2">
      <c r="A175" s="5">
        <v>48</v>
      </c>
      <c r="B175" s="5">
        <v>5</v>
      </c>
    </row>
    <row r="176" spans="1:2">
      <c r="A176" s="5">
        <v>49</v>
      </c>
      <c r="B176" s="5">
        <v>4</v>
      </c>
    </row>
    <row r="177" spans="1:11">
      <c r="A177" s="5">
        <v>50</v>
      </c>
      <c r="B177" s="5">
        <v>3</v>
      </c>
    </row>
    <row r="178" spans="1:11">
      <c r="A178" s="5">
        <v>51</v>
      </c>
      <c r="B178" s="5">
        <v>3</v>
      </c>
      <c r="C178" s="5"/>
      <c r="D178" s="5"/>
      <c r="E178" s="5"/>
      <c r="F178" s="5"/>
      <c r="G178" s="5"/>
      <c r="H178" s="5"/>
      <c r="I178" s="5"/>
      <c r="J178" s="5"/>
      <c r="K178" s="5"/>
    </row>
    <row r="179" spans="1:11">
      <c r="A179" s="5">
        <v>52</v>
      </c>
      <c r="B179" s="5">
        <v>4</v>
      </c>
    </row>
    <row r="180" spans="1:11">
      <c r="A180" s="5">
        <v>53</v>
      </c>
      <c r="B180" s="5">
        <v>5</v>
      </c>
    </row>
    <row r="181" spans="1:11">
      <c r="A181" s="5">
        <v>54</v>
      </c>
      <c r="B181" s="5">
        <v>2</v>
      </c>
    </row>
    <row r="182" spans="1:11">
      <c r="A182" s="5">
        <v>55</v>
      </c>
      <c r="B182" s="5">
        <v>3</v>
      </c>
    </row>
    <row r="183" spans="1:11">
      <c r="A183" s="5">
        <v>56</v>
      </c>
      <c r="B183" s="5">
        <v>4</v>
      </c>
    </row>
    <row r="184" spans="1:11">
      <c r="A184" s="5">
        <v>57</v>
      </c>
      <c r="B184" s="5">
        <v>4</v>
      </c>
    </row>
    <row r="185" spans="1:11">
      <c r="A185" s="5">
        <v>58</v>
      </c>
      <c r="B185" s="5">
        <v>3</v>
      </c>
    </row>
    <row r="186" spans="1:11">
      <c r="A186" s="5">
        <v>59</v>
      </c>
      <c r="B186" s="5">
        <v>5</v>
      </c>
    </row>
    <row r="187" spans="1:11">
      <c r="A187" s="5">
        <v>60</v>
      </c>
      <c r="B187" s="5">
        <v>4</v>
      </c>
    </row>
    <row r="188" spans="1:11">
      <c r="A188" s="5">
        <v>61</v>
      </c>
      <c r="B188" s="5">
        <v>3</v>
      </c>
    </row>
    <row r="189" spans="1:11">
      <c r="A189" s="5">
        <v>62</v>
      </c>
      <c r="B189" s="5">
        <v>4</v>
      </c>
    </row>
    <row r="190" spans="1:11">
      <c r="A190" s="5">
        <v>63</v>
      </c>
      <c r="B190" s="5">
        <v>5</v>
      </c>
    </row>
    <row r="191" spans="1:11">
      <c r="A191" s="5">
        <v>64</v>
      </c>
      <c r="B191" s="5">
        <v>4</v>
      </c>
    </row>
    <row r="192" spans="1:11">
      <c r="A192" s="5">
        <v>65</v>
      </c>
      <c r="B192" s="5">
        <v>2</v>
      </c>
    </row>
    <row r="193" spans="1:11">
      <c r="A193" s="5">
        <v>66</v>
      </c>
      <c r="B193" s="5">
        <v>3</v>
      </c>
    </row>
    <row r="194" spans="1:11">
      <c r="A194" s="5">
        <v>67</v>
      </c>
      <c r="B194" s="5">
        <v>4</v>
      </c>
    </row>
    <row r="195" spans="1:11">
      <c r="A195" s="5">
        <v>68</v>
      </c>
      <c r="B195" s="5">
        <v>5</v>
      </c>
    </row>
    <row r="196" spans="1:11">
      <c r="A196" s="5">
        <v>69</v>
      </c>
      <c r="B196" s="5">
        <v>3</v>
      </c>
    </row>
    <row r="197" spans="1:11">
      <c r="A197" s="5">
        <v>70</v>
      </c>
      <c r="B197" s="5">
        <v>4</v>
      </c>
    </row>
    <row r="198" spans="1:11">
      <c r="A198" s="5">
        <v>71</v>
      </c>
      <c r="B198" s="5">
        <v>5</v>
      </c>
      <c r="C198" s="5"/>
      <c r="D198" s="5"/>
      <c r="E198" s="5"/>
      <c r="F198" s="5"/>
      <c r="G198" s="5"/>
      <c r="H198" s="5"/>
      <c r="I198" s="5"/>
      <c r="J198" s="5"/>
      <c r="K198" s="5"/>
    </row>
    <row r="199" spans="1:11">
      <c r="A199" s="5">
        <v>72</v>
      </c>
      <c r="B199" s="5">
        <v>4</v>
      </c>
    </row>
    <row r="200" spans="1:11">
      <c r="A200" s="5">
        <v>73</v>
      </c>
      <c r="B200" s="5">
        <v>3</v>
      </c>
    </row>
    <row r="201" spans="1:11">
      <c r="A201" s="5">
        <v>74</v>
      </c>
      <c r="B201" s="5">
        <v>4</v>
      </c>
    </row>
    <row r="202" spans="1:11">
      <c r="A202" s="5">
        <v>75</v>
      </c>
      <c r="B202" s="5">
        <v>5</v>
      </c>
    </row>
    <row r="203" spans="1:11">
      <c r="A203" s="5">
        <v>76</v>
      </c>
      <c r="B203" s="5">
        <v>3</v>
      </c>
    </row>
    <row r="204" spans="1:11">
      <c r="A204" s="5">
        <v>77</v>
      </c>
      <c r="B204" s="5">
        <v>4</v>
      </c>
    </row>
    <row r="205" spans="1:11">
      <c r="A205" s="5">
        <v>78</v>
      </c>
      <c r="B205" s="5">
        <v>5</v>
      </c>
    </row>
    <row r="206" spans="1:11">
      <c r="A206" s="5">
        <v>79</v>
      </c>
      <c r="B206" s="5">
        <v>4</v>
      </c>
    </row>
    <row r="207" spans="1:11">
      <c r="A207" s="5">
        <v>80</v>
      </c>
      <c r="B207" s="5">
        <v>3</v>
      </c>
    </row>
    <row r="208" spans="1:11">
      <c r="A208" s="5">
        <v>81</v>
      </c>
      <c r="B208" s="5">
        <v>3</v>
      </c>
    </row>
    <row r="209" spans="1:2">
      <c r="A209" s="5">
        <v>82</v>
      </c>
      <c r="B209" s="5">
        <v>4</v>
      </c>
    </row>
    <row r="210" spans="1:2">
      <c r="A210" s="5">
        <v>83</v>
      </c>
      <c r="B210" s="5">
        <v>5</v>
      </c>
    </row>
    <row r="211" spans="1:2">
      <c r="A211" s="5">
        <v>84</v>
      </c>
      <c r="B211" s="5">
        <v>2</v>
      </c>
    </row>
    <row r="212" spans="1:2">
      <c r="A212" s="5">
        <v>85</v>
      </c>
      <c r="B212" s="5">
        <v>3</v>
      </c>
    </row>
    <row r="213" spans="1:2">
      <c r="A213" s="5">
        <v>86</v>
      </c>
      <c r="B213" s="5">
        <v>4</v>
      </c>
    </row>
    <row r="214" spans="1:2">
      <c r="A214" s="5">
        <v>87</v>
      </c>
      <c r="B214" s="5">
        <v>4</v>
      </c>
    </row>
    <row r="215" spans="1:2">
      <c r="A215" s="5">
        <v>88</v>
      </c>
      <c r="B215" s="5">
        <v>3</v>
      </c>
    </row>
    <row r="216" spans="1:2">
      <c r="A216" s="5">
        <v>89</v>
      </c>
      <c r="B216" s="5">
        <v>5</v>
      </c>
    </row>
    <row r="217" spans="1:2">
      <c r="A217" s="5">
        <v>90</v>
      </c>
      <c r="B217" s="5">
        <v>4</v>
      </c>
    </row>
    <row r="218" spans="1:2">
      <c r="A218" s="5">
        <v>91</v>
      </c>
      <c r="B218" s="5">
        <v>4</v>
      </c>
    </row>
    <row r="219" spans="1:2">
      <c r="A219" s="5">
        <v>92</v>
      </c>
      <c r="B219" s="5">
        <v>5</v>
      </c>
    </row>
    <row r="220" spans="1:2">
      <c r="A220" s="5">
        <v>93</v>
      </c>
      <c r="B220" s="5">
        <v>3</v>
      </c>
    </row>
    <row r="221" spans="1:2">
      <c r="A221" s="5">
        <v>94</v>
      </c>
      <c r="B221" s="5">
        <v>4</v>
      </c>
    </row>
    <row r="222" spans="1:2">
      <c r="A222" s="5">
        <v>95</v>
      </c>
      <c r="B222" s="5">
        <v>4</v>
      </c>
    </row>
    <row r="223" spans="1:2">
      <c r="A223" s="5">
        <v>96</v>
      </c>
      <c r="B223" s="5">
        <v>3</v>
      </c>
    </row>
    <row r="224" spans="1:2">
      <c r="A224" s="5">
        <v>97</v>
      </c>
      <c r="B224" s="5">
        <v>2</v>
      </c>
    </row>
    <row r="225" spans="1:13">
      <c r="A225" s="5">
        <v>98</v>
      </c>
      <c r="B225" s="5">
        <v>5</v>
      </c>
    </row>
    <row r="226" spans="1:13">
      <c r="A226" s="5">
        <v>99</v>
      </c>
      <c r="B226" s="5">
        <v>4</v>
      </c>
    </row>
    <row r="227" spans="1:13">
      <c r="A227" s="5">
        <v>100</v>
      </c>
      <c r="B227" s="5">
        <v>3</v>
      </c>
    </row>
    <row r="230" spans="1:13" ht="34" customHeight="1">
      <c r="A230" s="109" t="s">
        <v>99</v>
      </c>
      <c r="B230" s="109"/>
      <c r="C230" s="109"/>
      <c r="D230" s="109"/>
      <c r="E230" s="109"/>
      <c r="F230" s="109"/>
      <c r="G230" s="109"/>
      <c r="H230" s="109"/>
      <c r="I230" s="109"/>
    </row>
    <row r="231" spans="1:13" ht="42" customHeight="1">
      <c r="A231" s="107" t="s">
        <v>100</v>
      </c>
      <c r="B231" s="107"/>
      <c r="C231" s="107"/>
      <c r="D231" s="107"/>
      <c r="E231" s="107"/>
      <c r="F231" s="107"/>
      <c r="G231" s="107"/>
      <c r="H231" s="107"/>
      <c r="I231" s="107"/>
    </row>
    <row r="232" spans="1:13">
      <c r="A232" s="42" t="s">
        <v>104</v>
      </c>
      <c r="B232" s="42" t="s">
        <v>101</v>
      </c>
      <c r="C232" s="42" t="s">
        <v>67</v>
      </c>
      <c r="D232" s="42" t="s">
        <v>102</v>
      </c>
      <c r="E232" s="19"/>
      <c r="F232" s="19"/>
      <c r="G232" s="19"/>
      <c r="H232" s="19"/>
      <c r="I232" s="19"/>
    </row>
    <row r="233" spans="1:13">
      <c r="A233" s="5">
        <v>1</v>
      </c>
      <c r="B233" s="5">
        <v>35</v>
      </c>
      <c r="C233" s="5">
        <v>28</v>
      </c>
      <c r="D233" s="5" cm="1">
        <f t="array" ref="D233:D245">FREQUENCY(B233:B282,C233:C244)</f>
        <v>4</v>
      </c>
    </row>
    <row r="234" spans="1:13">
      <c r="A234" s="5">
        <v>2</v>
      </c>
      <c r="B234" s="5">
        <v>28</v>
      </c>
      <c r="C234" s="5">
        <v>30</v>
      </c>
      <c r="D234" s="5">
        <v>6</v>
      </c>
    </row>
    <row r="235" spans="1:13">
      <c r="A235" s="5">
        <v>3</v>
      </c>
      <c r="B235" s="5">
        <v>32</v>
      </c>
      <c r="C235" s="5">
        <v>32</v>
      </c>
      <c r="D235" s="5">
        <v>5</v>
      </c>
    </row>
    <row r="236" spans="1:13">
      <c r="A236" s="5">
        <v>4</v>
      </c>
      <c r="B236" s="5">
        <v>45</v>
      </c>
      <c r="C236" s="5">
        <v>34</v>
      </c>
      <c r="D236" s="5">
        <v>5</v>
      </c>
    </row>
    <row r="237" spans="1:13">
      <c r="A237" s="5">
        <v>5</v>
      </c>
      <c r="B237" s="5">
        <v>38</v>
      </c>
      <c r="C237" s="5">
        <v>36</v>
      </c>
      <c r="D237" s="5">
        <v>6</v>
      </c>
      <c r="M237" s="43" t="s">
        <v>97</v>
      </c>
    </row>
    <row r="238" spans="1:13">
      <c r="A238" s="5">
        <v>6</v>
      </c>
      <c r="B238" s="5">
        <v>29</v>
      </c>
      <c r="C238" s="5">
        <v>38</v>
      </c>
      <c r="D238" s="5">
        <v>6</v>
      </c>
    </row>
    <row r="239" spans="1:13">
      <c r="A239" s="5">
        <v>7</v>
      </c>
      <c r="B239" s="5">
        <v>42</v>
      </c>
      <c r="C239" s="5">
        <v>40</v>
      </c>
      <c r="D239" s="5">
        <v>6</v>
      </c>
    </row>
    <row r="240" spans="1:13">
      <c r="A240" s="5">
        <v>8</v>
      </c>
      <c r="B240" s="5">
        <v>30</v>
      </c>
      <c r="C240" s="5">
        <v>42</v>
      </c>
      <c r="D240" s="5">
        <v>5</v>
      </c>
    </row>
    <row r="241" spans="1:12">
      <c r="A241" s="5">
        <v>9</v>
      </c>
      <c r="B241" s="5">
        <v>36</v>
      </c>
      <c r="C241" s="5">
        <v>44</v>
      </c>
      <c r="D241" s="5">
        <v>3</v>
      </c>
    </row>
    <row r="242" spans="1:12">
      <c r="A242" s="5">
        <v>10</v>
      </c>
      <c r="B242" s="5">
        <v>41</v>
      </c>
      <c r="C242" s="5">
        <v>46</v>
      </c>
      <c r="D242" s="5">
        <v>3</v>
      </c>
    </row>
    <row r="243" spans="1:12">
      <c r="A243" s="5">
        <v>11</v>
      </c>
      <c r="B243" s="5">
        <v>47</v>
      </c>
      <c r="C243" s="5">
        <v>48</v>
      </c>
      <c r="D243" s="5">
        <v>1</v>
      </c>
    </row>
    <row r="244" spans="1:12">
      <c r="A244" s="5">
        <v>12</v>
      </c>
      <c r="B244" s="5">
        <v>31</v>
      </c>
      <c r="C244" s="5">
        <v>50</v>
      </c>
      <c r="D244" s="5">
        <v>0</v>
      </c>
    </row>
    <row r="245" spans="1:12">
      <c r="A245" s="5">
        <v>13</v>
      </c>
      <c r="B245" s="5">
        <v>39</v>
      </c>
      <c r="C245" s="5" t="s">
        <v>103</v>
      </c>
      <c r="D245" s="5">
        <v>0</v>
      </c>
    </row>
    <row r="246" spans="1:12">
      <c r="A246" s="5">
        <v>14</v>
      </c>
      <c r="B246" s="5">
        <v>43</v>
      </c>
    </row>
    <row r="247" spans="1:12">
      <c r="A247" s="5">
        <v>15</v>
      </c>
      <c r="B247" s="5">
        <v>37</v>
      </c>
    </row>
    <row r="248" spans="1:12">
      <c r="A248" s="5">
        <v>16</v>
      </c>
      <c r="B248" s="5">
        <v>30</v>
      </c>
    </row>
    <row r="249" spans="1:12">
      <c r="A249" s="5">
        <v>17</v>
      </c>
      <c r="B249" s="5">
        <v>34</v>
      </c>
    </row>
    <row r="250" spans="1:12">
      <c r="A250" s="5">
        <v>18</v>
      </c>
      <c r="B250" s="5">
        <v>39</v>
      </c>
    </row>
    <row r="251" spans="1:12">
      <c r="A251" s="5">
        <v>19</v>
      </c>
      <c r="B251" s="5">
        <v>28</v>
      </c>
    </row>
    <row r="252" spans="1:12">
      <c r="A252" s="5">
        <v>20</v>
      </c>
      <c r="B252" s="5">
        <v>33</v>
      </c>
    </row>
    <row r="253" spans="1:12">
      <c r="A253" s="5">
        <v>21</v>
      </c>
      <c r="B253" s="5">
        <v>36</v>
      </c>
    </row>
    <row r="254" spans="1:12">
      <c r="A254" s="5">
        <v>22</v>
      </c>
      <c r="B254" s="5">
        <v>40</v>
      </c>
    </row>
    <row r="255" spans="1:12">
      <c r="A255" s="5">
        <v>23</v>
      </c>
      <c r="B255" s="5">
        <v>42</v>
      </c>
    </row>
    <row r="256" spans="1:12">
      <c r="A256" s="5">
        <v>24</v>
      </c>
      <c r="B256" s="5">
        <v>29</v>
      </c>
      <c r="C256" s="5"/>
      <c r="D256" s="5"/>
      <c r="E256" s="5"/>
      <c r="F256" s="5"/>
      <c r="G256" s="5"/>
      <c r="H256" s="5"/>
      <c r="I256" s="5"/>
      <c r="J256" s="5"/>
      <c r="K256" s="5"/>
      <c r="L256" s="5"/>
    </row>
    <row r="257" spans="1:12">
      <c r="A257" s="5">
        <v>25</v>
      </c>
      <c r="B257" s="5">
        <v>31</v>
      </c>
      <c r="C257" s="5"/>
      <c r="D257" s="5"/>
      <c r="E257" s="5"/>
      <c r="F257" s="5"/>
      <c r="G257" s="5"/>
      <c r="H257" s="5"/>
      <c r="I257" s="5"/>
      <c r="J257" s="5"/>
      <c r="K257" s="5"/>
      <c r="L257" s="5"/>
    </row>
    <row r="258" spans="1:12">
      <c r="A258" s="5">
        <v>26</v>
      </c>
      <c r="B258" s="5">
        <v>45</v>
      </c>
      <c r="C258" s="5"/>
      <c r="D258" s="5"/>
      <c r="E258" s="5"/>
      <c r="F258" s="5"/>
      <c r="G258" s="5"/>
      <c r="H258" s="5"/>
      <c r="I258" s="5"/>
      <c r="J258" s="5"/>
      <c r="K258" s="5"/>
      <c r="L258" s="5"/>
    </row>
    <row r="259" spans="1:12">
      <c r="A259" s="5">
        <v>27</v>
      </c>
      <c r="B259" s="5">
        <v>38</v>
      </c>
      <c r="C259" s="5"/>
      <c r="D259" s="5"/>
      <c r="E259" s="5"/>
      <c r="F259" s="5"/>
      <c r="G259" s="5"/>
      <c r="H259" s="5"/>
      <c r="I259" s="5"/>
      <c r="J259" s="5"/>
      <c r="K259" s="5"/>
      <c r="L259" s="5"/>
    </row>
    <row r="260" spans="1:12">
      <c r="A260" s="5">
        <v>28</v>
      </c>
      <c r="B260" s="5">
        <v>33</v>
      </c>
      <c r="C260" s="5"/>
      <c r="D260" s="5"/>
      <c r="E260" s="5"/>
      <c r="F260" s="5"/>
      <c r="G260" s="5"/>
      <c r="H260" s="5"/>
      <c r="I260" s="5"/>
      <c r="J260" s="5"/>
      <c r="K260" s="5"/>
      <c r="L260" s="5"/>
    </row>
    <row r="261" spans="1:12">
      <c r="A261" s="5">
        <v>29</v>
      </c>
      <c r="B261" s="5">
        <v>41</v>
      </c>
      <c r="C261" s="5"/>
      <c r="D261" s="44" t="s">
        <v>44</v>
      </c>
      <c r="E261" s="40">
        <f>AVERAGE(B233:B282)</f>
        <v>36.14</v>
      </c>
      <c r="F261" s="5"/>
      <c r="G261" s="5"/>
      <c r="H261" s="5"/>
      <c r="I261" s="5"/>
      <c r="J261" s="5"/>
      <c r="K261" s="5"/>
      <c r="L261" s="5"/>
    </row>
    <row r="262" spans="1:12">
      <c r="A262" s="5">
        <v>30</v>
      </c>
      <c r="B262" s="5">
        <v>35</v>
      </c>
      <c r="C262" s="5"/>
      <c r="D262" s="110" t="s">
        <v>105</v>
      </c>
      <c r="E262" s="110"/>
      <c r="F262" s="110"/>
      <c r="G262" s="110"/>
      <c r="H262" s="110"/>
      <c r="I262" s="110"/>
      <c r="J262" s="5"/>
      <c r="K262" s="5"/>
      <c r="L262" s="5"/>
    </row>
    <row r="263" spans="1:12">
      <c r="A263" s="5">
        <v>31</v>
      </c>
      <c r="B263" s="5">
        <v>37</v>
      </c>
      <c r="C263" s="5"/>
      <c r="D263" s="5"/>
      <c r="E263" s="5"/>
      <c r="F263" s="5"/>
      <c r="G263" s="5"/>
      <c r="H263" s="5"/>
      <c r="I263" s="5"/>
      <c r="J263" s="5"/>
      <c r="K263" s="5"/>
      <c r="L263" s="5"/>
    </row>
    <row r="264" spans="1:12">
      <c r="A264" s="5">
        <v>32</v>
      </c>
      <c r="B264" s="5">
        <v>34</v>
      </c>
      <c r="C264" s="5"/>
      <c r="D264" s="5"/>
      <c r="E264" s="5"/>
      <c r="F264" s="5"/>
      <c r="G264" s="5"/>
      <c r="H264" s="5"/>
      <c r="I264" s="5"/>
      <c r="J264" s="5"/>
      <c r="K264" s="5"/>
      <c r="L264" s="5"/>
    </row>
    <row r="265" spans="1:12">
      <c r="A265" s="5">
        <v>33</v>
      </c>
      <c r="B265" s="5">
        <v>46</v>
      </c>
      <c r="C265" s="5"/>
      <c r="D265" s="5"/>
      <c r="E265" s="5"/>
      <c r="F265" s="5"/>
      <c r="G265" s="5"/>
      <c r="H265" s="5"/>
      <c r="I265" s="5"/>
      <c r="J265" s="5"/>
      <c r="K265" s="5"/>
      <c r="L265" s="5"/>
    </row>
    <row r="266" spans="1:12">
      <c r="A266" s="5">
        <v>34</v>
      </c>
      <c r="B266" s="5">
        <v>30</v>
      </c>
      <c r="C266" s="5"/>
      <c r="D266" s="5"/>
      <c r="E266" s="5"/>
      <c r="F266" s="5"/>
      <c r="G266" s="5"/>
      <c r="H266" s="5"/>
      <c r="I266" s="5"/>
      <c r="J266" s="5"/>
      <c r="K266" s="5"/>
      <c r="L266" s="5"/>
    </row>
    <row r="267" spans="1:12">
      <c r="A267" s="5">
        <v>35</v>
      </c>
      <c r="B267" s="5">
        <v>39</v>
      </c>
      <c r="C267" s="5"/>
      <c r="D267" s="5"/>
      <c r="E267" s="5"/>
      <c r="F267" s="5"/>
      <c r="G267" s="5"/>
      <c r="H267" s="5"/>
      <c r="I267" s="5"/>
      <c r="J267" s="5"/>
      <c r="K267" s="5"/>
      <c r="L267" s="5"/>
    </row>
    <row r="268" spans="1:12">
      <c r="A268" s="5">
        <v>36</v>
      </c>
      <c r="B268" s="5">
        <v>43</v>
      </c>
      <c r="C268" s="5"/>
      <c r="D268" s="5"/>
      <c r="E268" s="5"/>
      <c r="F268" s="5"/>
      <c r="G268" s="5"/>
      <c r="H268" s="5"/>
      <c r="I268" s="5"/>
      <c r="J268" s="5"/>
      <c r="K268" s="5"/>
      <c r="L268" s="5"/>
    </row>
    <row r="269" spans="1:12">
      <c r="A269" s="5">
        <v>37</v>
      </c>
      <c r="B269" s="5">
        <v>28</v>
      </c>
      <c r="C269" s="5"/>
      <c r="D269" s="5"/>
      <c r="E269" s="5"/>
      <c r="F269" s="5"/>
      <c r="G269" s="5"/>
      <c r="H269" s="5"/>
      <c r="I269" s="5"/>
      <c r="J269" s="5"/>
      <c r="K269" s="5"/>
      <c r="L269" s="5"/>
    </row>
    <row r="270" spans="1:12">
      <c r="A270" s="5">
        <v>38</v>
      </c>
      <c r="B270" s="5">
        <v>32</v>
      </c>
    </row>
    <row r="271" spans="1:12">
      <c r="A271" s="5">
        <v>39</v>
      </c>
      <c r="B271" s="5">
        <v>36</v>
      </c>
    </row>
    <row r="272" spans="1:12">
      <c r="A272" s="5">
        <v>40</v>
      </c>
      <c r="B272" s="5">
        <v>29</v>
      </c>
    </row>
    <row r="273" spans="1:10">
      <c r="A273" s="5">
        <v>41</v>
      </c>
      <c r="B273" s="5">
        <v>31</v>
      </c>
    </row>
    <row r="274" spans="1:10">
      <c r="A274" s="5">
        <v>42</v>
      </c>
      <c r="B274" s="5">
        <v>37</v>
      </c>
    </row>
    <row r="275" spans="1:10">
      <c r="A275" s="5">
        <v>43</v>
      </c>
      <c r="B275" s="5">
        <v>40</v>
      </c>
    </row>
    <row r="276" spans="1:10">
      <c r="A276" s="5">
        <v>44</v>
      </c>
      <c r="B276" s="5">
        <v>42</v>
      </c>
    </row>
    <row r="277" spans="1:10">
      <c r="A277" s="5">
        <v>45</v>
      </c>
      <c r="B277" s="5">
        <v>33</v>
      </c>
    </row>
    <row r="278" spans="1:10">
      <c r="A278" s="5">
        <v>46</v>
      </c>
      <c r="B278" s="5">
        <v>39</v>
      </c>
    </row>
    <row r="279" spans="1:10">
      <c r="A279" s="5">
        <v>47</v>
      </c>
      <c r="B279" s="5">
        <v>28</v>
      </c>
    </row>
    <row r="280" spans="1:10">
      <c r="A280" s="5">
        <v>48</v>
      </c>
      <c r="B280" s="5">
        <v>35</v>
      </c>
    </row>
    <row r="281" spans="1:10">
      <c r="A281" s="5">
        <v>49</v>
      </c>
      <c r="B281" s="5">
        <v>38</v>
      </c>
    </row>
    <row r="282" spans="1:10">
      <c r="A282" s="5">
        <v>50</v>
      </c>
      <c r="B282" s="5">
        <v>43</v>
      </c>
    </row>
    <row r="284" spans="1:10" ht="32" customHeight="1">
      <c r="A284" s="68" t="s">
        <v>106</v>
      </c>
      <c r="B284" s="68"/>
      <c r="C284" s="68"/>
      <c r="D284" s="68"/>
      <c r="E284" s="68"/>
      <c r="F284" s="68"/>
      <c r="G284" s="68"/>
      <c r="H284" s="68"/>
      <c r="I284" s="68"/>
    </row>
    <row r="285" spans="1:10" ht="32" customHeight="1">
      <c r="A285" s="105" t="s">
        <v>107</v>
      </c>
      <c r="B285" s="105"/>
      <c r="C285" s="105"/>
      <c r="D285" s="105"/>
      <c r="E285" s="105"/>
      <c r="F285" s="105"/>
      <c r="G285" s="105"/>
      <c r="H285" s="105"/>
      <c r="I285" s="105"/>
    </row>
    <row r="286" spans="1:10">
      <c r="A286">
        <v>125</v>
      </c>
      <c r="B286">
        <v>148</v>
      </c>
      <c r="C286">
        <v>137</v>
      </c>
      <c r="D286">
        <v>120</v>
      </c>
      <c r="E286">
        <v>135</v>
      </c>
      <c r="F286">
        <v>132</v>
      </c>
      <c r="G286">
        <v>145</v>
      </c>
      <c r="H286">
        <v>122</v>
      </c>
      <c r="I286">
        <v>130</v>
      </c>
      <c r="J286">
        <v>141</v>
      </c>
    </row>
    <row r="287" spans="1:10">
      <c r="A287">
        <v>118</v>
      </c>
      <c r="B287">
        <v>125</v>
      </c>
      <c r="C287">
        <v>132</v>
      </c>
      <c r="D287">
        <v>136</v>
      </c>
      <c r="E287">
        <v>128</v>
      </c>
      <c r="F287">
        <v>123</v>
      </c>
      <c r="G287">
        <v>132</v>
      </c>
      <c r="H287">
        <v>138</v>
      </c>
      <c r="I287">
        <v>126</v>
      </c>
      <c r="J287">
        <v>129</v>
      </c>
    </row>
    <row r="288" spans="1:10">
      <c r="A288">
        <v>136</v>
      </c>
      <c r="B288">
        <v>127</v>
      </c>
      <c r="C288">
        <v>130</v>
      </c>
      <c r="D288">
        <v>122</v>
      </c>
      <c r="E288">
        <v>125</v>
      </c>
      <c r="F288">
        <v>133</v>
      </c>
      <c r="G288">
        <v>140</v>
      </c>
      <c r="H288">
        <v>126</v>
      </c>
      <c r="I288">
        <v>133</v>
      </c>
      <c r="J288">
        <v>135</v>
      </c>
    </row>
    <row r="289" spans="1:10">
      <c r="A289">
        <v>130</v>
      </c>
      <c r="B289">
        <v>134</v>
      </c>
      <c r="C289">
        <v>141</v>
      </c>
      <c r="D289">
        <v>119</v>
      </c>
      <c r="E289">
        <v>125</v>
      </c>
      <c r="F289">
        <v>131</v>
      </c>
      <c r="G289">
        <v>136</v>
      </c>
      <c r="H289">
        <v>128</v>
      </c>
      <c r="I289">
        <v>124</v>
      </c>
      <c r="J289">
        <v>132</v>
      </c>
    </row>
    <row r="290" spans="1:10">
      <c r="A290">
        <v>136</v>
      </c>
      <c r="B290">
        <v>127</v>
      </c>
      <c r="C290">
        <v>130</v>
      </c>
      <c r="D290">
        <v>122</v>
      </c>
      <c r="E290">
        <v>125</v>
      </c>
      <c r="F290">
        <v>133</v>
      </c>
      <c r="G290">
        <v>140</v>
      </c>
      <c r="H290">
        <v>126</v>
      </c>
      <c r="I290">
        <v>133</v>
      </c>
      <c r="J290">
        <v>135</v>
      </c>
    </row>
    <row r="291" spans="1:10">
      <c r="A291">
        <v>130</v>
      </c>
      <c r="B291">
        <v>134</v>
      </c>
      <c r="C291">
        <v>141</v>
      </c>
      <c r="D291">
        <v>119</v>
      </c>
      <c r="E291">
        <v>125</v>
      </c>
      <c r="F291">
        <v>131</v>
      </c>
      <c r="G291">
        <v>136</v>
      </c>
      <c r="H291">
        <v>128</v>
      </c>
      <c r="I291">
        <v>124</v>
      </c>
      <c r="J291">
        <v>132</v>
      </c>
    </row>
    <row r="292" spans="1:10">
      <c r="A292">
        <v>136</v>
      </c>
      <c r="B292">
        <v>127</v>
      </c>
      <c r="C292">
        <v>130</v>
      </c>
      <c r="D292">
        <v>122</v>
      </c>
      <c r="E292">
        <v>125</v>
      </c>
      <c r="F292">
        <v>133</v>
      </c>
      <c r="G292">
        <v>140</v>
      </c>
      <c r="H292">
        <v>126</v>
      </c>
      <c r="I292">
        <v>133</v>
      </c>
      <c r="J292">
        <v>135</v>
      </c>
    </row>
    <row r="293" spans="1:10">
      <c r="A293">
        <v>130</v>
      </c>
      <c r="B293">
        <v>134</v>
      </c>
      <c r="C293">
        <v>141</v>
      </c>
      <c r="D293">
        <v>119</v>
      </c>
      <c r="E293">
        <v>125</v>
      </c>
      <c r="F293">
        <v>131</v>
      </c>
      <c r="G293">
        <v>136</v>
      </c>
      <c r="H293">
        <v>128</v>
      </c>
      <c r="I293">
        <v>124</v>
      </c>
      <c r="J293">
        <v>132</v>
      </c>
    </row>
    <row r="294" spans="1:10">
      <c r="A294">
        <v>136</v>
      </c>
      <c r="B294">
        <v>127</v>
      </c>
      <c r="C294">
        <v>130</v>
      </c>
      <c r="D294">
        <v>122</v>
      </c>
      <c r="E294">
        <v>125</v>
      </c>
      <c r="F294">
        <v>133</v>
      </c>
      <c r="G294">
        <v>140</v>
      </c>
      <c r="H294">
        <v>126</v>
      </c>
      <c r="I294">
        <v>133</v>
      </c>
      <c r="J294">
        <v>135</v>
      </c>
    </row>
    <row r="295" spans="1:10">
      <c r="A295">
        <v>130</v>
      </c>
      <c r="B295">
        <v>134</v>
      </c>
      <c r="C295">
        <v>141</v>
      </c>
      <c r="D295">
        <v>119</v>
      </c>
      <c r="E295">
        <v>125</v>
      </c>
      <c r="F295">
        <v>131</v>
      </c>
      <c r="G295">
        <v>136</v>
      </c>
      <c r="H295">
        <v>128</v>
      </c>
      <c r="I295">
        <v>124</v>
      </c>
      <c r="J295">
        <v>132</v>
      </c>
    </row>
    <row r="297" spans="1:10">
      <c r="A297" s="5" t="s">
        <v>108</v>
      </c>
      <c r="B297" s="5" t="s">
        <v>66</v>
      </c>
      <c r="C297" t="s">
        <v>109</v>
      </c>
    </row>
    <row r="298" spans="1:10">
      <c r="A298" s="5">
        <v>118</v>
      </c>
      <c r="B298" s="5">
        <v>118</v>
      </c>
      <c r="C298" s="5" cm="1">
        <f t="array" ref="C298:C314">FREQUENCY(A298:A397,B298:B313)</f>
        <v>1</v>
      </c>
    </row>
    <row r="299" spans="1:10">
      <c r="A299" s="5">
        <v>119</v>
      </c>
      <c r="B299" s="5">
        <v>120</v>
      </c>
      <c r="C299" s="5">
        <v>5</v>
      </c>
    </row>
    <row r="300" spans="1:10">
      <c r="A300" s="5">
        <v>119</v>
      </c>
      <c r="B300" s="5">
        <v>122</v>
      </c>
      <c r="C300" s="5">
        <v>5</v>
      </c>
    </row>
    <row r="301" spans="1:10">
      <c r="A301" s="5">
        <v>119</v>
      </c>
      <c r="B301" s="5">
        <v>124</v>
      </c>
      <c r="C301" s="5">
        <v>5</v>
      </c>
    </row>
    <row r="302" spans="1:10">
      <c r="A302" s="5">
        <v>119</v>
      </c>
      <c r="B302" s="5">
        <v>126</v>
      </c>
      <c r="C302" s="5">
        <v>15</v>
      </c>
    </row>
    <row r="303" spans="1:10">
      <c r="A303" s="5">
        <v>120</v>
      </c>
      <c r="B303" s="5">
        <v>128</v>
      </c>
      <c r="C303" s="5">
        <v>9</v>
      </c>
    </row>
    <row r="304" spans="1:10">
      <c r="A304" s="5">
        <v>122</v>
      </c>
      <c r="B304" s="5">
        <v>130</v>
      </c>
      <c r="C304" s="5">
        <v>10</v>
      </c>
    </row>
    <row r="305" spans="1:17">
      <c r="A305" s="5">
        <v>122</v>
      </c>
      <c r="B305" s="5">
        <v>132</v>
      </c>
      <c r="C305" s="5">
        <v>11</v>
      </c>
    </row>
    <row r="306" spans="1:17">
      <c r="A306" s="5">
        <v>122</v>
      </c>
      <c r="B306" s="5">
        <v>134</v>
      </c>
      <c r="C306" s="5">
        <v>12</v>
      </c>
    </row>
    <row r="307" spans="1:17">
      <c r="A307" s="5">
        <v>122</v>
      </c>
      <c r="B307" s="5">
        <v>136</v>
      </c>
      <c r="C307" s="5">
        <v>14</v>
      </c>
    </row>
    <row r="308" spans="1:17">
      <c r="A308" s="5">
        <v>122</v>
      </c>
      <c r="B308" s="5">
        <v>138</v>
      </c>
      <c r="C308" s="5">
        <v>2</v>
      </c>
    </row>
    <row r="309" spans="1:17">
      <c r="A309" s="5">
        <v>123</v>
      </c>
      <c r="B309" s="5">
        <v>140</v>
      </c>
      <c r="C309" s="5">
        <v>4</v>
      </c>
    </row>
    <row r="310" spans="1:17">
      <c r="A310" s="5">
        <v>124</v>
      </c>
      <c r="B310" s="5">
        <v>142</v>
      </c>
      <c r="C310" s="5">
        <v>5</v>
      </c>
    </row>
    <row r="311" spans="1:17">
      <c r="A311" s="5">
        <v>124</v>
      </c>
      <c r="B311" s="5">
        <v>144</v>
      </c>
      <c r="C311" s="5">
        <v>0</v>
      </c>
      <c r="G311" s="46" t="s">
        <v>97</v>
      </c>
      <c r="N311" s="4" t="s">
        <v>110</v>
      </c>
    </row>
    <row r="312" spans="1:17">
      <c r="A312" s="5">
        <v>124</v>
      </c>
      <c r="B312" s="5">
        <v>146</v>
      </c>
      <c r="C312" s="5">
        <v>1</v>
      </c>
    </row>
    <row r="313" spans="1:17">
      <c r="A313" s="5">
        <v>124</v>
      </c>
      <c r="B313" s="5">
        <v>148</v>
      </c>
      <c r="C313" s="5">
        <v>1</v>
      </c>
    </row>
    <row r="314" spans="1:17">
      <c r="A314" s="5">
        <v>125</v>
      </c>
      <c r="B314" s="5" t="s">
        <v>103</v>
      </c>
      <c r="C314">
        <v>0</v>
      </c>
      <c r="E314" s="47" t="s">
        <v>10</v>
      </c>
    </row>
    <row r="315" spans="1:17">
      <c r="A315" s="5">
        <v>125</v>
      </c>
      <c r="E315" s="47">
        <f>MEDIAN(A298:A397)</f>
        <v>130.5</v>
      </c>
    </row>
    <row r="316" spans="1:17">
      <c r="A316" s="5">
        <v>125</v>
      </c>
    </row>
    <row r="317" spans="1:17">
      <c r="A317" s="5">
        <v>125</v>
      </c>
      <c r="C317" s="108" t="s">
        <v>111</v>
      </c>
      <c r="D317" s="108"/>
      <c r="E317" s="108"/>
      <c r="F317" s="108"/>
      <c r="G317" s="108"/>
      <c r="H317" s="108"/>
      <c r="I317" s="108"/>
      <c r="J317" s="108"/>
      <c r="K317" s="108"/>
      <c r="L317" s="108"/>
      <c r="M317" s="108"/>
      <c r="N317" s="108"/>
      <c r="O317" s="108"/>
      <c r="P317" s="108"/>
      <c r="Q317" s="5"/>
    </row>
    <row r="318" spans="1:17">
      <c r="A318" s="5">
        <v>125</v>
      </c>
    </row>
    <row r="319" spans="1:17">
      <c r="A319" s="5">
        <v>125</v>
      </c>
    </row>
    <row r="320" spans="1:17">
      <c r="A320" s="5">
        <v>125</v>
      </c>
    </row>
    <row r="321" spans="1:1">
      <c r="A321" s="5">
        <v>125</v>
      </c>
    </row>
    <row r="322" spans="1:1">
      <c r="A322" s="5">
        <v>125</v>
      </c>
    </row>
    <row r="323" spans="1:1">
      <c r="A323" s="5">
        <v>125</v>
      </c>
    </row>
    <row r="324" spans="1:1">
      <c r="A324" s="5">
        <v>126</v>
      </c>
    </row>
    <row r="325" spans="1:1">
      <c r="A325" s="5">
        <v>126</v>
      </c>
    </row>
    <row r="326" spans="1:1">
      <c r="A326" s="5">
        <v>126</v>
      </c>
    </row>
    <row r="327" spans="1:1">
      <c r="A327" s="5">
        <v>126</v>
      </c>
    </row>
    <row r="328" spans="1:1">
      <c r="A328" s="5">
        <v>126</v>
      </c>
    </row>
    <row r="329" spans="1:1">
      <c r="A329" s="5">
        <v>127</v>
      </c>
    </row>
    <row r="330" spans="1:1">
      <c r="A330" s="5">
        <v>127</v>
      </c>
    </row>
    <row r="331" spans="1:1">
      <c r="A331" s="5">
        <v>127</v>
      </c>
    </row>
    <row r="332" spans="1:1">
      <c r="A332" s="5">
        <v>127</v>
      </c>
    </row>
    <row r="333" spans="1:1">
      <c r="A333" s="5">
        <v>128</v>
      </c>
    </row>
    <row r="334" spans="1:1">
      <c r="A334" s="5">
        <v>128</v>
      </c>
    </row>
    <row r="335" spans="1:1">
      <c r="A335" s="5">
        <v>128</v>
      </c>
    </row>
    <row r="336" spans="1:1">
      <c r="A336" s="5">
        <v>128</v>
      </c>
    </row>
    <row r="337" spans="1:1">
      <c r="A337" s="5">
        <v>128</v>
      </c>
    </row>
    <row r="338" spans="1:1">
      <c r="A338" s="5">
        <v>129</v>
      </c>
    </row>
    <row r="339" spans="1:1">
      <c r="A339" s="5">
        <v>130</v>
      </c>
    </row>
    <row r="340" spans="1:1">
      <c r="A340" s="5">
        <v>130</v>
      </c>
    </row>
    <row r="341" spans="1:1">
      <c r="A341" s="5">
        <v>130</v>
      </c>
    </row>
    <row r="342" spans="1:1">
      <c r="A342" s="5">
        <v>130</v>
      </c>
    </row>
    <row r="343" spans="1:1">
      <c r="A343" s="5">
        <v>130</v>
      </c>
    </row>
    <row r="344" spans="1:1">
      <c r="A344" s="5">
        <v>130</v>
      </c>
    </row>
    <row r="345" spans="1:1">
      <c r="A345" s="5">
        <v>130</v>
      </c>
    </row>
    <row r="346" spans="1:1">
      <c r="A346" s="5">
        <v>130</v>
      </c>
    </row>
    <row r="347" spans="1:1">
      <c r="A347" s="5">
        <v>130</v>
      </c>
    </row>
    <row r="348" spans="1:1">
      <c r="A348" s="5">
        <v>131</v>
      </c>
    </row>
    <row r="349" spans="1:1">
      <c r="A349" s="5">
        <v>131</v>
      </c>
    </row>
    <row r="350" spans="1:1">
      <c r="A350" s="5">
        <v>131</v>
      </c>
    </row>
    <row r="351" spans="1:1">
      <c r="A351" s="5">
        <v>131</v>
      </c>
    </row>
    <row r="352" spans="1:1">
      <c r="A352" s="5">
        <v>132</v>
      </c>
    </row>
    <row r="353" spans="1:1">
      <c r="A353" s="5">
        <v>132</v>
      </c>
    </row>
    <row r="354" spans="1:1">
      <c r="A354" s="5">
        <v>132</v>
      </c>
    </row>
    <row r="355" spans="1:1">
      <c r="A355" s="5">
        <v>132</v>
      </c>
    </row>
    <row r="356" spans="1:1">
      <c r="A356" s="5">
        <v>132</v>
      </c>
    </row>
    <row r="357" spans="1:1">
      <c r="A357" s="5">
        <v>132</v>
      </c>
    </row>
    <row r="358" spans="1:1">
      <c r="A358" s="5">
        <v>132</v>
      </c>
    </row>
    <row r="359" spans="1:1">
      <c r="A359" s="5">
        <v>133</v>
      </c>
    </row>
    <row r="360" spans="1:1">
      <c r="A360" s="5">
        <v>133</v>
      </c>
    </row>
    <row r="361" spans="1:1">
      <c r="A361" s="5">
        <v>133</v>
      </c>
    </row>
    <row r="362" spans="1:1">
      <c r="A362" s="5">
        <v>133</v>
      </c>
    </row>
    <row r="363" spans="1:1">
      <c r="A363" s="5">
        <v>133</v>
      </c>
    </row>
    <row r="364" spans="1:1">
      <c r="A364" s="5">
        <v>133</v>
      </c>
    </row>
    <row r="365" spans="1:1">
      <c r="A365" s="5">
        <v>133</v>
      </c>
    </row>
    <row r="366" spans="1:1">
      <c r="A366" s="5">
        <v>133</v>
      </c>
    </row>
    <row r="367" spans="1:1">
      <c r="A367" s="5">
        <v>134</v>
      </c>
    </row>
    <row r="368" spans="1:1">
      <c r="A368" s="5">
        <v>134</v>
      </c>
    </row>
    <row r="369" spans="1:1">
      <c r="A369" s="5">
        <v>134</v>
      </c>
    </row>
    <row r="370" spans="1:1">
      <c r="A370" s="5">
        <v>134</v>
      </c>
    </row>
    <row r="371" spans="1:1">
      <c r="A371" s="5">
        <v>135</v>
      </c>
    </row>
    <row r="372" spans="1:1">
      <c r="A372" s="5">
        <v>135</v>
      </c>
    </row>
    <row r="373" spans="1:1">
      <c r="A373" s="5">
        <v>135</v>
      </c>
    </row>
    <row r="374" spans="1:1">
      <c r="A374" s="5">
        <v>135</v>
      </c>
    </row>
    <row r="375" spans="1:1">
      <c r="A375" s="5">
        <v>135</v>
      </c>
    </row>
    <row r="376" spans="1:1">
      <c r="A376" s="5">
        <v>136</v>
      </c>
    </row>
    <row r="377" spans="1:1">
      <c r="A377" s="5">
        <v>136</v>
      </c>
    </row>
    <row r="378" spans="1:1">
      <c r="A378" s="5">
        <v>136</v>
      </c>
    </row>
    <row r="379" spans="1:1">
      <c r="A379" s="5">
        <v>136</v>
      </c>
    </row>
    <row r="380" spans="1:1">
      <c r="A380" s="5">
        <v>136</v>
      </c>
    </row>
    <row r="381" spans="1:1">
      <c r="A381" s="5">
        <v>136</v>
      </c>
    </row>
    <row r="382" spans="1:1">
      <c r="A382" s="5">
        <v>136</v>
      </c>
    </row>
    <row r="383" spans="1:1">
      <c r="A383" s="5">
        <v>136</v>
      </c>
    </row>
    <row r="384" spans="1:1">
      <c r="A384" s="5">
        <v>136</v>
      </c>
    </row>
    <row r="385" spans="1:9">
      <c r="A385" s="5">
        <v>137</v>
      </c>
    </row>
    <row r="386" spans="1:9">
      <c r="A386" s="5">
        <v>138</v>
      </c>
    </row>
    <row r="387" spans="1:9">
      <c r="A387" s="5">
        <v>140</v>
      </c>
    </row>
    <row r="388" spans="1:9">
      <c r="A388" s="5">
        <v>140</v>
      </c>
    </row>
    <row r="389" spans="1:9">
      <c r="A389" s="5">
        <v>140</v>
      </c>
    </row>
    <row r="390" spans="1:9">
      <c r="A390" s="5">
        <v>140</v>
      </c>
    </row>
    <row r="391" spans="1:9">
      <c r="A391" s="5">
        <v>141</v>
      </c>
    </row>
    <row r="392" spans="1:9">
      <c r="A392" s="5">
        <v>141</v>
      </c>
    </row>
    <row r="393" spans="1:9">
      <c r="A393" s="5">
        <v>141</v>
      </c>
    </row>
    <row r="394" spans="1:9">
      <c r="A394" s="5">
        <v>141</v>
      </c>
    </row>
    <row r="395" spans="1:9">
      <c r="A395" s="5">
        <v>141</v>
      </c>
    </row>
    <row r="396" spans="1:9">
      <c r="A396" s="5">
        <v>145</v>
      </c>
    </row>
    <row r="397" spans="1:9">
      <c r="A397" s="5">
        <v>148</v>
      </c>
    </row>
    <row r="399" spans="1:9" ht="32" customHeight="1">
      <c r="A399" s="106" t="s">
        <v>112</v>
      </c>
      <c r="B399" s="106"/>
      <c r="C399" s="106"/>
      <c r="D399" s="106"/>
      <c r="E399" s="106"/>
      <c r="F399" s="106"/>
      <c r="G399" s="106"/>
      <c r="H399" s="106"/>
      <c r="I399" s="106"/>
    </row>
    <row r="400" spans="1:9" ht="45.5" customHeight="1">
      <c r="A400" s="107" t="s">
        <v>113</v>
      </c>
      <c r="B400" s="107"/>
      <c r="C400" s="107"/>
      <c r="D400" s="107"/>
      <c r="E400" s="107"/>
      <c r="F400" s="107"/>
      <c r="G400" s="107"/>
      <c r="H400" s="107"/>
      <c r="I400" s="107"/>
    </row>
    <row r="401" spans="1:11">
      <c r="A401" t="s">
        <v>114</v>
      </c>
      <c r="B401">
        <v>45</v>
      </c>
      <c r="C401">
        <v>35</v>
      </c>
      <c r="D401">
        <v>40</v>
      </c>
      <c r="E401">
        <v>38</v>
      </c>
      <c r="F401">
        <v>42</v>
      </c>
      <c r="G401">
        <v>37</v>
      </c>
      <c r="H401">
        <v>39</v>
      </c>
      <c r="I401">
        <v>43</v>
      </c>
      <c r="J401">
        <v>44</v>
      </c>
      <c r="K401">
        <v>41</v>
      </c>
    </row>
    <row r="402" spans="1:11">
      <c r="A402" t="s">
        <v>115</v>
      </c>
      <c r="B402">
        <v>32</v>
      </c>
      <c r="C402">
        <v>28</v>
      </c>
      <c r="D402">
        <v>30</v>
      </c>
      <c r="E402">
        <v>34</v>
      </c>
      <c r="F402">
        <v>33</v>
      </c>
      <c r="G402">
        <v>35</v>
      </c>
      <c r="H402">
        <v>31</v>
      </c>
      <c r="I402">
        <v>29</v>
      </c>
      <c r="J402">
        <v>36</v>
      </c>
      <c r="K402">
        <v>37</v>
      </c>
    </row>
    <row r="403" spans="1:11">
      <c r="A403" t="s">
        <v>116</v>
      </c>
      <c r="B403">
        <v>40</v>
      </c>
      <c r="C403">
        <v>39</v>
      </c>
      <c r="D403">
        <v>42</v>
      </c>
      <c r="E403">
        <v>41</v>
      </c>
      <c r="F403">
        <v>38</v>
      </c>
      <c r="G403">
        <v>43</v>
      </c>
      <c r="H403">
        <v>45</v>
      </c>
      <c r="I403">
        <v>44</v>
      </c>
      <c r="J403">
        <v>41</v>
      </c>
      <c r="K403">
        <v>37</v>
      </c>
    </row>
    <row r="418" spans="2:16">
      <c r="B418" s="49" t="s">
        <v>117</v>
      </c>
      <c r="C418" t="s">
        <v>118</v>
      </c>
      <c r="D418" t="s">
        <v>119</v>
      </c>
      <c r="H418" s="49" t="s">
        <v>117</v>
      </c>
      <c r="I418" t="s">
        <v>118</v>
      </c>
      <c r="J418" t="s">
        <v>119</v>
      </c>
      <c r="N418" s="49" t="s">
        <v>117</v>
      </c>
      <c r="O418" t="s">
        <v>118</v>
      </c>
      <c r="P418" t="s">
        <v>119</v>
      </c>
    </row>
    <row r="419" spans="2:16">
      <c r="B419" s="50">
        <f>AVERAGE(B401:K401)</f>
        <v>40.4</v>
      </c>
      <c r="C419">
        <f>MAX(B401:K401)</f>
        <v>45</v>
      </c>
      <c r="D419">
        <f>MIN(B401:K401)</f>
        <v>35</v>
      </c>
      <c r="H419" s="50">
        <f>AVERAGE(B402:K402)</f>
        <v>32.5</v>
      </c>
      <c r="I419">
        <f>MAX(B402:K402)</f>
        <v>37</v>
      </c>
      <c r="J419">
        <f>MIN(B402:K402)</f>
        <v>28</v>
      </c>
      <c r="N419" s="50">
        <f>AVERAGE(B403:K403)</f>
        <v>41</v>
      </c>
      <c r="O419">
        <f>MAX(B403:K403)</f>
        <v>45</v>
      </c>
      <c r="P419">
        <f>MIN(B403:K403)</f>
        <v>37</v>
      </c>
    </row>
    <row r="421" spans="2:16">
      <c r="B421" s="48" t="s">
        <v>72</v>
      </c>
      <c r="H421" s="48" t="s">
        <v>72</v>
      </c>
      <c r="N421" s="48" t="s">
        <v>72</v>
      </c>
    </row>
    <row r="422" spans="2:16">
      <c r="B422" s="48">
        <f>C419-D419</f>
        <v>10</v>
      </c>
      <c r="H422" s="48">
        <f>I419-J419</f>
        <v>9</v>
      </c>
      <c r="N422" s="48">
        <f>O419-P419</f>
        <v>8</v>
      </c>
    </row>
    <row r="423" spans="2:16">
      <c r="N423" s="5"/>
    </row>
  </sheetData>
  <sortState xmlns:xlrd2="http://schemas.microsoft.com/office/spreadsheetml/2017/richdata2" ref="A299:A397">
    <sortCondition ref="A298:A397"/>
  </sortState>
  <mergeCells count="20">
    <mergeCell ref="A99:I99"/>
    <mergeCell ref="A100:I100"/>
    <mergeCell ref="A40:J40"/>
    <mergeCell ref="A3:J3"/>
    <mergeCell ref="A1:F1"/>
    <mergeCell ref="A2:J2"/>
    <mergeCell ref="A39:J39"/>
    <mergeCell ref="A230:I230"/>
    <mergeCell ref="A231:I231"/>
    <mergeCell ref="D262:I262"/>
    <mergeCell ref="J110:K110"/>
    <mergeCell ref="D153:G153"/>
    <mergeCell ref="A111:E111"/>
    <mergeCell ref="A114:I114"/>
    <mergeCell ref="A115:I115"/>
    <mergeCell ref="A399:I399"/>
    <mergeCell ref="A400:I400"/>
    <mergeCell ref="C317:P317"/>
    <mergeCell ref="A284:I284"/>
    <mergeCell ref="A285:I28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ADD25-F0D2-4233-B1A5-CA1E5657FF04}">
  <dimension ref="A1:K135"/>
  <sheetViews>
    <sheetView topLeftCell="A127" workbookViewId="0">
      <selection activeCell="M127" sqref="M127"/>
    </sheetView>
  </sheetViews>
  <sheetFormatPr defaultRowHeight="14.5"/>
  <cols>
    <col min="2" max="3" width="9.6328125" bestFit="1" customWidth="1"/>
    <col min="4" max="4" width="10.81640625" customWidth="1"/>
    <col min="5" max="5" width="9.54296875" bestFit="1" customWidth="1"/>
  </cols>
  <sheetData>
    <row r="1" spans="1:10" ht="16.5" customHeight="1">
      <c r="A1" s="100" t="s">
        <v>120</v>
      </c>
      <c r="B1" s="100"/>
      <c r="C1" s="100"/>
      <c r="D1" s="100"/>
      <c r="E1" s="100"/>
      <c r="F1" s="100"/>
      <c r="G1" s="100"/>
      <c r="H1" s="100"/>
      <c r="I1" s="100"/>
    </row>
    <row r="2" spans="1:10" ht="16.5" customHeight="1"/>
    <row r="3" spans="1:10" ht="30.5" customHeight="1">
      <c r="A3" s="106" t="s">
        <v>121</v>
      </c>
      <c r="B3" s="106"/>
      <c r="C3" s="106"/>
      <c r="D3" s="106"/>
      <c r="E3" s="106"/>
      <c r="F3" s="106"/>
      <c r="G3" s="106"/>
      <c r="H3" s="106"/>
      <c r="I3" s="106"/>
    </row>
    <row r="4" spans="1:10" ht="28.5" customHeight="1">
      <c r="A4" s="107" t="s">
        <v>122</v>
      </c>
      <c r="B4" s="107"/>
      <c r="C4" s="107"/>
      <c r="D4" s="107"/>
      <c r="E4" s="107"/>
      <c r="F4" s="107"/>
      <c r="G4" s="107"/>
      <c r="H4" s="107"/>
      <c r="I4" s="107"/>
    </row>
    <row r="6" spans="1:10">
      <c r="A6" s="16">
        <v>-2.5</v>
      </c>
      <c r="C6" s="45" t="s">
        <v>123</v>
      </c>
      <c r="D6" s="36"/>
      <c r="E6" s="51" t="s">
        <v>124</v>
      </c>
      <c r="F6" s="5"/>
      <c r="G6" s="5"/>
      <c r="H6" s="5"/>
      <c r="I6" s="5"/>
      <c r="J6" s="5"/>
    </row>
    <row r="7" spans="1:10">
      <c r="A7" s="16">
        <v>1.3</v>
      </c>
      <c r="C7" s="53">
        <f>SKEW(A6:A55)</f>
        <v>5.4546017084340551E-2</v>
      </c>
      <c r="E7" s="54">
        <f>KURT(A6:A55)</f>
        <v>-1.3042496425917365</v>
      </c>
      <c r="F7" s="5"/>
      <c r="G7" s="5"/>
      <c r="H7" s="5"/>
      <c r="I7" s="5"/>
      <c r="J7" s="5"/>
    </row>
    <row r="8" spans="1:10">
      <c r="A8" s="16">
        <v>-0.8</v>
      </c>
      <c r="C8" s="5"/>
      <c r="F8" s="5"/>
      <c r="G8" s="5"/>
      <c r="H8" s="5"/>
      <c r="I8" s="5"/>
      <c r="J8" s="5"/>
    </row>
    <row r="9" spans="1:10">
      <c r="A9" s="16">
        <v>-1.9</v>
      </c>
      <c r="C9" s="5"/>
      <c r="F9" s="5"/>
      <c r="G9" s="5"/>
      <c r="H9" s="5"/>
      <c r="I9" s="5"/>
      <c r="J9" s="5"/>
    </row>
    <row r="10" spans="1:10">
      <c r="A10" s="16">
        <v>2.1</v>
      </c>
      <c r="C10" s="5"/>
      <c r="F10" s="5"/>
      <c r="G10" s="5"/>
      <c r="H10" s="5"/>
      <c r="I10" s="5"/>
      <c r="J10" s="5"/>
    </row>
    <row r="11" spans="1:10">
      <c r="A11" s="16">
        <v>0.5</v>
      </c>
    </row>
    <row r="12" spans="1:10">
      <c r="A12" s="16">
        <v>-1.2</v>
      </c>
      <c r="C12" s="6"/>
      <c r="D12" s="52"/>
    </row>
    <row r="13" spans="1:10">
      <c r="A13" s="16">
        <v>1.8</v>
      </c>
    </row>
    <row r="14" spans="1:10">
      <c r="A14" s="16">
        <v>-0.5</v>
      </c>
    </row>
    <row r="15" spans="1:10">
      <c r="A15" s="16">
        <v>2.2999999999999998</v>
      </c>
    </row>
    <row r="16" spans="1:10">
      <c r="A16" s="16">
        <v>-0.7</v>
      </c>
    </row>
    <row r="17" spans="1:11">
      <c r="A17" s="16">
        <v>1.2</v>
      </c>
    </row>
    <row r="18" spans="1:11">
      <c r="A18" s="16">
        <v>-1.5</v>
      </c>
    </row>
    <row r="19" spans="1:11">
      <c r="A19" s="16">
        <v>-0.3</v>
      </c>
    </row>
    <row r="20" spans="1:11">
      <c r="A20" s="16">
        <v>2.6</v>
      </c>
    </row>
    <row r="21" spans="1:11">
      <c r="A21" s="16">
        <v>1.1000000000000001</v>
      </c>
      <c r="D21" s="121" t="s">
        <v>125</v>
      </c>
      <c r="E21" s="121"/>
      <c r="F21" s="121"/>
      <c r="G21" s="121"/>
      <c r="H21" s="121"/>
      <c r="I21" s="121"/>
      <c r="J21" s="121"/>
      <c r="K21" s="121"/>
    </row>
    <row r="22" spans="1:11">
      <c r="A22" s="16">
        <v>-1.7</v>
      </c>
    </row>
    <row r="23" spans="1:11">
      <c r="A23" s="16">
        <v>0.9</v>
      </c>
    </row>
    <row r="24" spans="1:11">
      <c r="A24" s="16">
        <v>-1.4</v>
      </c>
    </row>
    <row r="25" spans="1:11">
      <c r="A25" s="16">
        <v>0.3</v>
      </c>
    </row>
    <row r="26" spans="1:11">
      <c r="A26" s="16">
        <v>1.9</v>
      </c>
    </row>
    <row r="27" spans="1:11">
      <c r="A27" s="16">
        <v>-1.1000000000000001</v>
      </c>
    </row>
    <row r="28" spans="1:11">
      <c r="A28" s="16">
        <v>-0.4</v>
      </c>
    </row>
    <row r="29" spans="1:11">
      <c r="A29" s="16">
        <v>2.2000000000000002</v>
      </c>
    </row>
    <row r="30" spans="1:11">
      <c r="A30" s="16">
        <v>-0.9</v>
      </c>
    </row>
    <row r="31" spans="1:11">
      <c r="A31" s="16">
        <v>1.6</v>
      </c>
    </row>
    <row r="32" spans="1:11">
      <c r="A32" s="16">
        <v>-0.6</v>
      </c>
    </row>
    <row r="33" spans="1:1">
      <c r="A33" s="16">
        <v>-1.3</v>
      </c>
    </row>
    <row r="34" spans="1:1">
      <c r="A34" s="16">
        <v>2.4</v>
      </c>
    </row>
    <row r="35" spans="1:1">
      <c r="A35" s="16">
        <v>0.7</v>
      </c>
    </row>
    <row r="36" spans="1:1">
      <c r="A36" s="16">
        <v>-1.8</v>
      </c>
    </row>
    <row r="37" spans="1:1">
      <c r="A37" s="16">
        <v>1.5</v>
      </c>
    </row>
    <row r="38" spans="1:1">
      <c r="A38" s="16">
        <v>-0.2</v>
      </c>
    </row>
    <row r="39" spans="1:1">
      <c r="A39" s="16">
        <v>-2.1</v>
      </c>
    </row>
    <row r="40" spans="1:1">
      <c r="A40" s="16">
        <v>2.8</v>
      </c>
    </row>
    <row r="41" spans="1:1">
      <c r="A41" s="16">
        <v>0.8</v>
      </c>
    </row>
    <row r="42" spans="1:1">
      <c r="A42" s="16">
        <v>-1.6</v>
      </c>
    </row>
    <row r="43" spans="1:1">
      <c r="A43" s="16">
        <v>1.4</v>
      </c>
    </row>
    <row r="44" spans="1:1">
      <c r="A44" s="16">
        <v>-0.1</v>
      </c>
    </row>
    <row r="45" spans="1:1">
      <c r="A45" s="16">
        <v>2.5</v>
      </c>
    </row>
    <row r="46" spans="1:1">
      <c r="A46" s="16">
        <v>-1</v>
      </c>
    </row>
    <row r="47" spans="1:1">
      <c r="A47" s="16">
        <v>1.7</v>
      </c>
    </row>
    <row r="48" spans="1:1">
      <c r="A48" s="16">
        <v>-0.9</v>
      </c>
    </row>
    <row r="49" spans="1:10">
      <c r="A49" s="16">
        <v>-2</v>
      </c>
    </row>
    <row r="50" spans="1:10">
      <c r="A50" s="16">
        <v>2.7</v>
      </c>
    </row>
    <row r="51" spans="1:10">
      <c r="A51" s="16">
        <v>0.6</v>
      </c>
    </row>
    <row r="52" spans="1:10">
      <c r="A52" s="16">
        <v>-1.4</v>
      </c>
    </row>
    <row r="53" spans="1:10">
      <c r="A53" s="16">
        <v>1.1000000000000001</v>
      </c>
    </row>
    <row r="54" spans="1:10">
      <c r="A54" s="16">
        <v>-0.3</v>
      </c>
    </row>
    <row r="55" spans="1:10">
      <c r="A55" s="16">
        <v>2</v>
      </c>
    </row>
    <row r="58" spans="1:10" ht="29" customHeight="1">
      <c r="A58" s="106" t="s">
        <v>126</v>
      </c>
      <c r="B58" s="106"/>
      <c r="C58" s="106"/>
      <c r="D58" s="106"/>
      <c r="E58" s="106"/>
      <c r="F58" s="106"/>
      <c r="G58" s="106"/>
      <c r="H58" s="106"/>
      <c r="I58" s="106"/>
    </row>
    <row r="59" spans="1:10" ht="29" customHeight="1">
      <c r="A59" s="107" t="s">
        <v>127</v>
      </c>
      <c r="B59" s="107"/>
      <c r="C59" s="107"/>
      <c r="D59" s="107"/>
      <c r="E59" s="107"/>
      <c r="F59" s="107"/>
      <c r="G59" s="107"/>
      <c r="H59" s="107"/>
      <c r="I59" s="107"/>
    </row>
    <row r="61" spans="1:10">
      <c r="A61" s="5">
        <v>2.5</v>
      </c>
      <c r="B61" s="5">
        <v>4.8</v>
      </c>
      <c r="C61" s="5">
        <v>3.2</v>
      </c>
      <c r="D61" s="5">
        <v>2.1</v>
      </c>
      <c r="E61" s="5">
        <v>4.5</v>
      </c>
      <c r="F61" s="5">
        <v>2.9</v>
      </c>
      <c r="G61" s="5">
        <v>2.2999999999999998</v>
      </c>
      <c r="H61" s="5">
        <v>3.1</v>
      </c>
      <c r="I61" s="5">
        <v>4.2</v>
      </c>
      <c r="J61" s="5">
        <v>3.9</v>
      </c>
    </row>
    <row r="62" spans="1:10">
      <c r="A62" s="5">
        <v>2.8</v>
      </c>
      <c r="B62" s="5">
        <v>4.0999999999999996</v>
      </c>
      <c r="C62" s="5">
        <v>2.6</v>
      </c>
      <c r="D62" s="5">
        <v>2.4</v>
      </c>
      <c r="E62" s="5">
        <v>4.7</v>
      </c>
      <c r="F62" s="5">
        <v>3.3</v>
      </c>
      <c r="G62" s="5">
        <v>2.7</v>
      </c>
      <c r="H62" s="5">
        <v>3</v>
      </c>
      <c r="I62" s="5">
        <v>4.3</v>
      </c>
      <c r="J62" s="5">
        <v>3.7</v>
      </c>
    </row>
    <row r="63" spans="1:10">
      <c r="A63" s="5">
        <v>2.2000000000000002</v>
      </c>
      <c r="B63" s="5">
        <v>3.6</v>
      </c>
      <c r="C63" s="5">
        <v>4</v>
      </c>
      <c r="D63" s="5">
        <v>2.7</v>
      </c>
      <c r="E63" s="5">
        <v>3.8</v>
      </c>
      <c r="F63" s="5">
        <v>3.5</v>
      </c>
      <c r="G63" s="5">
        <v>3.2</v>
      </c>
      <c r="H63" s="5">
        <v>4.4000000000000004</v>
      </c>
      <c r="I63" s="5">
        <v>2</v>
      </c>
      <c r="J63" s="5">
        <v>3.4</v>
      </c>
    </row>
    <row r="64" spans="1:10">
      <c r="A64" s="5">
        <v>3.1</v>
      </c>
      <c r="B64" s="5">
        <v>2.9</v>
      </c>
      <c r="C64" s="5">
        <v>4.5999999999999996</v>
      </c>
      <c r="D64" s="5">
        <v>3.3</v>
      </c>
      <c r="E64" s="5">
        <v>2.5</v>
      </c>
      <c r="F64" s="5">
        <v>4.9000000000000004</v>
      </c>
      <c r="G64" s="5">
        <v>2.8</v>
      </c>
      <c r="H64" s="5">
        <v>3</v>
      </c>
      <c r="I64" s="5">
        <v>4.2</v>
      </c>
      <c r="J64" s="5">
        <v>3.9</v>
      </c>
    </row>
    <row r="65" spans="1:10">
      <c r="A65" s="5">
        <v>2.8</v>
      </c>
      <c r="B65" s="5">
        <v>4.0999999999999996</v>
      </c>
      <c r="C65" s="5">
        <v>2.6</v>
      </c>
      <c r="D65" s="5">
        <v>2.4</v>
      </c>
      <c r="E65" s="5">
        <v>4.7</v>
      </c>
      <c r="F65" s="5">
        <v>3.3</v>
      </c>
      <c r="G65" s="5">
        <v>2.7</v>
      </c>
      <c r="H65" s="5">
        <v>3</v>
      </c>
      <c r="I65" s="5">
        <v>4.3</v>
      </c>
      <c r="J65" s="5">
        <v>3.7</v>
      </c>
    </row>
    <row r="66" spans="1:10">
      <c r="A66" s="5">
        <v>2.2000000000000002</v>
      </c>
      <c r="B66" s="5">
        <v>3.6</v>
      </c>
      <c r="C66" s="5">
        <v>4</v>
      </c>
      <c r="D66" s="5">
        <v>2.7</v>
      </c>
      <c r="E66" s="5">
        <v>3.8</v>
      </c>
      <c r="F66" s="5">
        <v>3.5</v>
      </c>
      <c r="G66" s="5">
        <v>3.2</v>
      </c>
      <c r="H66" s="5">
        <v>4.4000000000000004</v>
      </c>
      <c r="I66" s="5"/>
      <c r="J66" s="5"/>
    </row>
    <row r="67" spans="1:10">
      <c r="A67" s="5">
        <v>2</v>
      </c>
      <c r="B67" s="5">
        <v>3.4</v>
      </c>
      <c r="C67" s="5"/>
      <c r="D67" s="5"/>
      <c r="E67" s="5"/>
      <c r="F67" s="5"/>
      <c r="G67" s="5"/>
      <c r="H67" s="5"/>
      <c r="I67" s="5"/>
      <c r="J67" s="5"/>
    </row>
    <row r="68" spans="1:10">
      <c r="A68" s="5">
        <v>3.1</v>
      </c>
      <c r="B68" s="5">
        <v>2.9</v>
      </c>
      <c r="C68" s="5">
        <v>4.5999999999999996</v>
      </c>
      <c r="D68" s="5">
        <v>3.3</v>
      </c>
      <c r="E68" s="5">
        <v>2.5</v>
      </c>
      <c r="F68" s="5">
        <v>4.9000000000000004</v>
      </c>
      <c r="G68" s="5">
        <v>2.8</v>
      </c>
      <c r="H68" s="5">
        <v>3</v>
      </c>
      <c r="I68" s="5">
        <v>4.2</v>
      </c>
      <c r="J68" s="5">
        <v>3.9</v>
      </c>
    </row>
    <row r="69" spans="1:10">
      <c r="A69" s="5">
        <v>2.8</v>
      </c>
      <c r="B69" s="5">
        <v>4.0999999999999996</v>
      </c>
      <c r="C69" s="5">
        <v>2.6</v>
      </c>
      <c r="D69" s="5">
        <v>2.4</v>
      </c>
      <c r="E69" s="5">
        <v>4.7</v>
      </c>
      <c r="F69" s="5">
        <v>3.3</v>
      </c>
      <c r="G69" s="5">
        <v>2.7</v>
      </c>
      <c r="H69" s="5">
        <v>3</v>
      </c>
      <c r="I69" s="5">
        <v>4.3</v>
      </c>
      <c r="J69" s="5">
        <v>3.7</v>
      </c>
    </row>
    <row r="70" spans="1:10">
      <c r="A70" s="5">
        <v>2.2000000000000002</v>
      </c>
      <c r="B70" s="5">
        <v>3.6</v>
      </c>
      <c r="C70" s="5">
        <v>4</v>
      </c>
      <c r="D70" s="5">
        <v>2.7</v>
      </c>
      <c r="E70" s="5">
        <v>3.8</v>
      </c>
      <c r="F70" s="5">
        <v>3.5</v>
      </c>
      <c r="G70" s="5">
        <v>3.2</v>
      </c>
      <c r="H70" s="5">
        <v>4.4000000000000004</v>
      </c>
      <c r="I70" s="5">
        <v>2</v>
      </c>
      <c r="J70" s="5">
        <v>3.4</v>
      </c>
    </row>
    <row r="71" spans="1:10">
      <c r="A71" s="5">
        <v>3.1</v>
      </c>
      <c r="B71" s="5">
        <v>2.9</v>
      </c>
      <c r="C71" s="5">
        <v>4.5999999999999996</v>
      </c>
      <c r="D71" s="5">
        <v>3.3</v>
      </c>
      <c r="E71" s="5">
        <v>2.5</v>
      </c>
      <c r="F71" s="5">
        <v>4.9000000000000004</v>
      </c>
      <c r="G71" s="5"/>
      <c r="H71" s="5"/>
      <c r="I71" s="5"/>
      <c r="J71" s="5"/>
    </row>
    <row r="74" spans="1:10">
      <c r="B74" s="25" t="s">
        <v>15</v>
      </c>
      <c r="D74" s="25" t="s">
        <v>14</v>
      </c>
    </row>
    <row r="75" spans="1:10">
      <c r="B75" s="33">
        <f>SKEW(A61:J71)</f>
        <v>0.22402536454542335</v>
      </c>
      <c r="D75" s="33">
        <f>KURT(A61:J71)</f>
        <v>-0.93120912452529181</v>
      </c>
    </row>
    <row r="77" spans="1:10">
      <c r="B77" s="83" t="s">
        <v>128</v>
      </c>
      <c r="C77" s="83"/>
      <c r="D77" s="83"/>
      <c r="E77" s="83"/>
      <c r="F77" s="83"/>
      <c r="G77" s="83"/>
      <c r="H77" s="83"/>
      <c r="I77" s="83"/>
    </row>
    <row r="80" spans="1:10" ht="30.5" customHeight="1">
      <c r="A80" s="106" t="s">
        <v>129</v>
      </c>
      <c r="B80" s="106"/>
      <c r="C80" s="106"/>
      <c r="D80" s="106"/>
      <c r="E80" s="106"/>
      <c r="F80" s="106"/>
      <c r="G80" s="106"/>
      <c r="H80" s="106"/>
      <c r="I80" s="106"/>
    </row>
    <row r="81" spans="1:10" ht="32" customHeight="1">
      <c r="A81" s="122" t="s">
        <v>130</v>
      </c>
      <c r="B81" s="122"/>
      <c r="C81" s="122"/>
      <c r="D81" s="122"/>
      <c r="E81" s="122"/>
      <c r="F81" s="122"/>
      <c r="G81" s="122"/>
      <c r="H81" s="122"/>
      <c r="I81" s="122"/>
    </row>
    <row r="82" spans="1:10">
      <c r="A82" s="16">
        <v>4</v>
      </c>
      <c r="B82" s="16">
        <v>5</v>
      </c>
      <c r="C82" s="16">
        <v>3</v>
      </c>
      <c r="D82" s="16">
        <v>4</v>
      </c>
      <c r="E82" s="16">
        <v>4</v>
      </c>
      <c r="F82" s="16">
        <v>3</v>
      </c>
      <c r="G82" s="16">
        <v>2</v>
      </c>
      <c r="H82" s="16">
        <v>5</v>
      </c>
      <c r="I82" s="16">
        <v>4</v>
      </c>
      <c r="J82" s="16">
        <v>3</v>
      </c>
    </row>
    <row r="83" spans="1:10">
      <c r="A83" s="16">
        <v>5</v>
      </c>
      <c r="B83" s="16">
        <v>4</v>
      </c>
      <c r="C83" s="16">
        <v>2</v>
      </c>
      <c r="D83" s="16">
        <v>3</v>
      </c>
      <c r="E83" s="16">
        <v>4</v>
      </c>
      <c r="F83" s="16">
        <v>5</v>
      </c>
      <c r="G83" s="16">
        <v>3</v>
      </c>
      <c r="H83" s="16">
        <v>4</v>
      </c>
      <c r="I83" s="16">
        <v>5</v>
      </c>
      <c r="J83" s="16">
        <v>3</v>
      </c>
    </row>
    <row r="84" spans="1:10">
      <c r="A84" s="16">
        <v>4</v>
      </c>
      <c r="B84" s="16">
        <v>3</v>
      </c>
      <c r="C84" s="16">
        <v>2</v>
      </c>
      <c r="D84" s="16">
        <v>4</v>
      </c>
      <c r="E84" s="16">
        <v>5</v>
      </c>
      <c r="F84" s="16">
        <v>3</v>
      </c>
      <c r="G84" s="16">
        <v>4</v>
      </c>
      <c r="H84" s="16">
        <v>5</v>
      </c>
      <c r="I84" s="16">
        <v>4</v>
      </c>
      <c r="J84" s="16">
        <v>3</v>
      </c>
    </row>
    <row r="85" spans="1:10">
      <c r="A85" s="16">
        <v>3</v>
      </c>
      <c r="B85" s="16">
        <v>4</v>
      </c>
      <c r="C85" s="16">
        <v>5</v>
      </c>
      <c r="D85" s="16">
        <v>2</v>
      </c>
      <c r="E85" s="16">
        <v>3</v>
      </c>
      <c r="F85" s="16">
        <v>4</v>
      </c>
      <c r="G85" s="16">
        <v>4</v>
      </c>
      <c r="H85" s="16">
        <v>3</v>
      </c>
      <c r="I85" s="16">
        <v>5</v>
      </c>
      <c r="J85" s="16">
        <v>4</v>
      </c>
    </row>
    <row r="86" spans="1:10">
      <c r="A86" s="16">
        <v>3</v>
      </c>
      <c r="B86" s="16">
        <v>4</v>
      </c>
      <c r="C86" s="16">
        <v>5</v>
      </c>
      <c r="D86" s="16">
        <v>4</v>
      </c>
      <c r="E86" s="16">
        <v>2</v>
      </c>
      <c r="F86" s="16">
        <v>3</v>
      </c>
      <c r="G86" s="16">
        <v>4</v>
      </c>
      <c r="H86" s="16">
        <v>5</v>
      </c>
      <c r="I86" s="16">
        <v>3</v>
      </c>
      <c r="J86" s="16">
        <v>4</v>
      </c>
    </row>
    <row r="87" spans="1:10">
      <c r="A87" s="16">
        <v>5</v>
      </c>
      <c r="B87" s="16">
        <v>4</v>
      </c>
      <c r="C87" s="16">
        <v>3</v>
      </c>
      <c r="D87" s="16">
        <v>4</v>
      </c>
      <c r="E87" s="16">
        <v>5</v>
      </c>
      <c r="F87" s="16">
        <v>3</v>
      </c>
      <c r="G87" s="16">
        <v>4</v>
      </c>
      <c r="H87" s="16">
        <v>5</v>
      </c>
      <c r="I87" s="16">
        <v>4</v>
      </c>
      <c r="J87" s="16">
        <v>3</v>
      </c>
    </row>
    <row r="88" spans="1:10">
      <c r="A88" s="16">
        <v>3</v>
      </c>
      <c r="B88" s="16">
        <v>4</v>
      </c>
      <c r="C88" s="16">
        <v>5</v>
      </c>
      <c r="D88" s="16">
        <v>2</v>
      </c>
      <c r="E88" s="16">
        <v>3</v>
      </c>
      <c r="F88" s="16">
        <v>4</v>
      </c>
      <c r="G88" s="16">
        <v>4</v>
      </c>
      <c r="H88" s="16">
        <v>3</v>
      </c>
      <c r="I88" s="16">
        <v>5</v>
      </c>
      <c r="J88" s="16">
        <v>4</v>
      </c>
    </row>
    <row r="89" spans="1:10">
      <c r="A89" s="16">
        <v>3</v>
      </c>
      <c r="B89" s="16">
        <v>4</v>
      </c>
      <c r="C89" s="16">
        <v>5</v>
      </c>
      <c r="D89" s="16">
        <v>4</v>
      </c>
      <c r="E89" s="16">
        <v>2</v>
      </c>
      <c r="F89" s="16">
        <v>3</v>
      </c>
      <c r="G89" s="16">
        <v>4</v>
      </c>
      <c r="H89" s="16">
        <v>5</v>
      </c>
      <c r="I89" s="16">
        <v>3</v>
      </c>
      <c r="J89" s="16">
        <v>4</v>
      </c>
    </row>
    <row r="90" spans="1:10">
      <c r="A90" s="16">
        <v>5</v>
      </c>
      <c r="B90" s="16">
        <v>4</v>
      </c>
      <c r="C90" s="16">
        <v>3</v>
      </c>
      <c r="D90" s="16">
        <v>4</v>
      </c>
      <c r="E90" s="16">
        <v>5</v>
      </c>
      <c r="F90" s="16">
        <v>3</v>
      </c>
      <c r="G90" s="16">
        <v>4</v>
      </c>
      <c r="H90" s="16">
        <v>5</v>
      </c>
      <c r="I90" s="16">
        <v>4</v>
      </c>
      <c r="J90" s="16">
        <v>3</v>
      </c>
    </row>
    <row r="91" spans="1:10">
      <c r="A91" s="16">
        <v>3</v>
      </c>
      <c r="B91" s="16">
        <v>4</v>
      </c>
      <c r="C91" s="16">
        <v>5</v>
      </c>
      <c r="D91" s="16">
        <v>2</v>
      </c>
      <c r="E91" s="16">
        <v>3</v>
      </c>
      <c r="F91" s="16">
        <v>4</v>
      </c>
      <c r="G91" s="16">
        <v>4</v>
      </c>
      <c r="H91" s="16">
        <v>3</v>
      </c>
      <c r="I91" s="16">
        <v>5</v>
      </c>
      <c r="J91" s="16">
        <v>4</v>
      </c>
    </row>
    <row r="93" spans="1:10">
      <c r="B93" s="55" t="s">
        <v>15</v>
      </c>
      <c r="D93" s="55" t="s">
        <v>14</v>
      </c>
    </row>
    <row r="94" spans="1:10">
      <c r="B94">
        <f>SKEW(A82:J91)</f>
        <v>-0.21090973977304461</v>
      </c>
      <c r="D94">
        <f>KURT(A82:J91)</f>
        <v>-0.74525627211662515</v>
      </c>
    </row>
    <row r="97" spans="1:10">
      <c r="B97" s="7" t="s">
        <v>131</v>
      </c>
      <c r="C97" s="7"/>
      <c r="D97" s="7"/>
      <c r="E97" s="7"/>
      <c r="F97" s="7"/>
      <c r="G97" s="7"/>
      <c r="H97" s="7"/>
      <c r="I97" s="7"/>
      <c r="J97" s="4"/>
    </row>
    <row r="100" spans="1:10" ht="31" customHeight="1">
      <c r="A100" s="106" t="s">
        <v>132</v>
      </c>
      <c r="B100" s="106"/>
      <c r="C100" s="106"/>
      <c r="D100" s="106"/>
      <c r="E100" s="106"/>
      <c r="F100" s="106"/>
      <c r="G100" s="106"/>
      <c r="H100" s="106"/>
      <c r="I100" s="106"/>
    </row>
    <row r="101" spans="1:10" ht="31" customHeight="1">
      <c r="A101" s="113" t="s">
        <v>133</v>
      </c>
      <c r="B101" s="113"/>
      <c r="C101" s="113"/>
      <c r="D101" s="113"/>
      <c r="E101" s="113"/>
      <c r="F101" s="113"/>
      <c r="G101" s="113"/>
      <c r="H101" s="113"/>
      <c r="I101" s="113"/>
    </row>
    <row r="102" spans="1:10">
      <c r="A102" s="16">
        <v>280</v>
      </c>
      <c r="B102" s="16">
        <v>350</v>
      </c>
      <c r="C102" s="16">
        <v>310</v>
      </c>
      <c r="D102" s="16">
        <v>270</v>
      </c>
      <c r="E102" s="16">
        <v>390</v>
      </c>
      <c r="F102" s="16">
        <v>320</v>
      </c>
      <c r="G102" s="16">
        <v>290</v>
      </c>
      <c r="H102" s="16">
        <v>340</v>
      </c>
      <c r="I102" s="16">
        <v>310</v>
      </c>
      <c r="J102" s="16">
        <v>380</v>
      </c>
    </row>
    <row r="103" spans="1:10">
      <c r="A103" s="16">
        <v>270</v>
      </c>
      <c r="B103" s="16">
        <v>350</v>
      </c>
      <c r="C103" s="16">
        <v>300</v>
      </c>
      <c r="D103" s="16">
        <v>330</v>
      </c>
      <c r="E103" s="16">
        <v>370</v>
      </c>
      <c r="F103" s="16">
        <v>310</v>
      </c>
      <c r="G103" s="16">
        <v>280</v>
      </c>
      <c r="H103" s="16">
        <v>320</v>
      </c>
      <c r="I103" s="16">
        <v>350</v>
      </c>
      <c r="J103" s="16">
        <v>290</v>
      </c>
    </row>
    <row r="104" spans="1:10">
      <c r="A104" s="16">
        <v>270</v>
      </c>
      <c r="B104" s="16">
        <v>350</v>
      </c>
      <c r="C104" s="16">
        <v>300</v>
      </c>
      <c r="D104" s="16">
        <v>330</v>
      </c>
      <c r="E104" s="16">
        <v>370</v>
      </c>
      <c r="F104" s="16">
        <v>310</v>
      </c>
      <c r="G104" s="16">
        <v>280</v>
      </c>
      <c r="H104" s="16">
        <v>320</v>
      </c>
      <c r="I104" s="16">
        <v>350</v>
      </c>
      <c r="J104" s="16">
        <v>290</v>
      </c>
    </row>
    <row r="105" spans="1:10">
      <c r="A105" s="16">
        <v>270</v>
      </c>
      <c r="B105" s="16">
        <v>350</v>
      </c>
      <c r="C105" s="16">
        <v>300</v>
      </c>
      <c r="D105" s="16">
        <v>330</v>
      </c>
      <c r="E105" s="16">
        <v>370</v>
      </c>
      <c r="F105" s="16">
        <v>310</v>
      </c>
      <c r="G105" s="16">
        <v>280</v>
      </c>
      <c r="H105" s="16">
        <v>320</v>
      </c>
      <c r="I105" s="16">
        <v>350</v>
      </c>
      <c r="J105" s="16">
        <v>290</v>
      </c>
    </row>
    <row r="106" spans="1:10">
      <c r="A106" s="16">
        <v>270</v>
      </c>
      <c r="B106" s="16">
        <v>350</v>
      </c>
      <c r="C106" s="16">
        <v>300</v>
      </c>
      <c r="D106" s="16">
        <v>330</v>
      </c>
      <c r="E106" s="16">
        <v>370</v>
      </c>
      <c r="F106" s="16">
        <v>310</v>
      </c>
      <c r="G106" s="16">
        <v>280</v>
      </c>
      <c r="H106" s="16">
        <v>320</v>
      </c>
      <c r="I106" s="16">
        <v>350</v>
      </c>
      <c r="J106" s="16">
        <v>290</v>
      </c>
    </row>
    <row r="107" spans="1:10">
      <c r="A107" s="16">
        <v>270</v>
      </c>
      <c r="B107" s="16">
        <v>350</v>
      </c>
      <c r="C107" s="16">
        <v>300</v>
      </c>
      <c r="D107" s="16">
        <v>330</v>
      </c>
      <c r="E107" s="16">
        <v>370</v>
      </c>
      <c r="F107" s="16">
        <v>310</v>
      </c>
      <c r="G107" s="16">
        <v>280</v>
      </c>
      <c r="H107" s="16">
        <v>320</v>
      </c>
      <c r="I107" s="16">
        <v>350</v>
      </c>
      <c r="J107" s="16">
        <v>290</v>
      </c>
    </row>
    <row r="108" spans="1:10">
      <c r="A108" s="16">
        <v>270</v>
      </c>
      <c r="B108" s="16">
        <v>350</v>
      </c>
      <c r="C108" s="16">
        <v>300</v>
      </c>
      <c r="D108" s="16">
        <v>330</v>
      </c>
      <c r="E108" s="16">
        <v>370</v>
      </c>
      <c r="F108" s="16">
        <v>310</v>
      </c>
      <c r="G108" s="16">
        <v>280</v>
      </c>
      <c r="H108" s="16">
        <v>320</v>
      </c>
      <c r="I108" s="16">
        <v>350</v>
      </c>
      <c r="J108" s="16">
        <v>290</v>
      </c>
    </row>
    <row r="109" spans="1:10">
      <c r="A109" s="16">
        <v>270</v>
      </c>
      <c r="B109" s="16">
        <v>350</v>
      </c>
      <c r="C109" s="16">
        <v>300</v>
      </c>
      <c r="D109" s="16">
        <v>330</v>
      </c>
      <c r="E109" s="16">
        <v>370</v>
      </c>
      <c r="F109" s="16">
        <v>310</v>
      </c>
      <c r="G109" s="16">
        <v>280</v>
      </c>
      <c r="H109" s="16">
        <v>320</v>
      </c>
      <c r="I109" s="16">
        <v>350</v>
      </c>
      <c r="J109" s="16">
        <v>290</v>
      </c>
    </row>
    <row r="110" spans="1:10">
      <c r="A110" s="16">
        <v>270</v>
      </c>
      <c r="B110" s="16">
        <v>350</v>
      </c>
      <c r="C110" s="16">
        <v>300</v>
      </c>
      <c r="D110" s="16">
        <v>330</v>
      </c>
      <c r="E110" s="16">
        <v>370</v>
      </c>
      <c r="F110" s="16">
        <v>310</v>
      </c>
      <c r="G110" s="16">
        <v>280</v>
      </c>
      <c r="H110" s="16">
        <v>320</v>
      </c>
      <c r="I110" s="16">
        <v>350</v>
      </c>
      <c r="J110" s="16">
        <v>290</v>
      </c>
    </row>
    <row r="111" spans="1:10">
      <c r="A111" s="16">
        <v>270</v>
      </c>
      <c r="B111" s="16">
        <v>350</v>
      </c>
      <c r="C111" s="16">
        <v>300</v>
      </c>
      <c r="D111" s="16">
        <v>330</v>
      </c>
      <c r="E111" s="16">
        <v>370</v>
      </c>
      <c r="F111" s="16">
        <v>310</v>
      </c>
      <c r="G111" s="16">
        <v>280</v>
      </c>
      <c r="H111" s="16">
        <v>320</v>
      </c>
      <c r="I111" s="16">
        <v>350</v>
      </c>
      <c r="J111" s="16">
        <v>290</v>
      </c>
    </row>
    <row r="113" spans="1:10">
      <c r="B113" s="55" t="s">
        <v>15</v>
      </c>
      <c r="D113" s="55" t="s">
        <v>14</v>
      </c>
    </row>
    <row r="114" spans="1:10">
      <c r="B114" s="33">
        <f>SKEW(A102:J111)</f>
        <v>0.2092186247974063</v>
      </c>
      <c r="D114" s="56">
        <f>KURT(A102:J111)</f>
        <v>-1.0374244845101974</v>
      </c>
    </row>
    <row r="116" spans="1:10">
      <c r="B116" s="120" t="s">
        <v>134</v>
      </c>
      <c r="C116" s="120"/>
      <c r="D116" s="120"/>
      <c r="E116" s="120"/>
      <c r="F116" s="120"/>
      <c r="G116" s="120"/>
      <c r="H116" s="120"/>
      <c r="I116" s="120"/>
      <c r="J116" s="120"/>
    </row>
    <row r="119" spans="1:10" ht="30.5" customHeight="1">
      <c r="A119" s="106" t="s">
        <v>135</v>
      </c>
      <c r="B119" s="106"/>
      <c r="C119" s="106"/>
      <c r="D119" s="106"/>
      <c r="E119" s="106"/>
      <c r="F119" s="106"/>
      <c r="G119" s="106"/>
      <c r="H119" s="106"/>
      <c r="I119" s="106"/>
    </row>
    <row r="120" spans="1:10" ht="30" customHeight="1">
      <c r="A120" s="113" t="s">
        <v>136</v>
      </c>
      <c r="B120" s="113"/>
      <c r="C120" s="113"/>
      <c r="D120" s="113"/>
      <c r="E120" s="113"/>
      <c r="F120" s="113"/>
      <c r="G120" s="113"/>
      <c r="H120" s="113"/>
      <c r="I120" s="113"/>
    </row>
    <row r="121" spans="1:10">
      <c r="A121" s="16">
        <v>12</v>
      </c>
      <c r="B121" s="16">
        <v>18</v>
      </c>
      <c r="C121" s="16">
        <v>15</v>
      </c>
      <c r="D121" s="16">
        <v>22</v>
      </c>
      <c r="E121" s="16">
        <v>20</v>
      </c>
      <c r="F121" s="16">
        <v>14</v>
      </c>
      <c r="G121" s="16">
        <v>16</v>
      </c>
      <c r="H121" s="16">
        <v>21</v>
      </c>
      <c r="I121" s="16">
        <v>19</v>
      </c>
      <c r="J121" s="16">
        <v>17</v>
      </c>
    </row>
    <row r="122" spans="1:10">
      <c r="A122" s="16">
        <v>22</v>
      </c>
      <c r="B122" s="16">
        <v>19</v>
      </c>
      <c r="C122" s="16">
        <v>13</v>
      </c>
      <c r="D122" s="16">
        <v>16</v>
      </c>
      <c r="E122" s="16">
        <v>21</v>
      </c>
      <c r="F122" s="16">
        <v>22</v>
      </c>
      <c r="G122" s="16">
        <v>17</v>
      </c>
      <c r="H122" s="16">
        <v>19</v>
      </c>
      <c r="I122" s="16">
        <v>22</v>
      </c>
      <c r="J122" s="16">
        <v>18</v>
      </c>
    </row>
    <row r="123" spans="1:10">
      <c r="A123" s="16">
        <v>14</v>
      </c>
      <c r="B123" s="16">
        <v>20</v>
      </c>
      <c r="C123" s="16">
        <v>19</v>
      </c>
      <c r="D123" s="16">
        <v>17</v>
      </c>
      <c r="E123" s="16">
        <v>22</v>
      </c>
      <c r="F123" s="16">
        <v>18</v>
      </c>
      <c r="G123" s="16">
        <v>15</v>
      </c>
      <c r="H123" s="16">
        <v>21</v>
      </c>
      <c r="I123" s="16">
        <v>20</v>
      </c>
      <c r="J123" s="16">
        <v>16</v>
      </c>
    </row>
    <row r="124" spans="1:10">
      <c r="A124" s="16">
        <v>12</v>
      </c>
      <c r="B124" s="16">
        <v>18</v>
      </c>
      <c r="C124" s="16">
        <v>15</v>
      </c>
      <c r="D124" s="16">
        <v>22</v>
      </c>
      <c r="E124" s="16">
        <v>20</v>
      </c>
      <c r="F124" s="16">
        <v>14</v>
      </c>
      <c r="G124" s="16">
        <v>16</v>
      </c>
      <c r="H124" s="16">
        <v>21</v>
      </c>
      <c r="I124" s="16">
        <v>19</v>
      </c>
      <c r="J124" s="16">
        <v>17</v>
      </c>
    </row>
    <row r="125" spans="1:10">
      <c r="A125" s="16">
        <v>22</v>
      </c>
      <c r="B125" s="16">
        <v>19</v>
      </c>
      <c r="C125" s="16">
        <v>13</v>
      </c>
      <c r="D125" s="16">
        <v>16</v>
      </c>
      <c r="E125" s="16">
        <v>21</v>
      </c>
      <c r="F125" s="16">
        <v>22</v>
      </c>
      <c r="G125" s="16">
        <v>17</v>
      </c>
      <c r="H125" s="16">
        <v>19</v>
      </c>
      <c r="I125" s="16">
        <v>22</v>
      </c>
      <c r="J125" s="16">
        <v>18</v>
      </c>
    </row>
    <row r="126" spans="1:10">
      <c r="A126" s="16">
        <v>14</v>
      </c>
      <c r="B126" s="16">
        <v>20</v>
      </c>
      <c r="C126" s="16">
        <v>19</v>
      </c>
      <c r="D126" s="16">
        <v>17</v>
      </c>
      <c r="E126" s="16">
        <v>22</v>
      </c>
      <c r="F126" s="16">
        <v>18</v>
      </c>
      <c r="G126" s="16">
        <v>15</v>
      </c>
      <c r="H126" s="16">
        <v>21</v>
      </c>
      <c r="I126" s="16">
        <v>20</v>
      </c>
      <c r="J126" s="16">
        <v>16</v>
      </c>
    </row>
    <row r="127" spans="1:10">
      <c r="A127" s="16">
        <v>12</v>
      </c>
      <c r="B127" s="16">
        <v>18</v>
      </c>
      <c r="C127" s="16">
        <v>15</v>
      </c>
      <c r="D127" s="16">
        <v>22</v>
      </c>
      <c r="E127" s="16">
        <v>20</v>
      </c>
      <c r="F127" s="16">
        <v>14</v>
      </c>
      <c r="G127" s="16">
        <v>16</v>
      </c>
      <c r="H127" s="16">
        <v>21</v>
      </c>
      <c r="I127" s="16">
        <v>19</v>
      </c>
      <c r="J127" s="16">
        <v>17</v>
      </c>
    </row>
    <row r="128" spans="1:10">
      <c r="A128" s="16">
        <v>22</v>
      </c>
      <c r="B128" s="16">
        <v>19</v>
      </c>
      <c r="C128" s="16">
        <v>13</v>
      </c>
      <c r="D128" s="16">
        <v>16</v>
      </c>
      <c r="E128" s="16">
        <v>21</v>
      </c>
      <c r="F128" s="16">
        <v>22</v>
      </c>
      <c r="G128" s="16">
        <v>17</v>
      </c>
      <c r="H128" s="16">
        <v>19</v>
      </c>
      <c r="I128" s="16">
        <v>22</v>
      </c>
      <c r="J128" s="16">
        <v>18</v>
      </c>
    </row>
    <row r="129" spans="1:10">
      <c r="A129" s="16">
        <v>14</v>
      </c>
      <c r="B129" s="16">
        <v>20</v>
      </c>
      <c r="C129" s="16">
        <v>19</v>
      </c>
      <c r="D129" s="16">
        <v>17</v>
      </c>
      <c r="E129" s="16">
        <v>22</v>
      </c>
      <c r="F129" s="16">
        <v>18</v>
      </c>
      <c r="G129" s="16">
        <v>15</v>
      </c>
      <c r="H129" s="16">
        <v>21</v>
      </c>
      <c r="I129" s="16">
        <v>20</v>
      </c>
      <c r="J129" s="16">
        <v>16</v>
      </c>
    </row>
    <row r="130" spans="1:10">
      <c r="A130" s="16">
        <v>12</v>
      </c>
      <c r="B130" s="16">
        <v>18</v>
      </c>
      <c r="C130" s="16">
        <v>15</v>
      </c>
      <c r="D130" s="16">
        <v>22</v>
      </c>
      <c r="E130" s="16">
        <v>20</v>
      </c>
      <c r="F130" s="16">
        <v>14</v>
      </c>
      <c r="G130" s="16">
        <v>16</v>
      </c>
      <c r="H130" s="16">
        <v>21</v>
      </c>
      <c r="I130" s="16">
        <v>19</v>
      </c>
      <c r="J130" s="16">
        <v>17</v>
      </c>
    </row>
    <row r="132" spans="1:10">
      <c r="B132" s="54" t="s">
        <v>15</v>
      </c>
      <c r="D132" s="54" t="s">
        <v>14</v>
      </c>
    </row>
    <row r="133" spans="1:10">
      <c r="B133" s="53">
        <f>SKEW(A121:J130)</f>
        <v>-0.3350128722188207</v>
      </c>
      <c r="D133" s="53">
        <f>KURT(A121:J130)</f>
        <v>-0.88101144669010489</v>
      </c>
    </row>
    <row r="135" spans="1:10">
      <c r="B135" s="120" t="s">
        <v>137</v>
      </c>
      <c r="C135" s="120"/>
      <c r="D135" s="120"/>
      <c r="E135" s="120"/>
      <c r="F135" s="120"/>
      <c r="G135" s="120"/>
      <c r="H135" s="120"/>
      <c r="I135" s="120"/>
      <c r="J135" s="120"/>
    </row>
  </sheetData>
  <mergeCells count="15">
    <mergeCell ref="A1:I1"/>
    <mergeCell ref="A3:I3"/>
    <mergeCell ref="A4:I4"/>
    <mergeCell ref="A80:I80"/>
    <mergeCell ref="A81:I81"/>
    <mergeCell ref="A100:I100"/>
    <mergeCell ref="D21:K21"/>
    <mergeCell ref="A58:I58"/>
    <mergeCell ref="A59:I59"/>
    <mergeCell ref="B77:I77"/>
    <mergeCell ref="B135:J135"/>
    <mergeCell ref="A101:I101"/>
    <mergeCell ref="B116:J116"/>
    <mergeCell ref="A119:I119"/>
    <mergeCell ref="A120:I12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1B07B-B6DD-4120-BF32-7FC985A9A30A}">
  <dimension ref="A1:N212"/>
  <sheetViews>
    <sheetView topLeftCell="A197" workbookViewId="0">
      <selection activeCell="D206" sqref="D206"/>
    </sheetView>
  </sheetViews>
  <sheetFormatPr defaultRowHeight="14.5"/>
  <cols>
    <col min="1" max="1" width="14.453125" bestFit="1" customWidth="1"/>
    <col min="2" max="2" width="20.81640625" bestFit="1" customWidth="1"/>
    <col min="3" max="3" width="13.36328125" bestFit="1" customWidth="1"/>
    <col min="4" max="4" width="16.6328125" bestFit="1" customWidth="1"/>
    <col min="5" max="6" width="13.36328125" bestFit="1" customWidth="1"/>
  </cols>
  <sheetData>
    <row r="1" spans="1:14" ht="16.5" customHeight="1">
      <c r="A1" s="100" t="s">
        <v>138</v>
      </c>
      <c r="B1" s="100"/>
      <c r="C1" s="100"/>
      <c r="D1" s="100"/>
      <c r="E1" s="100"/>
      <c r="F1" s="100"/>
      <c r="G1" s="100"/>
      <c r="H1" s="100"/>
      <c r="I1" s="100"/>
    </row>
    <row r="2" spans="1:14" ht="33.5" customHeight="1">
      <c r="A2" s="126" t="s">
        <v>139</v>
      </c>
      <c r="B2" s="106"/>
      <c r="C2" s="106"/>
      <c r="D2" s="106"/>
      <c r="E2" s="106"/>
      <c r="F2" s="106"/>
      <c r="G2" s="106"/>
      <c r="H2" s="106"/>
      <c r="I2" s="106"/>
    </row>
    <row r="3" spans="1:14" ht="45" customHeight="1">
      <c r="A3" s="107" t="s">
        <v>140</v>
      </c>
      <c r="B3" s="107"/>
      <c r="C3" s="107"/>
      <c r="D3" s="107"/>
      <c r="E3" s="107"/>
      <c r="F3" s="107"/>
      <c r="G3" s="107"/>
      <c r="H3" s="107"/>
      <c r="I3" s="107"/>
    </row>
    <row r="4" spans="1:14">
      <c r="A4" s="7" t="s">
        <v>157</v>
      </c>
    </row>
    <row r="5" spans="1:14">
      <c r="A5" s="5">
        <v>40</v>
      </c>
      <c r="C5" s="55" t="s">
        <v>141</v>
      </c>
      <c r="D5" s="55" t="s">
        <v>142</v>
      </c>
      <c r="E5" s="55" t="s">
        <v>143</v>
      </c>
    </row>
    <row r="6" spans="1:14">
      <c r="A6" s="5">
        <v>45</v>
      </c>
      <c r="C6" s="60">
        <f>_xlfn.QUARTILE.EXC(A5:A104,1)</f>
        <v>126.25</v>
      </c>
      <c r="D6" s="60">
        <f>_xlfn.QUARTILE.EXC(A5:A104,2)</f>
        <v>252.5</v>
      </c>
      <c r="E6" s="60">
        <f>_xlfn.QUARTILE.EXC(A5:A104,3)</f>
        <v>378.75</v>
      </c>
    </row>
    <row r="7" spans="1:14">
      <c r="A7" s="5">
        <v>50</v>
      </c>
    </row>
    <row r="8" spans="1:14">
      <c r="A8" s="5">
        <v>55</v>
      </c>
    </row>
    <row r="9" spans="1:14">
      <c r="A9" s="5">
        <v>60</v>
      </c>
      <c r="C9" s="58" t="s">
        <v>144</v>
      </c>
      <c r="D9" s="58" t="s">
        <v>145</v>
      </c>
      <c r="E9" s="58" t="s">
        <v>146</v>
      </c>
      <c r="F9" s="59" t="s">
        <v>147</v>
      </c>
    </row>
    <row r="10" spans="1:14">
      <c r="A10" s="5">
        <v>62</v>
      </c>
      <c r="C10" s="60">
        <f>_xlfn.PERCENTILE.EXC(A5:A104,0.1)</f>
        <v>72.300000000000011</v>
      </c>
      <c r="D10" s="60">
        <f>_xlfn.PERCENTILE.EXC(A5:A104,0.25)</f>
        <v>126.25</v>
      </c>
      <c r="E10" s="60">
        <f>_xlfn.PERCENTILE.EXC(A5:A104,0.75)</f>
        <v>378.75</v>
      </c>
      <c r="F10" s="60">
        <f>_xlfn.PERCENTILE.EXC(A5:A104,0.9)</f>
        <v>454.5</v>
      </c>
    </row>
    <row r="11" spans="1:14">
      <c r="A11" s="5">
        <v>65</v>
      </c>
    </row>
    <row r="12" spans="1:14" ht="14.5" customHeight="1">
      <c r="A12" s="5">
        <v>68</v>
      </c>
      <c r="C12" s="127" t="s">
        <v>158</v>
      </c>
      <c r="D12" s="127"/>
      <c r="E12" s="127"/>
      <c r="F12" s="127"/>
      <c r="G12" s="127"/>
      <c r="H12" s="127"/>
      <c r="I12" s="127"/>
      <c r="J12" s="127"/>
      <c r="N12" s="61"/>
    </row>
    <row r="13" spans="1:14">
      <c r="A13" s="5">
        <v>70</v>
      </c>
      <c r="C13" s="128" t="s">
        <v>159</v>
      </c>
      <c r="D13" s="128"/>
      <c r="E13" s="128"/>
      <c r="F13" s="128"/>
      <c r="G13" s="128"/>
      <c r="H13" s="128"/>
      <c r="I13" s="128"/>
      <c r="J13" s="128"/>
    </row>
    <row r="14" spans="1:14">
      <c r="A14" s="5">
        <v>72</v>
      </c>
      <c r="C14" s="128" t="s">
        <v>160</v>
      </c>
      <c r="D14" s="128"/>
      <c r="E14" s="128"/>
      <c r="F14" s="128"/>
      <c r="G14" s="128"/>
      <c r="H14" s="128"/>
      <c r="I14" s="128"/>
      <c r="J14" s="128"/>
    </row>
    <row r="15" spans="1:14">
      <c r="A15" s="5">
        <v>75</v>
      </c>
      <c r="B15" s="5"/>
      <c r="C15" s="5"/>
    </row>
    <row r="16" spans="1:14">
      <c r="A16" s="5">
        <v>78</v>
      </c>
      <c r="B16" s="5"/>
      <c r="C16" s="5"/>
    </row>
    <row r="17" spans="1:3">
      <c r="A17" s="5">
        <v>80</v>
      </c>
      <c r="B17" s="5"/>
      <c r="C17" s="5"/>
    </row>
    <row r="18" spans="1:3">
      <c r="A18" s="5">
        <v>82</v>
      </c>
    </row>
    <row r="19" spans="1:3">
      <c r="A19" s="5">
        <v>85</v>
      </c>
    </row>
    <row r="20" spans="1:3">
      <c r="A20" s="5">
        <v>88</v>
      </c>
    </row>
    <row r="21" spans="1:3">
      <c r="A21" s="5">
        <v>90</v>
      </c>
    </row>
    <row r="22" spans="1:3">
      <c r="A22" s="5">
        <v>92</v>
      </c>
    </row>
    <row r="23" spans="1:3">
      <c r="A23" s="5">
        <v>95</v>
      </c>
    </row>
    <row r="24" spans="1:3">
      <c r="A24" s="5">
        <v>100</v>
      </c>
    </row>
    <row r="25" spans="1:3">
      <c r="A25" s="5">
        <v>105</v>
      </c>
    </row>
    <row r="26" spans="1:3">
      <c r="A26" s="5">
        <v>110</v>
      </c>
    </row>
    <row r="27" spans="1:3">
      <c r="A27" s="5">
        <v>115</v>
      </c>
    </row>
    <row r="28" spans="1:3">
      <c r="A28" s="5">
        <v>120</v>
      </c>
    </row>
    <row r="29" spans="1:3">
      <c r="A29" s="5">
        <v>125</v>
      </c>
    </row>
    <row r="30" spans="1:3">
      <c r="A30" s="5">
        <v>130</v>
      </c>
    </row>
    <row r="31" spans="1:3">
      <c r="A31" s="5">
        <v>135</v>
      </c>
    </row>
    <row r="32" spans="1:3">
      <c r="A32" s="5">
        <v>140</v>
      </c>
    </row>
    <row r="33" spans="1:1">
      <c r="A33" s="5">
        <v>145</v>
      </c>
    </row>
    <row r="34" spans="1:1">
      <c r="A34" s="5">
        <v>150</v>
      </c>
    </row>
    <row r="35" spans="1:1">
      <c r="A35" s="5">
        <v>155</v>
      </c>
    </row>
    <row r="36" spans="1:1">
      <c r="A36" s="5">
        <v>160</v>
      </c>
    </row>
    <row r="37" spans="1:1">
      <c r="A37" s="5">
        <v>165</v>
      </c>
    </row>
    <row r="38" spans="1:1">
      <c r="A38" s="5">
        <v>170</v>
      </c>
    </row>
    <row r="39" spans="1:1">
      <c r="A39" s="5">
        <v>175</v>
      </c>
    </row>
    <row r="40" spans="1:1">
      <c r="A40" s="5">
        <v>180</v>
      </c>
    </row>
    <row r="41" spans="1:1">
      <c r="A41" s="5">
        <v>185</v>
      </c>
    </row>
    <row r="42" spans="1:1">
      <c r="A42" s="5">
        <v>190</v>
      </c>
    </row>
    <row r="43" spans="1:1">
      <c r="A43" s="5">
        <v>195</v>
      </c>
    </row>
    <row r="44" spans="1:1">
      <c r="A44" s="5">
        <v>200</v>
      </c>
    </row>
    <row r="45" spans="1:1">
      <c r="A45" s="5">
        <v>205</v>
      </c>
    </row>
    <row r="46" spans="1:1">
      <c r="A46" s="5">
        <v>210</v>
      </c>
    </row>
    <row r="47" spans="1:1">
      <c r="A47" s="5">
        <v>215</v>
      </c>
    </row>
    <row r="48" spans="1:1">
      <c r="A48" s="5">
        <v>220</v>
      </c>
    </row>
    <row r="49" spans="1:1">
      <c r="A49" s="5">
        <v>225</v>
      </c>
    </row>
    <row r="50" spans="1:1">
      <c r="A50" s="5">
        <v>230</v>
      </c>
    </row>
    <row r="51" spans="1:1">
      <c r="A51" s="5">
        <v>235</v>
      </c>
    </row>
    <row r="52" spans="1:1">
      <c r="A52" s="5">
        <v>240</v>
      </c>
    </row>
    <row r="53" spans="1:1">
      <c r="A53" s="5">
        <v>245</v>
      </c>
    </row>
    <row r="54" spans="1:1">
      <c r="A54" s="5">
        <v>250</v>
      </c>
    </row>
    <row r="55" spans="1:1">
      <c r="A55" s="5">
        <v>255</v>
      </c>
    </row>
    <row r="56" spans="1:1">
      <c r="A56" s="5">
        <v>260</v>
      </c>
    </row>
    <row r="57" spans="1:1">
      <c r="A57" s="5">
        <v>265</v>
      </c>
    </row>
    <row r="58" spans="1:1">
      <c r="A58" s="5">
        <v>270</v>
      </c>
    </row>
    <row r="59" spans="1:1">
      <c r="A59" s="5">
        <v>275</v>
      </c>
    </row>
    <row r="60" spans="1:1">
      <c r="A60" s="5">
        <v>280</v>
      </c>
    </row>
    <row r="61" spans="1:1">
      <c r="A61" s="5">
        <v>285</v>
      </c>
    </row>
    <row r="62" spans="1:1">
      <c r="A62" s="5">
        <v>290</v>
      </c>
    </row>
    <row r="63" spans="1:1">
      <c r="A63" s="5">
        <v>295</v>
      </c>
    </row>
    <row r="64" spans="1:1">
      <c r="A64" s="5">
        <v>300</v>
      </c>
    </row>
    <row r="65" spans="1:1">
      <c r="A65" s="5">
        <v>305</v>
      </c>
    </row>
    <row r="66" spans="1:1">
      <c r="A66" s="5">
        <v>310</v>
      </c>
    </row>
    <row r="67" spans="1:1">
      <c r="A67" s="5">
        <v>315</v>
      </c>
    </row>
    <row r="68" spans="1:1">
      <c r="A68" s="5">
        <v>320</v>
      </c>
    </row>
    <row r="69" spans="1:1">
      <c r="A69" s="5">
        <v>325</v>
      </c>
    </row>
    <row r="70" spans="1:1">
      <c r="A70" s="5">
        <v>330</v>
      </c>
    </row>
    <row r="71" spans="1:1">
      <c r="A71" s="5">
        <v>335</v>
      </c>
    </row>
    <row r="72" spans="1:1">
      <c r="A72" s="5">
        <v>340</v>
      </c>
    </row>
    <row r="73" spans="1:1">
      <c r="A73" s="5">
        <v>345</v>
      </c>
    </row>
    <row r="74" spans="1:1">
      <c r="A74" s="5">
        <v>350</v>
      </c>
    </row>
    <row r="75" spans="1:1">
      <c r="A75" s="5">
        <v>355</v>
      </c>
    </row>
    <row r="76" spans="1:1">
      <c r="A76" s="5">
        <v>360</v>
      </c>
    </row>
    <row r="77" spans="1:1">
      <c r="A77" s="5">
        <v>365</v>
      </c>
    </row>
    <row r="78" spans="1:1">
      <c r="A78" s="5">
        <v>370</v>
      </c>
    </row>
    <row r="79" spans="1:1">
      <c r="A79" s="5">
        <v>375</v>
      </c>
    </row>
    <row r="80" spans="1:1">
      <c r="A80" s="5">
        <v>380</v>
      </c>
    </row>
    <row r="81" spans="1:1">
      <c r="A81" s="5">
        <v>385</v>
      </c>
    </row>
    <row r="82" spans="1:1">
      <c r="A82" s="5">
        <v>390</v>
      </c>
    </row>
    <row r="83" spans="1:1">
      <c r="A83" s="5">
        <v>395</v>
      </c>
    </row>
    <row r="84" spans="1:1">
      <c r="A84" s="5">
        <v>400</v>
      </c>
    </row>
    <row r="85" spans="1:1">
      <c r="A85" s="5">
        <v>405</v>
      </c>
    </row>
    <row r="86" spans="1:1">
      <c r="A86" s="5">
        <v>410</v>
      </c>
    </row>
    <row r="87" spans="1:1">
      <c r="A87" s="5">
        <v>415</v>
      </c>
    </row>
    <row r="88" spans="1:1">
      <c r="A88" s="5">
        <v>420</v>
      </c>
    </row>
    <row r="89" spans="1:1">
      <c r="A89" s="5">
        <v>425</v>
      </c>
    </row>
    <row r="90" spans="1:1">
      <c r="A90" s="5">
        <v>430</v>
      </c>
    </row>
    <row r="91" spans="1:1">
      <c r="A91" s="5">
        <v>435</v>
      </c>
    </row>
    <row r="92" spans="1:1">
      <c r="A92" s="5">
        <v>440</v>
      </c>
    </row>
    <row r="93" spans="1:1">
      <c r="A93" s="5">
        <v>445</v>
      </c>
    </row>
    <row r="94" spans="1:1">
      <c r="A94" s="5">
        <v>450</v>
      </c>
    </row>
    <row r="95" spans="1:1">
      <c r="A95" s="5">
        <v>455</v>
      </c>
    </row>
    <row r="96" spans="1:1">
      <c r="A96" s="5">
        <v>460</v>
      </c>
    </row>
    <row r="97" spans="1:10">
      <c r="A97" s="5">
        <v>465</v>
      </c>
    </row>
    <row r="98" spans="1:10">
      <c r="A98" s="5">
        <v>470</v>
      </c>
    </row>
    <row r="99" spans="1:10">
      <c r="A99" s="5">
        <v>475</v>
      </c>
    </row>
    <row r="100" spans="1:10">
      <c r="A100" s="5">
        <v>480</v>
      </c>
    </row>
    <row r="101" spans="1:10">
      <c r="A101" s="5">
        <v>485</v>
      </c>
    </row>
    <row r="102" spans="1:10">
      <c r="A102" s="5">
        <v>490</v>
      </c>
    </row>
    <row r="103" spans="1:10">
      <c r="A103" s="5">
        <v>495</v>
      </c>
    </row>
    <row r="104" spans="1:10">
      <c r="A104" s="5">
        <v>500</v>
      </c>
    </row>
    <row r="106" spans="1:10" ht="32" customHeight="1">
      <c r="A106" s="68" t="s">
        <v>161</v>
      </c>
      <c r="B106" s="68"/>
      <c r="C106" s="68"/>
      <c r="D106" s="68"/>
      <c r="E106" s="68"/>
      <c r="F106" s="68"/>
      <c r="G106" s="68"/>
      <c r="H106" s="68"/>
      <c r="I106" s="68"/>
    </row>
    <row r="107" spans="1:10" ht="32.5" customHeight="1">
      <c r="A107" s="105" t="s">
        <v>162</v>
      </c>
      <c r="B107" s="105"/>
      <c r="C107" s="105"/>
      <c r="D107" s="105"/>
      <c r="E107" s="105"/>
      <c r="F107" s="105"/>
      <c r="G107" s="105"/>
      <c r="H107" s="105"/>
      <c r="I107" s="105"/>
    </row>
    <row r="108" spans="1:10">
      <c r="A108" s="62" t="s">
        <v>166</v>
      </c>
    </row>
    <row r="109" spans="1:10">
      <c r="A109" s="31">
        <v>55</v>
      </c>
      <c r="B109" s="31">
        <v>60</v>
      </c>
      <c r="C109" s="31">
        <v>62</v>
      </c>
      <c r="D109" s="31">
        <v>65</v>
      </c>
      <c r="E109" s="31">
        <v>68</v>
      </c>
      <c r="F109" s="31">
        <v>70</v>
      </c>
      <c r="G109" s="31">
        <v>72</v>
      </c>
      <c r="H109" s="31">
        <v>75</v>
      </c>
      <c r="I109" s="31">
        <v>78</v>
      </c>
      <c r="J109" s="31">
        <v>80</v>
      </c>
    </row>
    <row r="110" spans="1:10">
      <c r="A110" s="31">
        <v>82</v>
      </c>
      <c r="B110" s="31">
        <v>85</v>
      </c>
      <c r="C110" s="31">
        <v>88</v>
      </c>
      <c r="D110" s="31">
        <v>90</v>
      </c>
      <c r="E110" s="31">
        <v>92</v>
      </c>
      <c r="F110" s="31">
        <v>95</v>
      </c>
      <c r="G110" s="31">
        <v>100</v>
      </c>
      <c r="H110" s="31">
        <v>105</v>
      </c>
      <c r="I110" s="31">
        <v>110</v>
      </c>
      <c r="J110" s="31">
        <v>115</v>
      </c>
    </row>
    <row r="111" spans="1:10">
      <c r="A111" s="31">
        <v>120</v>
      </c>
      <c r="B111" s="31">
        <v>125</v>
      </c>
      <c r="C111" s="31">
        <v>130</v>
      </c>
      <c r="D111" s="31">
        <v>135</v>
      </c>
      <c r="E111" s="31">
        <v>140</v>
      </c>
      <c r="F111" s="31">
        <v>145</v>
      </c>
      <c r="G111" s="31">
        <v>150</v>
      </c>
      <c r="H111" s="31">
        <v>155</v>
      </c>
      <c r="I111" s="31">
        <v>160</v>
      </c>
      <c r="J111" s="31">
        <v>165</v>
      </c>
    </row>
    <row r="112" spans="1:10">
      <c r="A112" s="31">
        <v>170</v>
      </c>
      <c r="B112" s="31">
        <v>175</v>
      </c>
      <c r="C112" s="31">
        <v>180</v>
      </c>
      <c r="D112" s="31">
        <v>185</v>
      </c>
      <c r="E112" s="31">
        <v>190</v>
      </c>
      <c r="F112" s="31">
        <v>195</v>
      </c>
      <c r="G112" s="31">
        <v>200</v>
      </c>
      <c r="H112" s="31">
        <v>205</v>
      </c>
      <c r="I112" s="31">
        <v>210</v>
      </c>
      <c r="J112" s="31">
        <v>215</v>
      </c>
    </row>
    <row r="113" spans="1:10">
      <c r="A113" s="31">
        <v>220</v>
      </c>
      <c r="B113" s="31">
        <v>225</v>
      </c>
      <c r="C113" s="31">
        <v>230</v>
      </c>
      <c r="D113" s="31">
        <v>235</v>
      </c>
      <c r="E113" s="31">
        <v>240</v>
      </c>
      <c r="F113" s="31">
        <v>245</v>
      </c>
      <c r="G113" s="31">
        <v>250</v>
      </c>
      <c r="H113" s="31">
        <v>255</v>
      </c>
      <c r="I113" s="31">
        <v>260</v>
      </c>
      <c r="J113" s="31">
        <v>265</v>
      </c>
    </row>
    <row r="114" spans="1:10">
      <c r="A114" s="31">
        <v>270</v>
      </c>
      <c r="B114" s="31">
        <v>275</v>
      </c>
      <c r="C114" s="31">
        <v>280</v>
      </c>
      <c r="D114" s="31">
        <v>285</v>
      </c>
      <c r="E114" s="31">
        <v>290</v>
      </c>
      <c r="F114" s="31">
        <v>295</v>
      </c>
      <c r="G114" s="31">
        <v>300</v>
      </c>
      <c r="H114" s="31">
        <v>305</v>
      </c>
      <c r="I114" s="31">
        <v>310</v>
      </c>
      <c r="J114" s="31">
        <v>315</v>
      </c>
    </row>
    <row r="115" spans="1:10">
      <c r="A115" s="31">
        <v>320</v>
      </c>
      <c r="B115" s="31">
        <v>325</v>
      </c>
      <c r="C115" s="31">
        <v>330</v>
      </c>
      <c r="D115" s="31">
        <v>335</v>
      </c>
      <c r="E115" s="31">
        <v>340</v>
      </c>
      <c r="F115" s="31">
        <v>345</v>
      </c>
      <c r="G115" s="31">
        <v>350</v>
      </c>
      <c r="H115" s="31">
        <v>355</v>
      </c>
      <c r="I115" s="31">
        <v>360</v>
      </c>
      <c r="J115" s="31">
        <v>365</v>
      </c>
    </row>
    <row r="116" spans="1:10">
      <c r="A116" s="31">
        <v>370</v>
      </c>
      <c r="B116" s="31">
        <v>375</v>
      </c>
      <c r="C116" s="31"/>
      <c r="D116" s="31"/>
      <c r="E116" s="31"/>
      <c r="F116" s="31"/>
      <c r="G116" s="31"/>
      <c r="H116" s="31"/>
      <c r="I116" s="31"/>
      <c r="J116" s="31"/>
    </row>
    <row r="119" spans="1:10">
      <c r="B119" s="25" t="s">
        <v>141</v>
      </c>
      <c r="C119" s="58">
        <f>_xlfn.QUARTILE.EXC(A109:J116,1)</f>
        <v>106.25</v>
      </c>
    </row>
    <row r="120" spans="1:10">
      <c r="B120" s="25" t="s">
        <v>10</v>
      </c>
      <c r="C120" s="58">
        <f>MEDIAN(A109:J116)</f>
        <v>197.5</v>
      </c>
    </row>
    <row r="121" spans="1:10">
      <c r="B121" s="25" t="s">
        <v>143</v>
      </c>
      <c r="C121" s="58">
        <f>_xlfn.QUARTILE.EXC(A109:J116,3)</f>
        <v>288.75</v>
      </c>
    </row>
    <row r="125" spans="1:10">
      <c r="B125" s="25" t="s">
        <v>163</v>
      </c>
      <c r="C125" s="58">
        <f>_xlfn.PERCENTILE.EXC(A109:J116,0.15)</f>
        <v>81.900000000000006</v>
      </c>
    </row>
    <row r="126" spans="1:10">
      <c r="B126" s="25" t="s">
        <v>164</v>
      </c>
      <c r="C126" s="58">
        <f>_xlfn.PERCENTILE.EXC(A109:J116,0.5)</f>
        <v>197.5</v>
      </c>
    </row>
    <row r="127" spans="1:10">
      <c r="B127" s="25" t="s">
        <v>165</v>
      </c>
      <c r="C127" s="58">
        <f>_xlfn.PERCENTILE.EXC(A109:J116,0.85)</f>
        <v>325.25</v>
      </c>
    </row>
    <row r="131" spans="1:10" ht="30" customHeight="1">
      <c r="A131" s="106" t="s">
        <v>167</v>
      </c>
      <c r="B131" s="106"/>
      <c r="C131" s="106"/>
      <c r="D131" s="106"/>
      <c r="E131" s="106"/>
      <c r="F131" s="106"/>
      <c r="G131" s="106"/>
      <c r="H131" s="106"/>
      <c r="I131" s="106"/>
    </row>
    <row r="132" spans="1:10" ht="30" customHeight="1">
      <c r="A132" s="107" t="s">
        <v>168</v>
      </c>
      <c r="B132" s="107"/>
      <c r="C132" s="107"/>
      <c r="D132" s="107"/>
      <c r="E132" s="107"/>
      <c r="F132" s="107"/>
      <c r="G132" s="107"/>
      <c r="H132" s="107"/>
      <c r="I132" s="107"/>
    </row>
    <row r="134" spans="1:10">
      <c r="A134" s="63" t="s">
        <v>169</v>
      </c>
    </row>
    <row r="135" spans="1:10">
      <c r="A135" s="16">
        <v>20</v>
      </c>
      <c r="B135" s="16">
        <v>25</v>
      </c>
      <c r="C135" s="16">
        <v>30</v>
      </c>
      <c r="D135" s="16">
        <v>35</v>
      </c>
      <c r="E135" s="16">
        <v>40</v>
      </c>
      <c r="F135" s="16">
        <v>45</v>
      </c>
      <c r="G135" s="16">
        <v>50</v>
      </c>
      <c r="H135" s="16">
        <v>55</v>
      </c>
      <c r="I135" s="16">
        <v>60</v>
      </c>
      <c r="J135" s="16">
        <v>65</v>
      </c>
    </row>
    <row r="136" spans="1:10">
      <c r="A136" s="16">
        <v>70</v>
      </c>
      <c r="B136" s="16">
        <v>75</v>
      </c>
      <c r="C136" s="16">
        <v>80</v>
      </c>
      <c r="D136" s="16">
        <v>85</v>
      </c>
      <c r="E136" s="16">
        <v>90</v>
      </c>
      <c r="F136" s="16">
        <v>95</v>
      </c>
      <c r="G136" s="16">
        <v>100</v>
      </c>
      <c r="H136" s="16">
        <v>105</v>
      </c>
      <c r="I136" s="16">
        <v>110</v>
      </c>
      <c r="J136" s="16">
        <v>115</v>
      </c>
    </row>
    <row r="137" spans="1:10">
      <c r="A137" s="16">
        <v>120</v>
      </c>
      <c r="B137" s="16">
        <v>125</v>
      </c>
      <c r="C137" s="16">
        <v>130</v>
      </c>
      <c r="D137" s="16">
        <v>135</v>
      </c>
      <c r="E137" s="16">
        <v>140</v>
      </c>
      <c r="F137" s="16">
        <v>145</v>
      </c>
      <c r="G137" s="16">
        <v>150</v>
      </c>
      <c r="H137" s="16">
        <v>155</v>
      </c>
      <c r="I137" s="16">
        <v>160</v>
      </c>
      <c r="J137" s="16">
        <v>165</v>
      </c>
    </row>
    <row r="138" spans="1:10">
      <c r="A138" s="16">
        <v>170</v>
      </c>
      <c r="B138" s="16">
        <v>175</v>
      </c>
      <c r="C138" s="16">
        <v>180</v>
      </c>
      <c r="D138" s="16">
        <v>185</v>
      </c>
      <c r="E138" s="16">
        <v>190</v>
      </c>
      <c r="F138" s="16">
        <v>195</v>
      </c>
      <c r="G138" s="16">
        <v>200</v>
      </c>
      <c r="H138" s="16">
        <v>205</v>
      </c>
      <c r="I138" s="16">
        <v>210</v>
      </c>
      <c r="J138" s="16">
        <v>215</v>
      </c>
    </row>
    <row r="139" spans="1:10">
      <c r="A139" s="16">
        <v>220</v>
      </c>
      <c r="B139" s="16">
        <v>225</v>
      </c>
      <c r="C139" s="16">
        <v>230</v>
      </c>
      <c r="D139" s="16">
        <v>235</v>
      </c>
      <c r="E139" s="16">
        <v>240</v>
      </c>
      <c r="F139" s="16">
        <v>245</v>
      </c>
      <c r="G139" s="16">
        <v>250</v>
      </c>
      <c r="H139" s="16">
        <v>255</v>
      </c>
      <c r="I139" s="16">
        <v>260</v>
      </c>
      <c r="J139" s="16">
        <v>265</v>
      </c>
    </row>
    <row r="140" spans="1:10">
      <c r="A140" s="16">
        <v>270</v>
      </c>
      <c r="B140" s="16">
        <v>275</v>
      </c>
      <c r="C140" s="16">
        <v>280</v>
      </c>
      <c r="D140" s="16">
        <v>285</v>
      </c>
      <c r="E140" s="16">
        <v>290</v>
      </c>
      <c r="F140" s="16">
        <v>295</v>
      </c>
      <c r="G140" s="16">
        <v>300</v>
      </c>
      <c r="H140" s="16">
        <v>305</v>
      </c>
      <c r="I140" s="16">
        <v>310</v>
      </c>
      <c r="J140" s="16">
        <v>315</v>
      </c>
    </row>
    <row r="141" spans="1:10">
      <c r="A141" s="16">
        <v>320</v>
      </c>
      <c r="B141" s="16">
        <v>325</v>
      </c>
      <c r="C141" s="16">
        <v>330</v>
      </c>
      <c r="D141" s="16">
        <v>335</v>
      </c>
      <c r="E141" s="16">
        <v>340</v>
      </c>
      <c r="F141" s="16">
        <v>345</v>
      </c>
      <c r="G141" s="16">
        <v>350</v>
      </c>
      <c r="H141" s="16">
        <v>355</v>
      </c>
      <c r="I141" s="16">
        <v>360</v>
      </c>
      <c r="J141" s="16">
        <v>365</v>
      </c>
    </row>
    <row r="142" spans="1:10">
      <c r="A142" s="16">
        <v>370</v>
      </c>
      <c r="B142" s="16">
        <v>375</v>
      </c>
      <c r="C142" s="16">
        <v>380</v>
      </c>
      <c r="D142" s="16">
        <v>385</v>
      </c>
      <c r="E142" s="16">
        <v>390</v>
      </c>
      <c r="F142" s="16">
        <v>395</v>
      </c>
      <c r="G142" s="16">
        <v>400</v>
      </c>
      <c r="H142" s="16">
        <v>405</v>
      </c>
      <c r="I142" s="16">
        <v>410</v>
      </c>
      <c r="J142" s="16">
        <v>415</v>
      </c>
    </row>
    <row r="143" spans="1:10">
      <c r="A143" s="16">
        <v>420</v>
      </c>
      <c r="B143" s="16">
        <v>425</v>
      </c>
      <c r="C143" s="16">
        <v>430</v>
      </c>
      <c r="D143" s="16">
        <v>435</v>
      </c>
      <c r="E143" s="16">
        <v>440</v>
      </c>
      <c r="F143" s="16">
        <v>445</v>
      </c>
      <c r="G143" s="16">
        <v>450</v>
      </c>
      <c r="H143" s="16">
        <v>455</v>
      </c>
      <c r="I143" s="16">
        <v>460</v>
      </c>
      <c r="J143" s="16">
        <v>465</v>
      </c>
    </row>
    <row r="144" spans="1:10">
      <c r="A144" s="16">
        <v>470</v>
      </c>
      <c r="B144" s="16">
        <v>475</v>
      </c>
      <c r="C144" s="16">
        <v>480</v>
      </c>
      <c r="D144" s="16">
        <v>485</v>
      </c>
      <c r="E144" s="16">
        <v>490</v>
      </c>
      <c r="F144" s="16">
        <v>495</v>
      </c>
      <c r="G144" s="16">
        <v>500</v>
      </c>
      <c r="H144" s="16">
        <v>505</v>
      </c>
      <c r="I144" s="16">
        <v>510</v>
      </c>
      <c r="J144" s="16">
        <v>515</v>
      </c>
    </row>
    <row r="145" spans="1:13">
      <c r="A145" s="16">
        <v>520</v>
      </c>
      <c r="B145" s="16">
        <v>525</v>
      </c>
      <c r="C145" s="16">
        <v>530</v>
      </c>
      <c r="D145" s="16">
        <v>535</v>
      </c>
      <c r="E145" s="16">
        <v>540</v>
      </c>
      <c r="F145" s="16">
        <v>545</v>
      </c>
      <c r="G145" s="16">
        <v>550</v>
      </c>
      <c r="H145" s="16">
        <v>555</v>
      </c>
      <c r="I145" s="16">
        <v>560</v>
      </c>
      <c r="J145" s="16">
        <v>565</v>
      </c>
    </row>
    <row r="147" spans="1:13" ht="15" thickBot="1"/>
    <row r="148" spans="1:13" ht="33.5" customHeight="1" thickBot="1">
      <c r="B148" s="26" t="s">
        <v>141</v>
      </c>
      <c r="C148" s="59">
        <f>_xlfn.QUARTILE.EXC(A135:J145,1)</f>
        <v>153.75</v>
      </c>
      <c r="E148" s="123" t="s">
        <v>173</v>
      </c>
      <c r="F148" s="124"/>
      <c r="G148" s="124"/>
      <c r="H148" s="124"/>
      <c r="I148" s="124"/>
      <c r="J148" s="124"/>
      <c r="K148" s="124"/>
      <c r="L148" s="124"/>
      <c r="M148" s="125"/>
    </row>
    <row r="149" spans="1:13">
      <c r="B149" s="25" t="s">
        <v>10</v>
      </c>
      <c r="C149" s="58">
        <f>MEDIAN(A135:J145)</f>
        <v>292.5</v>
      </c>
    </row>
    <row r="150" spans="1:13">
      <c r="B150" s="25" t="s">
        <v>143</v>
      </c>
      <c r="C150" s="58">
        <f>_xlfn.QUARTILE.EXC(A135:J145,3)</f>
        <v>431.25</v>
      </c>
    </row>
    <row r="153" spans="1:13">
      <c r="B153" s="25" t="s">
        <v>170</v>
      </c>
      <c r="C153" s="58">
        <f>_xlfn.PERCENTILE.EXC(A135:J145,0.2)</f>
        <v>126.00000000000001</v>
      </c>
    </row>
    <row r="154" spans="1:13">
      <c r="B154" s="25" t="s">
        <v>171</v>
      </c>
      <c r="C154" s="58">
        <f>_xlfn.PERCENTILE.EXC(A135:J145,0.4)</f>
        <v>237.00000000000003</v>
      </c>
    </row>
    <row r="155" spans="1:13">
      <c r="B155" s="25" t="s">
        <v>172</v>
      </c>
      <c r="C155" s="58">
        <f>_xlfn.PERCENTILE.EXC(A135:J145,0.8)</f>
        <v>459.00000000000006</v>
      </c>
    </row>
    <row r="157" spans="1:13" ht="15" thickBot="1"/>
    <row r="158" spans="1:13" ht="30" customHeight="1" thickBot="1">
      <c r="A158" s="96" t="s">
        <v>174</v>
      </c>
      <c r="B158" s="97"/>
      <c r="C158" s="97"/>
      <c r="D158" s="97"/>
      <c r="E158" s="97"/>
      <c r="F158" s="97"/>
      <c r="G158" s="97"/>
      <c r="H158" s="97"/>
      <c r="I158" s="98"/>
    </row>
    <row r="159" spans="1:13" ht="29.5" customHeight="1" thickBot="1">
      <c r="A159" s="92" t="s">
        <v>175</v>
      </c>
      <c r="B159" s="90"/>
      <c r="C159" s="90"/>
      <c r="D159" s="90"/>
      <c r="E159" s="90"/>
      <c r="F159" s="90"/>
      <c r="G159" s="90"/>
      <c r="H159" s="90"/>
      <c r="I159" s="91"/>
    </row>
    <row r="160" spans="1:13">
      <c r="A160" s="31" t="s">
        <v>176</v>
      </c>
    </row>
    <row r="161" spans="1:10">
      <c r="A161" s="16">
        <v>15</v>
      </c>
      <c r="B161" s="16">
        <v>20</v>
      </c>
      <c r="C161" s="16">
        <v>25</v>
      </c>
      <c r="D161" s="16">
        <v>30</v>
      </c>
      <c r="E161" s="16">
        <v>35</v>
      </c>
      <c r="F161" s="16">
        <v>40</v>
      </c>
      <c r="G161" s="16">
        <v>45</v>
      </c>
      <c r="H161" s="16">
        <v>50</v>
      </c>
      <c r="I161" s="16">
        <v>55</v>
      </c>
      <c r="J161" s="16">
        <v>60</v>
      </c>
    </row>
    <row r="162" spans="1:10">
      <c r="A162" s="16">
        <v>65</v>
      </c>
      <c r="B162" s="16">
        <v>70</v>
      </c>
      <c r="C162" s="16">
        <v>75</v>
      </c>
      <c r="D162" s="16">
        <v>80</v>
      </c>
      <c r="E162" s="16">
        <v>85</v>
      </c>
      <c r="F162" s="16">
        <v>90</v>
      </c>
      <c r="G162" s="16">
        <v>95</v>
      </c>
      <c r="H162" s="16">
        <v>100</v>
      </c>
      <c r="I162" s="16">
        <v>105</v>
      </c>
      <c r="J162" s="16">
        <v>110</v>
      </c>
    </row>
    <row r="163" spans="1:10">
      <c r="A163" s="16">
        <v>115</v>
      </c>
      <c r="B163" s="16">
        <v>120</v>
      </c>
      <c r="C163" s="16">
        <v>125</v>
      </c>
      <c r="D163" s="16">
        <v>130</v>
      </c>
      <c r="E163" s="16">
        <v>135</v>
      </c>
      <c r="F163" s="16">
        <v>140</v>
      </c>
      <c r="G163" s="16">
        <v>145</v>
      </c>
      <c r="H163" s="16">
        <v>150</v>
      </c>
      <c r="I163" s="16">
        <v>155</v>
      </c>
      <c r="J163" s="16">
        <v>160</v>
      </c>
    </row>
    <row r="164" spans="1:10">
      <c r="A164" s="16">
        <v>165</v>
      </c>
      <c r="B164" s="16">
        <v>170</v>
      </c>
      <c r="C164" s="16">
        <v>175</v>
      </c>
      <c r="D164" s="16">
        <v>180</v>
      </c>
      <c r="E164" s="16">
        <v>185</v>
      </c>
      <c r="F164" s="16">
        <v>190</v>
      </c>
      <c r="G164" s="16">
        <v>195</v>
      </c>
      <c r="H164" s="16">
        <v>200</v>
      </c>
      <c r="I164" s="16">
        <v>205</v>
      </c>
      <c r="J164" s="16">
        <v>210</v>
      </c>
    </row>
    <row r="165" spans="1:10">
      <c r="A165" s="16">
        <v>215</v>
      </c>
      <c r="B165" s="16">
        <v>220</v>
      </c>
      <c r="C165" s="16">
        <v>225</v>
      </c>
      <c r="D165" s="16">
        <v>230</v>
      </c>
      <c r="E165" s="16">
        <v>235</v>
      </c>
      <c r="F165" s="16">
        <v>240</v>
      </c>
      <c r="G165" s="16">
        <v>245</v>
      </c>
      <c r="H165" s="16">
        <v>250</v>
      </c>
      <c r="I165" s="16">
        <v>255</v>
      </c>
      <c r="J165" s="16">
        <v>260</v>
      </c>
    </row>
    <row r="166" spans="1:10">
      <c r="A166" s="16">
        <v>265</v>
      </c>
      <c r="B166" s="16">
        <v>270</v>
      </c>
      <c r="C166" s="16">
        <v>275</v>
      </c>
      <c r="D166" s="16">
        <v>280</v>
      </c>
      <c r="E166" s="16">
        <v>285</v>
      </c>
      <c r="F166" s="16">
        <v>290</v>
      </c>
      <c r="G166" s="16">
        <v>295</v>
      </c>
      <c r="H166" s="16">
        <v>300</v>
      </c>
      <c r="I166" s="16">
        <v>305</v>
      </c>
      <c r="J166" s="16">
        <v>310</v>
      </c>
    </row>
    <row r="167" spans="1:10">
      <c r="A167" s="16">
        <v>315</v>
      </c>
      <c r="B167" s="16">
        <v>320</v>
      </c>
      <c r="C167" s="16">
        <v>325</v>
      </c>
      <c r="D167" s="16">
        <v>330</v>
      </c>
      <c r="E167" s="16">
        <v>335</v>
      </c>
      <c r="F167" s="16">
        <v>340</v>
      </c>
      <c r="G167" s="16">
        <v>345</v>
      </c>
      <c r="H167" s="16">
        <v>350</v>
      </c>
      <c r="I167" s="16">
        <v>355</v>
      </c>
      <c r="J167" s="16">
        <v>360</v>
      </c>
    </row>
    <row r="168" spans="1:10">
      <c r="A168" s="16">
        <v>365</v>
      </c>
      <c r="B168" s="16">
        <v>370</v>
      </c>
      <c r="C168" s="16">
        <v>375</v>
      </c>
      <c r="D168" s="16">
        <v>380</v>
      </c>
      <c r="E168" s="16">
        <v>385</v>
      </c>
      <c r="F168" s="16">
        <v>390</v>
      </c>
      <c r="G168" s="16">
        <v>395</v>
      </c>
      <c r="H168" s="16">
        <v>400</v>
      </c>
      <c r="I168" s="16">
        <v>405</v>
      </c>
      <c r="J168" s="16">
        <v>410</v>
      </c>
    </row>
    <row r="169" spans="1:10">
      <c r="A169" s="16">
        <v>415</v>
      </c>
      <c r="B169" s="16">
        <v>420</v>
      </c>
      <c r="C169" s="16">
        <v>425</v>
      </c>
      <c r="D169" s="16">
        <v>430</v>
      </c>
      <c r="E169" s="16">
        <v>435</v>
      </c>
      <c r="F169" s="16">
        <v>440</v>
      </c>
      <c r="G169" s="16">
        <v>445</v>
      </c>
      <c r="H169" s="16">
        <v>450</v>
      </c>
      <c r="I169" s="16">
        <v>455</v>
      </c>
      <c r="J169" s="16">
        <v>460</v>
      </c>
    </row>
    <row r="170" spans="1:10">
      <c r="A170" s="16">
        <v>465</v>
      </c>
      <c r="B170" s="16">
        <v>470</v>
      </c>
      <c r="C170" s="16">
        <v>475</v>
      </c>
      <c r="D170" s="16">
        <v>480</v>
      </c>
      <c r="E170" s="16">
        <v>485</v>
      </c>
      <c r="F170" s="16">
        <v>490</v>
      </c>
      <c r="G170" s="16">
        <v>495</v>
      </c>
      <c r="H170" s="16">
        <v>500</v>
      </c>
      <c r="I170" s="16">
        <v>505</v>
      </c>
      <c r="J170" s="16">
        <v>510</v>
      </c>
    </row>
    <row r="171" spans="1:10">
      <c r="A171" s="16">
        <v>515</v>
      </c>
      <c r="B171" s="16">
        <v>520</v>
      </c>
      <c r="C171" s="16">
        <v>525</v>
      </c>
      <c r="D171" s="16">
        <v>530</v>
      </c>
      <c r="E171" s="16">
        <v>535</v>
      </c>
      <c r="F171" s="16">
        <v>540</v>
      </c>
      <c r="G171" s="16">
        <v>545</v>
      </c>
      <c r="H171" s="16">
        <v>550</v>
      </c>
      <c r="I171" s="16">
        <v>555</v>
      </c>
      <c r="J171" s="16">
        <v>560</v>
      </c>
    </row>
    <row r="172" spans="1:10">
      <c r="A172" s="16">
        <v>565</v>
      </c>
      <c r="B172" s="16">
        <v>570</v>
      </c>
      <c r="C172" s="16">
        <v>575</v>
      </c>
      <c r="D172" s="16">
        <v>580</v>
      </c>
      <c r="E172" s="16">
        <v>585</v>
      </c>
      <c r="F172" s="16">
        <v>590</v>
      </c>
      <c r="G172" s="16">
        <v>595</v>
      </c>
      <c r="H172" s="16">
        <v>600</v>
      </c>
      <c r="I172" s="16">
        <v>605</v>
      </c>
      <c r="J172" s="16">
        <v>610</v>
      </c>
    </row>
    <row r="175" spans="1:10">
      <c r="B175" s="25" t="s">
        <v>141</v>
      </c>
      <c r="C175" s="58">
        <f>_xlfn.QUARTILE.EXC(A161:J172,1)</f>
        <v>161.25</v>
      </c>
    </row>
    <row r="176" spans="1:10">
      <c r="B176" s="25" t="s">
        <v>10</v>
      </c>
      <c r="C176" s="58">
        <f>MEDIAN(A161:J172)</f>
        <v>312.5</v>
      </c>
    </row>
    <row r="177" spans="1:10">
      <c r="B177" s="25" t="s">
        <v>143</v>
      </c>
      <c r="C177" s="58">
        <f>_xlfn.QUARTILE.EXC(A161:J172,3)</f>
        <v>463.75</v>
      </c>
    </row>
    <row r="180" spans="1:10">
      <c r="B180" s="25" t="s">
        <v>177</v>
      </c>
      <c r="C180" s="58">
        <f>_xlfn.PERCENTILE.EXC(A161:J172,0.3)</f>
        <v>191.5</v>
      </c>
    </row>
    <row r="181" spans="1:10">
      <c r="B181" s="25" t="s">
        <v>164</v>
      </c>
      <c r="C181" s="58">
        <f>_xlfn.PERCENTILE.EXC(A161:J172,0.5)</f>
        <v>312.5</v>
      </c>
    </row>
    <row r="182" spans="1:10">
      <c r="B182" s="25" t="s">
        <v>178</v>
      </c>
      <c r="C182" s="58">
        <f>_xlfn.PERCENTILE.EXC(A161:J172,0.7)</f>
        <v>433.49999999999994</v>
      </c>
    </row>
    <row r="186" spans="1:10" ht="28.5" customHeight="1">
      <c r="A186" s="106" t="s">
        <v>179</v>
      </c>
      <c r="B186" s="106"/>
      <c r="C186" s="106"/>
      <c r="D186" s="106"/>
      <c r="E186" s="106"/>
      <c r="F186" s="106"/>
      <c r="G186" s="106"/>
      <c r="H186" s="106"/>
      <c r="I186" s="106"/>
    </row>
    <row r="187" spans="1:10" ht="29.5" customHeight="1">
      <c r="A187" s="107" t="s">
        <v>180</v>
      </c>
      <c r="B187" s="107"/>
      <c r="C187" s="107"/>
      <c r="D187" s="107"/>
      <c r="E187" s="107"/>
      <c r="F187" s="107"/>
      <c r="G187" s="107"/>
      <c r="H187" s="107"/>
      <c r="I187" s="107"/>
    </row>
    <row r="189" spans="1:10">
      <c r="A189" s="31" t="s">
        <v>181</v>
      </c>
    </row>
    <row r="190" spans="1:10">
      <c r="A190" s="16">
        <v>0.5</v>
      </c>
      <c r="B190" s="16">
        <v>1</v>
      </c>
      <c r="C190" s="16">
        <v>0.2</v>
      </c>
      <c r="D190" s="16">
        <v>0.7</v>
      </c>
      <c r="E190" s="16">
        <v>0.3</v>
      </c>
      <c r="F190" s="16">
        <v>0.9</v>
      </c>
      <c r="G190" s="16">
        <v>1.2</v>
      </c>
      <c r="H190" s="16">
        <v>0.6</v>
      </c>
      <c r="I190" s="16">
        <v>0.4</v>
      </c>
      <c r="J190" s="16">
        <v>1.1000000000000001</v>
      </c>
    </row>
    <row r="191" spans="1:10">
      <c r="A191" s="16">
        <v>0.8</v>
      </c>
      <c r="B191" s="16">
        <v>0.5</v>
      </c>
      <c r="C191" s="16">
        <v>0.3</v>
      </c>
      <c r="D191" s="16">
        <v>0.6</v>
      </c>
      <c r="E191" s="16">
        <v>1</v>
      </c>
      <c r="F191" s="16">
        <v>0.4</v>
      </c>
      <c r="G191" s="16">
        <v>0.5</v>
      </c>
      <c r="H191" s="16">
        <v>0.7</v>
      </c>
      <c r="I191" s="16">
        <v>0.9</v>
      </c>
      <c r="J191" s="16">
        <v>1.3</v>
      </c>
    </row>
    <row r="192" spans="1:10">
      <c r="A192" s="16">
        <v>0.8</v>
      </c>
      <c r="B192" s="16">
        <v>0.6</v>
      </c>
      <c r="C192" s="16">
        <v>0.4</v>
      </c>
      <c r="D192" s="16">
        <v>0.7</v>
      </c>
      <c r="E192" s="16">
        <v>0.9</v>
      </c>
      <c r="F192" s="16">
        <v>0.5</v>
      </c>
      <c r="G192" s="16">
        <v>0.2</v>
      </c>
      <c r="H192" s="16">
        <v>1</v>
      </c>
      <c r="I192" s="16">
        <v>0.8</v>
      </c>
      <c r="J192" s="16">
        <v>0.3</v>
      </c>
    </row>
    <row r="193" spans="1:10">
      <c r="A193" s="16">
        <v>0.6</v>
      </c>
      <c r="B193" s="16">
        <v>0.4</v>
      </c>
      <c r="C193" s="16">
        <v>0.7</v>
      </c>
      <c r="D193" s="16">
        <v>0.9</v>
      </c>
      <c r="E193" s="16">
        <v>1.2</v>
      </c>
      <c r="F193" s="16">
        <v>0.8</v>
      </c>
      <c r="G193" s="16">
        <v>0.3</v>
      </c>
      <c r="H193" s="16">
        <v>0.6</v>
      </c>
      <c r="I193" s="16">
        <v>0.5</v>
      </c>
      <c r="J193" s="16">
        <v>0.4</v>
      </c>
    </row>
    <row r="194" spans="1:10">
      <c r="A194" s="16">
        <v>0.7</v>
      </c>
      <c r="B194" s="16">
        <v>0.9</v>
      </c>
      <c r="C194" s="16">
        <v>1.1000000000000001</v>
      </c>
      <c r="D194" s="16">
        <v>0.3</v>
      </c>
      <c r="E194" s="16">
        <v>1.4</v>
      </c>
      <c r="F194" s="16">
        <v>0</v>
      </c>
      <c r="G194" s="16">
        <v>9</v>
      </c>
      <c r="H194" s="16">
        <v>0.6</v>
      </c>
      <c r="I194" s="16">
        <v>0.2</v>
      </c>
      <c r="J194" s="16">
        <v>1.5</v>
      </c>
    </row>
    <row r="195" spans="1:10">
      <c r="A195" s="16">
        <v>0.6</v>
      </c>
      <c r="B195" s="16">
        <v>0.4</v>
      </c>
      <c r="C195" s="16">
        <v>0.7</v>
      </c>
      <c r="D195" s="16">
        <v>1</v>
      </c>
      <c r="E195" s="16">
        <v>0.8</v>
      </c>
      <c r="F195" s="16">
        <v>0.3</v>
      </c>
      <c r="G195" s="16">
        <v>0.5</v>
      </c>
      <c r="H195" s="16">
        <v>0.8</v>
      </c>
      <c r="I195" s="16">
        <v>0.6</v>
      </c>
      <c r="J195" s="16">
        <v>0.3</v>
      </c>
    </row>
    <row r="196" spans="1:10">
      <c r="A196" s="16">
        <v>0.4</v>
      </c>
      <c r="B196" s="16">
        <v>0.7</v>
      </c>
      <c r="C196" s="16">
        <v>0.9</v>
      </c>
      <c r="D196" s="16">
        <v>1</v>
      </c>
      <c r="E196" s="16">
        <v>0.8</v>
      </c>
      <c r="F196" s="16">
        <v>0.3</v>
      </c>
      <c r="G196" s="16">
        <v>0.5</v>
      </c>
      <c r="H196" s="16">
        <v>0.6</v>
      </c>
      <c r="I196" s="16">
        <v>0.4</v>
      </c>
      <c r="J196" s="16">
        <v>0.7</v>
      </c>
    </row>
    <row r="197" spans="1:10">
      <c r="A197" s="16">
        <v>0.9</v>
      </c>
      <c r="B197" s="16">
        <v>1.1000000000000001</v>
      </c>
      <c r="C197" s="16">
        <v>0.8</v>
      </c>
      <c r="D197" s="16">
        <v>0.3</v>
      </c>
      <c r="E197" s="16">
        <v>0.5</v>
      </c>
      <c r="F197" s="16">
        <v>0.6</v>
      </c>
      <c r="G197" s="16">
        <v>0.4</v>
      </c>
      <c r="H197" s="16">
        <v>0.7</v>
      </c>
      <c r="I197" s="16">
        <v>0.9</v>
      </c>
      <c r="J197" s="16">
        <v>1</v>
      </c>
    </row>
    <row r="198" spans="1:10">
      <c r="A198" s="16">
        <v>0.8</v>
      </c>
      <c r="B198" s="16">
        <v>0.3</v>
      </c>
      <c r="C198" s="16">
        <v>0.5</v>
      </c>
      <c r="D198" s="16">
        <v>0.6</v>
      </c>
      <c r="E198" s="16">
        <v>0.4</v>
      </c>
      <c r="F198" s="16">
        <v>0.7</v>
      </c>
      <c r="G198" s="16">
        <v>0.9</v>
      </c>
      <c r="H198" s="16">
        <v>1.1000000000000001</v>
      </c>
      <c r="I198" s="16">
        <v>0.8</v>
      </c>
      <c r="J198" s="16">
        <v>0.3</v>
      </c>
    </row>
    <row r="199" spans="1:10">
      <c r="A199" s="16">
        <v>0.5</v>
      </c>
      <c r="B199" s="16">
        <v>0.6</v>
      </c>
      <c r="C199" s="16">
        <v>0.4</v>
      </c>
      <c r="D199" s="16">
        <v>0.7</v>
      </c>
      <c r="E199" s="16">
        <v>0.9</v>
      </c>
      <c r="F199" s="16">
        <v>1</v>
      </c>
      <c r="G199" s="16">
        <v>0.8</v>
      </c>
      <c r="H199" s="16">
        <v>0.3</v>
      </c>
      <c r="I199" s="16">
        <v>0.5</v>
      </c>
      <c r="J199" s="16">
        <v>0.6</v>
      </c>
    </row>
    <row r="200" spans="1:10">
      <c r="A200" s="16">
        <v>0.4</v>
      </c>
      <c r="B200" s="16">
        <v>0.7</v>
      </c>
      <c r="C200" s="16">
        <v>0.9</v>
      </c>
      <c r="D200" s="16">
        <v>1.1000000000000001</v>
      </c>
      <c r="E200" s="16">
        <v>0.8</v>
      </c>
      <c r="F200" s="16">
        <v>0.3</v>
      </c>
      <c r="G200" s="16">
        <v>0.5</v>
      </c>
      <c r="H200" s="16">
        <v>0.6</v>
      </c>
      <c r="I200" s="16">
        <v>0.4</v>
      </c>
      <c r="J200" s="16">
        <v>0.7</v>
      </c>
    </row>
    <row r="201" spans="1:10">
      <c r="A201" s="16">
        <v>0.9</v>
      </c>
      <c r="B201" s="16">
        <v>1</v>
      </c>
      <c r="C201" s="16">
        <v>0.8</v>
      </c>
      <c r="D201" s="16">
        <v>0.3</v>
      </c>
      <c r="E201" s="16">
        <v>0.5</v>
      </c>
      <c r="F201" s="16">
        <v>0.6</v>
      </c>
      <c r="G201" s="16">
        <v>0.4</v>
      </c>
      <c r="H201" s="16">
        <v>0.7</v>
      </c>
      <c r="I201" s="16">
        <v>0.9</v>
      </c>
      <c r="J201" s="16">
        <v>1.1000000000000001</v>
      </c>
    </row>
    <row r="202" spans="1:10">
      <c r="A202" s="16">
        <v>1</v>
      </c>
      <c r="B202" s="16">
        <v>0.9</v>
      </c>
      <c r="C202" s="16"/>
      <c r="D202" s="16"/>
      <c r="E202" s="16"/>
      <c r="F202" s="16"/>
      <c r="G202" s="16"/>
      <c r="H202" s="16"/>
      <c r="I202" s="16"/>
      <c r="J202" s="16"/>
    </row>
    <row r="205" spans="1:10">
      <c r="B205" s="25" t="s">
        <v>141</v>
      </c>
      <c r="C205" s="58">
        <f>_xlfn.QUARTILE.EXC(A190:J202,1)</f>
        <v>0.4</v>
      </c>
    </row>
    <row r="206" spans="1:10">
      <c r="B206" s="25" t="s">
        <v>10</v>
      </c>
      <c r="C206" s="58">
        <f>MEDIAN(A190:J202)</f>
        <v>0.7</v>
      </c>
    </row>
    <row r="207" spans="1:10">
      <c r="B207" s="25" t="s">
        <v>143</v>
      </c>
      <c r="C207" s="58">
        <f>_xlfn.QUARTILE.EXC(A190:J202,3)</f>
        <v>0.9</v>
      </c>
    </row>
    <row r="210" spans="2:3">
      <c r="B210" s="25" t="s">
        <v>182</v>
      </c>
      <c r="C210" s="58">
        <f>_xlfn.PERCENTILE.EXC(A190:J202,0.25)</f>
        <v>0.4</v>
      </c>
    </row>
    <row r="211" spans="2:3">
      <c r="B211" s="25" t="s">
        <v>164</v>
      </c>
      <c r="C211" s="58">
        <f>_xlfn.PERCENTILE.EXC(A190:J202,0.5)</f>
        <v>0.7</v>
      </c>
    </row>
    <row r="212" spans="2:3">
      <c r="B212" s="25" t="s">
        <v>183</v>
      </c>
      <c r="C212" s="58">
        <f>_xlfn.PERCENTILE.EXC(A190:J202,0.75)</f>
        <v>0.9</v>
      </c>
    </row>
  </sheetData>
  <sortState xmlns:xlrd2="http://schemas.microsoft.com/office/spreadsheetml/2017/richdata2" ref="A5:A104">
    <sortCondition ref="A5:A104"/>
  </sortState>
  <mergeCells count="15">
    <mergeCell ref="A106:I106"/>
    <mergeCell ref="A107:I107"/>
    <mergeCell ref="A131:I131"/>
    <mergeCell ref="A1:I1"/>
    <mergeCell ref="A2:I2"/>
    <mergeCell ref="A3:I3"/>
    <mergeCell ref="C12:J12"/>
    <mergeCell ref="C13:J13"/>
    <mergeCell ref="C14:J14"/>
    <mergeCell ref="A187:I187"/>
    <mergeCell ref="A159:I159"/>
    <mergeCell ref="A186:I186"/>
    <mergeCell ref="A132:I132"/>
    <mergeCell ref="E148:M148"/>
    <mergeCell ref="A158:I158"/>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C594-4EDE-4537-AF8C-B269CEDFE59B}">
  <dimension ref="A1:P85"/>
  <sheetViews>
    <sheetView workbookViewId="0">
      <selection activeCell="F64" sqref="F64"/>
    </sheetView>
  </sheetViews>
  <sheetFormatPr defaultRowHeight="14.5"/>
  <cols>
    <col min="2" max="2" width="20.81640625" bestFit="1" customWidth="1"/>
    <col min="3" max="3" width="13.26953125" bestFit="1" customWidth="1"/>
  </cols>
  <sheetData>
    <row r="1" spans="1:16" ht="16.5" customHeight="1">
      <c r="A1" s="129" t="s">
        <v>148</v>
      </c>
      <c r="B1" s="129"/>
      <c r="C1" s="129"/>
      <c r="D1" s="129"/>
      <c r="E1" s="129"/>
      <c r="F1" s="129"/>
      <c r="G1" s="129"/>
      <c r="H1" s="129"/>
      <c r="I1" s="129"/>
    </row>
    <row r="2" spans="1:16" ht="47" customHeight="1">
      <c r="A2" s="126" t="s">
        <v>149</v>
      </c>
      <c r="B2" s="126"/>
      <c r="C2" s="126"/>
      <c r="D2" s="126"/>
      <c r="E2" s="126"/>
      <c r="F2" s="126"/>
      <c r="G2" s="126"/>
      <c r="H2" s="126"/>
      <c r="I2" s="126"/>
    </row>
    <row r="3" spans="1:16" ht="44" customHeight="1">
      <c r="A3" s="107" t="s">
        <v>150</v>
      </c>
      <c r="B3" s="107"/>
      <c r="C3" s="107"/>
      <c r="D3" s="107"/>
      <c r="E3" s="107"/>
      <c r="F3" s="107"/>
      <c r="G3" s="107"/>
      <c r="H3" s="107"/>
      <c r="I3" s="107"/>
    </row>
    <row r="5" spans="1:16" ht="15" thickBot="1">
      <c r="B5" s="57" t="s">
        <v>151</v>
      </c>
      <c r="C5" s="57" t="s">
        <v>152</v>
      </c>
    </row>
    <row r="6" spans="1:16" ht="15" thickBot="1">
      <c r="B6" s="5">
        <v>10</v>
      </c>
      <c r="C6" s="5">
        <v>50</v>
      </c>
      <c r="E6" s="64">
        <f>CORREL(B6:B17,C6:C17)</f>
        <v>0.99921031003664817</v>
      </c>
    </row>
    <row r="7" spans="1:16">
      <c r="B7" s="5">
        <v>12</v>
      </c>
      <c r="C7" s="5">
        <v>55</v>
      </c>
    </row>
    <row r="8" spans="1:16">
      <c r="B8" s="5">
        <v>15</v>
      </c>
      <c r="C8" s="5">
        <v>60</v>
      </c>
      <c r="E8" s="130" t="s">
        <v>188</v>
      </c>
      <c r="F8" s="130"/>
      <c r="G8" s="130"/>
      <c r="H8" s="130"/>
      <c r="I8" s="130"/>
      <c r="J8" s="130"/>
      <c r="K8" s="130"/>
      <c r="L8" s="130"/>
      <c r="M8" s="130"/>
      <c r="N8" s="130"/>
      <c r="O8" s="130"/>
      <c r="P8" s="130"/>
    </row>
    <row r="9" spans="1:16">
      <c r="B9" s="5">
        <v>18</v>
      </c>
      <c r="C9" s="5">
        <v>65</v>
      </c>
    </row>
    <row r="10" spans="1:16">
      <c r="B10" s="5">
        <v>20</v>
      </c>
      <c r="C10" s="5">
        <v>70</v>
      </c>
    </row>
    <row r="11" spans="1:16">
      <c r="B11" s="5">
        <v>22</v>
      </c>
      <c r="C11" s="5">
        <v>75</v>
      </c>
    </row>
    <row r="12" spans="1:16">
      <c r="B12" s="5">
        <v>25</v>
      </c>
      <c r="C12" s="5">
        <v>80</v>
      </c>
    </row>
    <row r="13" spans="1:16">
      <c r="B13" s="5">
        <v>28</v>
      </c>
      <c r="C13" s="5">
        <v>85</v>
      </c>
    </row>
    <row r="14" spans="1:16">
      <c r="B14" s="5">
        <v>30</v>
      </c>
      <c r="C14" s="5">
        <v>90</v>
      </c>
    </row>
    <row r="15" spans="1:16">
      <c r="B15" s="5">
        <v>32</v>
      </c>
      <c r="C15" s="5">
        <v>95</v>
      </c>
    </row>
    <row r="16" spans="1:16">
      <c r="B16" s="5">
        <v>35</v>
      </c>
      <c r="C16" s="5">
        <v>100</v>
      </c>
    </row>
    <row r="17" spans="1:9">
      <c r="B17" s="5">
        <v>38</v>
      </c>
      <c r="C17" s="5">
        <v>105</v>
      </c>
    </row>
    <row r="24" spans="1:9" ht="30.5" customHeight="1">
      <c r="A24" s="68" t="s">
        <v>153</v>
      </c>
      <c r="B24" s="68"/>
      <c r="C24" s="68"/>
      <c r="D24" s="68"/>
      <c r="E24" s="68"/>
      <c r="F24" s="68"/>
      <c r="G24" s="68"/>
      <c r="H24" s="68"/>
      <c r="I24" s="68"/>
    </row>
    <row r="25" spans="1:9" ht="43.5" customHeight="1">
      <c r="A25" s="68" t="s">
        <v>154</v>
      </c>
      <c r="B25" s="68"/>
      <c r="C25" s="68"/>
      <c r="D25" s="68"/>
      <c r="E25" s="68"/>
      <c r="F25" s="68"/>
      <c r="G25" s="68"/>
      <c r="H25" s="68"/>
      <c r="I25" s="68"/>
    </row>
    <row r="27" spans="1:9">
      <c r="B27" s="57" t="s">
        <v>155</v>
      </c>
      <c r="C27" s="57" t="s">
        <v>156</v>
      </c>
    </row>
    <row r="28" spans="1:9">
      <c r="B28" s="5">
        <v>45</v>
      </c>
      <c r="C28" s="5">
        <v>52</v>
      </c>
    </row>
    <row r="29" spans="1:9">
      <c r="B29" s="5">
        <v>47</v>
      </c>
      <c r="C29" s="5">
        <v>54</v>
      </c>
    </row>
    <row r="30" spans="1:9" ht="15" thickBot="1">
      <c r="B30" s="5">
        <v>48</v>
      </c>
      <c r="C30" s="5">
        <v>55</v>
      </c>
    </row>
    <row r="31" spans="1:9" ht="15" thickBot="1">
      <c r="B31" s="5">
        <v>50</v>
      </c>
      <c r="C31" s="5">
        <v>57</v>
      </c>
      <c r="E31" s="64">
        <f>_xlfn.COVARIANCE.S(B28:B47,C28:C47)</f>
        <v>97.526315789473685</v>
      </c>
    </row>
    <row r="32" spans="1:9">
      <c r="B32" s="5">
        <v>52</v>
      </c>
      <c r="C32" s="5">
        <v>59</v>
      </c>
    </row>
    <row r="33" spans="2:3">
      <c r="B33" s="5">
        <v>53</v>
      </c>
      <c r="C33" s="5">
        <v>60</v>
      </c>
    </row>
    <row r="34" spans="2:3">
      <c r="B34" s="5">
        <v>55</v>
      </c>
      <c r="C34" s="5">
        <v>61</v>
      </c>
    </row>
    <row r="35" spans="2:3">
      <c r="B35" s="5">
        <v>56</v>
      </c>
      <c r="C35" s="5">
        <v>62</v>
      </c>
    </row>
    <row r="36" spans="2:3">
      <c r="B36" s="5">
        <v>58</v>
      </c>
      <c r="C36" s="5">
        <v>64</v>
      </c>
    </row>
    <row r="37" spans="2:3">
      <c r="B37" s="5">
        <v>60</v>
      </c>
      <c r="C37" s="5">
        <v>66</v>
      </c>
    </row>
    <row r="38" spans="2:3">
      <c r="B38" s="5">
        <v>62</v>
      </c>
      <c r="C38" s="5">
        <v>67</v>
      </c>
    </row>
    <row r="39" spans="2:3">
      <c r="B39" s="5">
        <v>64</v>
      </c>
      <c r="C39" s="5">
        <v>69</v>
      </c>
    </row>
    <row r="40" spans="2:3">
      <c r="B40" s="5">
        <v>65</v>
      </c>
      <c r="C40" s="5">
        <v>71</v>
      </c>
    </row>
    <row r="41" spans="2:3">
      <c r="B41" s="5">
        <v>67</v>
      </c>
      <c r="C41" s="5">
        <v>73</v>
      </c>
    </row>
    <row r="42" spans="2:3">
      <c r="B42" s="5">
        <v>69</v>
      </c>
      <c r="C42" s="5">
        <v>74</v>
      </c>
    </row>
    <row r="43" spans="2:3">
      <c r="B43" s="5">
        <v>70</v>
      </c>
      <c r="C43" s="5">
        <v>76</v>
      </c>
    </row>
    <row r="44" spans="2:3">
      <c r="B44" s="5">
        <v>72</v>
      </c>
      <c r="C44" s="5">
        <v>78</v>
      </c>
    </row>
    <row r="45" spans="2:3">
      <c r="B45" s="5">
        <v>74</v>
      </c>
      <c r="C45" s="5">
        <v>80</v>
      </c>
    </row>
    <row r="46" spans="2:3">
      <c r="B46" s="5">
        <v>76</v>
      </c>
      <c r="C46" s="5">
        <v>82</v>
      </c>
    </row>
    <row r="47" spans="2:3">
      <c r="B47" s="5">
        <v>77</v>
      </c>
      <c r="C47" s="5">
        <v>83</v>
      </c>
    </row>
    <row r="51" spans="1:16" ht="28.5" customHeight="1">
      <c r="A51" s="106" t="s">
        <v>184</v>
      </c>
      <c r="B51" s="106"/>
      <c r="C51" s="106"/>
      <c r="D51" s="106"/>
      <c r="E51" s="106"/>
      <c r="F51" s="106"/>
      <c r="G51" s="106"/>
      <c r="H51" s="106"/>
      <c r="I51" s="106"/>
    </row>
    <row r="52" spans="1:16" ht="42" customHeight="1">
      <c r="A52" s="107" t="s">
        <v>185</v>
      </c>
      <c r="B52" s="107"/>
      <c r="C52" s="107"/>
      <c r="D52" s="107"/>
      <c r="E52" s="107"/>
      <c r="F52" s="107"/>
      <c r="G52" s="107"/>
      <c r="H52" s="107"/>
      <c r="I52" s="107"/>
    </row>
    <row r="55" spans="1:16">
      <c r="B55" s="55" t="s">
        <v>186</v>
      </c>
      <c r="C55" s="55" t="s">
        <v>187</v>
      </c>
    </row>
    <row r="56" spans="1:16">
      <c r="B56" s="5">
        <v>10</v>
      </c>
      <c r="C56" s="5">
        <v>60</v>
      </c>
    </row>
    <row r="57" spans="1:16">
      <c r="B57" s="5">
        <v>12</v>
      </c>
      <c r="C57" s="5">
        <v>65</v>
      </c>
      <c r="E57" s="33">
        <f>CORREL(B56:B85,C56:C85)</f>
        <v>0.97729508301867352</v>
      </c>
    </row>
    <row r="58" spans="1:16">
      <c r="B58" s="5">
        <v>15</v>
      </c>
      <c r="C58" s="5">
        <v>70</v>
      </c>
    </row>
    <row r="59" spans="1:16">
      <c r="B59" s="5">
        <v>18</v>
      </c>
      <c r="C59" s="5">
        <v>75</v>
      </c>
      <c r="E59" s="130" t="s">
        <v>189</v>
      </c>
      <c r="F59" s="130"/>
      <c r="G59" s="130"/>
      <c r="H59" s="130"/>
      <c r="I59" s="130"/>
      <c r="J59" s="130"/>
      <c r="K59" s="130"/>
      <c r="L59" s="130"/>
      <c r="M59" s="130"/>
      <c r="N59" s="130"/>
      <c r="O59" s="130"/>
      <c r="P59" s="130"/>
    </row>
    <row r="60" spans="1:16">
      <c r="B60" s="5">
        <v>20</v>
      </c>
      <c r="C60" s="5">
        <v>80</v>
      </c>
    </row>
    <row r="61" spans="1:16">
      <c r="B61" s="5">
        <v>22</v>
      </c>
      <c r="C61" s="5">
        <v>82</v>
      </c>
    </row>
    <row r="62" spans="1:16">
      <c r="B62" s="5">
        <v>25</v>
      </c>
      <c r="C62" s="5">
        <v>85</v>
      </c>
    </row>
    <row r="63" spans="1:16">
      <c r="B63" s="5">
        <v>28</v>
      </c>
      <c r="C63" s="5">
        <v>88</v>
      </c>
    </row>
    <row r="64" spans="1:16">
      <c r="B64" s="5">
        <v>30</v>
      </c>
      <c r="C64" s="5">
        <v>90</v>
      </c>
    </row>
    <row r="65" spans="2:3">
      <c r="B65" s="5">
        <v>32</v>
      </c>
      <c r="C65" s="5">
        <v>92</v>
      </c>
    </row>
    <row r="66" spans="2:3">
      <c r="B66" s="5">
        <v>35</v>
      </c>
      <c r="C66" s="5">
        <v>93</v>
      </c>
    </row>
    <row r="67" spans="2:3">
      <c r="B67" s="5">
        <v>38</v>
      </c>
      <c r="C67" s="5">
        <v>95</v>
      </c>
    </row>
    <row r="68" spans="2:3">
      <c r="B68" s="5">
        <v>40</v>
      </c>
      <c r="C68" s="5">
        <v>96</v>
      </c>
    </row>
    <row r="69" spans="2:3">
      <c r="B69" s="5">
        <v>42</v>
      </c>
      <c r="C69" s="5">
        <v>97</v>
      </c>
    </row>
    <row r="70" spans="2:3">
      <c r="B70" s="5">
        <v>45</v>
      </c>
      <c r="C70" s="5">
        <v>98</v>
      </c>
    </row>
    <row r="71" spans="2:3">
      <c r="B71" s="5">
        <v>48</v>
      </c>
      <c r="C71" s="5">
        <v>99</v>
      </c>
    </row>
    <row r="72" spans="2:3">
      <c r="B72" s="5">
        <v>50</v>
      </c>
      <c r="C72" s="5">
        <v>100</v>
      </c>
    </row>
    <row r="73" spans="2:3">
      <c r="B73" s="5">
        <v>52</v>
      </c>
      <c r="C73" s="5">
        <v>102</v>
      </c>
    </row>
    <row r="74" spans="2:3">
      <c r="B74" s="5">
        <v>55</v>
      </c>
      <c r="C74" s="5">
        <v>105</v>
      </c>
    </row>
    <row r="75" spans="2:3">
      <c r="B75" s="5">
        <v>58</v>
      </c>
      <c r="C75" s="5">
        <v>106</v>
      </c>
    </row>
    <row r="76" spans="2:3">
      <c r="B76" s="5">
        <v>60</v>
      </c>
      <c r="C76" s="5">
        <v>107</v>
      </c>
    </row>
    <row r="77" spans="2:3">
      <c r="B77" s="5">
        <v>62</v>
      </c>
      <c r="C77" s="5">
        <v>108</v>
      </c>
    </row>
    <row r="78" spans="2:3">
      <c r="B78" s="5">
        <v>65</v>
      </c>
      <c r="C78" s="5">
        <v>110</v>
      </c>
    </row>
    <row r="79" spans="2:3">
      <c r="B79" s="5">
        <v>68</v>
      </c>
      <c r="C79" s="5">
        <v>112</v>
      </c>
    </row>
    <row r="80" spans="2:3">
      <c r="B80" s="5">
        <v>70</v>
      </c>
      <c r="C80" s="5">
        <v>114</v>
      </c>
    </row>
    <row r="81" spans="2:3">
      <c r="B81" s="5">
        <v>72</v>
      </c>
      <c r="C81" s="5">
        <v>115</v>
      </c>
    </row>
    <row r="82" spans="2:3">
      <c r="B82" s="5">
        <v>75</v>
      </c>
      <c r="C82" s="5">
        <v>116</v>
      </c>
    </row>
    <row r="83" spans="2:3">
      <c r="B83" s="5">
        <v>78</v>
      </c>
      <c r="C83" s="5">
        <v>118</v>
      </c>
    </row>
    <row r="84" spans="2:3">
      <c r="B84" s="5">
        <v>80</v>
      </c>
      <c r="C84" s="5">
        <v>120</v>
      </c>
    </row>
    <row r="85" spans="2:3">
      <c r="B85" s="5">
        <v>82</v>
      </c>
      <c r="C85" s="5">
        <v>122</v>
      </c>
    </row>
  </sheetData>
  <mergeCells count="9">
    <mergeCell ref="E59:P59"/>
    <mergeCell ref="A51:I51"/>
    <mergeCell ref="A52:I52"/>
    <mergeCell ref="A24:I24"/>
    <mergeCell ref="A25:I25"/>
    <mergeCell ref="A1:I1"/>
    <mergeCell ref="A2:I2"/>
    <mergeCell ref="A3:I3"/>
    <mergeCell ref="E8:P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E7E0-BD19-4477-B42C-B5A20F3BA6B3}">
  <dimension ref="A1:I37"/>
  <sheetViews>
    <sheetView topLeftCell="A28" workbookViewId="0">
      <selection activeCell="C37" sqref="C37"/>
    </sheetView>
  </sheetViews>
  <sheetFormatPr defaultRowHeight="14.5"/>
  <cols>
    <col min="1" max="1" width="11.7265625" bestFit="1" customWidth="1"/>
    <col min="2" max="2" width="9.7265625" bestFit="1" customWidth="1"/>
    <col min="3" max="3" width="11.81640625" bestFit="1" customWidth="1"/>
  </cols>
  <sheetData>
    <row r="1" spans="1:9" ht="16.5" customHeight="1">
      <c r="A1" s="100" t="s">
        <v>190</v>
      </c>
      <c r="B1" s="100"/>
      <c r="C1" s="100"/>
      <c r="D1" s="100"/>
      <c r="E1" s="100"/>
      <c r="F1" s="100"/>
      <c r="G1" s="100"/>
      <c r="H1" s="100"/>
      <c r="I1" s="100"/>
    </row>
    <row r="2" spans="1:9" ht="14.5" customHeight="1">
      <c r="A2" s="68" t="s">
        <v>191</v>
      </c>
      <c r="B2" s="68"/>
      <c r="C2" s="68"/>
      <c r="D2" s="68"/>
      <c r="E2" s="68"/>
      <c r="F2" s="68"/>
      <c r="G2" s="68"/>
      <c r="H2" s="68"/>
      <c r="I2" s="68"/>
    </row>
    <row r="4" spans="1:9" ht="34.5" customHeight="1">
      <c r="A4" s="132" t="s">
        <v>193</v>
      </c>
      <c r="B4" s="107"/>
      <c r="C4" s="107"/>
      <c r="D4" s="107"/>
      <c r="E4" s="107"/>
      <c r="F4" s="107"/>
      <c r="G4" s="107"/>
      <c r="H4" s="107"/>
      <c r="I4" s="107"/>
    </row>
    <row r="7" spans="1:9">
      <c r="B7" s="55" t="s">
        <v>192</v>
      </c>
      <c r="C7" s="55">
        <f>_xlfn.BINOM.DIST(5,100,1/6,FALSE)</f>
        <v>2.9090311057530159E-4</v>
      </c>
    </row>
    <row r="9" spans="1:9">
      <c r="B9" s="131" t="s">
        <v>194</v>
      </c>
      <c r="C9" s="131"/>
      <c r="D9" s="131"/>
      <c r="E9" s="131"/>
      <c r="F9" s="131"/>
      <c r="G9" s="131"/>
      <c r="H9" s="131"/>
    </row>
    <row r="12" spans="1:9" ht="51.5" customHeight="1">
      <c r="A12" s="132" t="s">
        <v>196</v>
      </c>
      <c r="B12" s="107"/>
      <c r="C12" s="107"/>
      <c r="D12" s="107"/>
      <c r="E12" s="107"/>
      <c r="F12" s="107"/>
      <c r="G12" s="107"/>
      <c r="H12" s="107"/>
      <c r="I12" s="107"/>
    </row>
    <row r="15" spans="1:9">
      <c r="B15" s="33" t="s">
        <v>195</v>
      </c>
      <c r="C15" s="33">
        <f>_xlfn.HYPGEOM.DIST(2,5,13+D15,52,FALSE)</f>
        <v>0.27427971188475386</v>
      </c>
    </row>
    <row r="17" spans="1:9">
      <c r="B17" s="131" t="s">
        <v>197</v>
      </c>
      <c r="C17" s="131"/>
      <c r="D17" s="131"/>
      <c r="E17" s="131"/>
      <c r="F17" s="131"/>
      <c r="G17" s="131"/>
    </row>
    <row r="20" spans="1:9" ht="81" customHeight="1">
      <c r="A20" s="132" t="s">
        <v>198</v>
      </c>
      <c r="B20" s="107"/>
      <c r="C20" s="107"/>
      <c r="D20" s="107"/>
      <c r="E20" s="107"/>
      <c r="F20" s="107"/>
      <c r="G20" s="107"/>
      <c r="H20" s="107"/>
      <c r="I20" s="107"/>
    </row>
    <row r="23" spans="1:9">
      <c r="C23" s="53">
        <f>_xlfn.BINOM.DIST(7,10,1/4,TRUE)</f>
        <v>0.99958419799804688</v>
      </c>
    </row>
    <row r="24" spans="1:9">
      <c r="C24" s="134">
        <f>1-C23</f>
        <v>4.15802001953125E-4</v>
      </c>
    </row>
    <row r="25" spans="1:9">
      <c r="B25" s="5"/>
      <c r="C25" s="5"/>
      <c r="D25" s="5"/>
      <c r="E25" s="5"/>
      <c r="F25" s="5"/>
      <c r="G25" s="5"/>
      <c r="H25" s="5"/>
      <c r="I25" s="5"/>
    </row>
    <row r="26" spans="1:9">
      <c r="B26" s="133" t="s">
        <v>199</v>
      </c>
      <c r="C26" s="133"/>
      <c r="D26" s="133"/>
      <c r="E26" s="133"/>
      <c r="F26" s="133"/>
      <c r="G26" s="133"/>
      <c r="H26" s="133"/>
    </row>
    <row r="29" spans="1:9" ht="45.5" customHeight="1">
      <c r="A29" s="107" t="s">
        <v>200</v>
      </c>
      <c r="B29" s="107"/>
      <c r="C29" s="107"/>
      <c r="D29" s="107"/>
      <c r="E29" s="107"/>
      <c r="F29" s="107"/>
      <c r="G29" s="107"/>
      <c r="H29" s="107"/>
      <c r="I29" s="107"/>
    </row>
    <row r="32" spans="1:9">
      <c r="A32" s="137" t="s">
        <v>201</v>
      </c>
      <c r="B32" s="137">
        <f>_xlfn.HYPGEOM.DIST(3,3,20,60,FALSE)</f>
        <v>3.3313851548801864E-2</v>
      </c>
    </row>
    <row r="35" spans="1:9" ht="68" customHeight="1">
      <c r="A35" s="136" t="s">
        <v>202</v>
      </c>
      <c r="B35" s="136"/>
      <c r="C35" s="136"/>
      <c r="D35" s="136"/>
      <c r="E35" s="136"/>
      <c r="F35" s="136"/>
      <c r="G35" s="136"/>
      <c r="H35" s="136"/>
      <c r="I35" s="136"/>
    </row>
    <row r="37" spans="1:9">
      <c r="A37" s="137" t="s">
        <v>192</v>
      </c>
      <c r="B37" s="135">
        <f>_xlfn.BINOM.DIST(3,10,0.3,FALSE)</f>
        <v>0.26682793200000005</v>
      </c>
    </row>
  </sheetData>
  <mergeCells count="10">
    <mergeCell ref="B26:H26"/>
    <mergeCell ref="A29:I29"/>
    <mergeCell ref="A35:I35"/>
    <mergeCell ref="B9:H9"/>
    <mergeCell ref="A12:I12"/>
    <mergeCell ref="B17:G17"/>
    <mergeCell ref="A20:I20"/>
    <mergeCell ref="A1:I1"/>
    <mergeCell ref="A2:I2"/>
    <mergeCell ref="A4:I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F2A6-5FCC-4466-A6FC-0960BE8C4AE5}">
  <dimension ref="A1:L41"/>
  <sheetViews>
    <sheetView topLeftCell="A16" zoomScale="90" zoomScaleNormal="90" workbookViewId="0">
      <selection activeCell="H26" sqref="H26"/>
    </sheetView>
  </sheetViews>
  <sheetFormatPr defaultRowHeight="14.5"/>
  <cols>
    <col min="1" max="1" width="15.1796875" bestFit="1" customWidth="1"/>
    <col min="2" max="2" width="23.26953125" bestFit="1" customWidth="1"/>
    <col min="3" max="3" width="14.54296875" bestFit="1" customWidth="1"/>
    <col min="4" max="4" width="14.6328125" bestFit="1" customWidth="1"/>
  </cols>
  <sheetData>
    <row r="1" spans="1:12" ht="15" thickBot="1">
      <c r="A1" s="138" t="s">
        <v>203</v>
      </c>
      <c r="B1" s="97"/>
      <c r="C1" s="97"/>
      <c r="D1" s="97"/>
      <c r="E1" s="97"/>
      <c r="F1" s="97"/>
      <c r="G1" s="97"/>
      <c r="H1" s="97"/>
      <c r="I1" s="97"/>
      <c r="J1" s="98"/>
    </row>
    <row r="2" spans="1:12" ht="15" thickBot="1"/>
    <row r="3" spans="1:12" ht="81" customHeight="1" thickBot="1">
      <c r="A3" s="143" t="s">
        <v>225</v>
      </c>
      <c r="B3" s="90"/>
      <c r="C3" s="90"/>
      <c r="D3" s="90"/>
      <c r="E3" s="90"/>
      <c r="F3" s="90"/>
      <c r="G3" s="90"/>
      <c r="H3" s="90"/>
      <c r="I3" s="90"/>
      <c r="J3" s="91"/>
    </row>
    <row r="4" spans="1:12" ht="15" thickBot="1"/>
    <row r="5" spans="1:12" ht="15" thickBot="1">
      <c r="B5" s="149" t="s">
        <v>204</v>
      </c>
      <c r="C5" s="149">
        <f>_xlfn.NORM.DIST(180,165,10,FALSE)</f>
        <v>1.2951759566589173E-2</v>
      </c>
      <c r="L5" s="148"/>
    </row>
    <row r="6" spans="1:12" ht="15" thickBot="1"/>
    <row r="7" spans="1:12" ht="15" thickBot="1">
      <c r="A7" s="153" t="s">
        <v>205</v>
      </c>
      <c r="B7" s="154"/>
      <c r="C7" s="154"/>
      <c r="D7" s="154"/>
      <c r="E7" s="154"/>
      <c r="F7" s="154"/>
      <c r="G7" s="154"/>
      <c r="H7" s="154"/>
      <c r="I7" s="154"/>
      <c r="J7" s="155"/>
    </row>
    <row r="8" spans="1:12" ht="15" thickBot="1"/>
    <row r="9" spans="1:12" ht="53" customHeight="1" thickBot="1">
      <c r="A9" s="89" t="s">
        <v>206</v>
      </c>
      <c r="B9" s="90"/>
      <c r="C9" s="90"/>
      <c r="D9" s="90"/>
      <c r="E9" s="90"/>
      <c r="F9" s="90"/>
      <c r="G9" s="90"/>
      <c r="H9" s="90"/>
      <c r="I9" s="90"/>
      <c r="J9" s="91"/>
    </row>
    <row r="10" spans="1:12" ht="15" thickBot="1">
      <c r="B10" s="149" t="s">
        <v>207</v>
      </c>
      <c r="C10" s="149">
        <f>1/5</f>
        <v>0.2</v>
      </c>
    </row>
    <row r="11" spans="1:12" ht="15" thickBot="1">
      <c r="B11" s="149" t="s">
        <v>208</v>
      </c>
      <c r="C11" s="149">
        <f>_xlfn.EXPON.DIST(3,0.2,TRUE)</f>
        <v>0.45118836390597356</v>
      </c>
      <c r="E11" s="150"/>
    </row>
    <row r="12" spans="1:12" ht="15" thickBot="1">
      <c r="B12" s="139"/>
      <c r="C12" s="139"/>
    </row>
    <row r="13" spans="1:12" ht="15" thickBot="1">
      <c r="A13" s="145" t="s">
        <v>209</v>
      </c>
      <c r="B13" s="146"/>
      <c r="C13" s="146"/>
      <c r="D13" s="146"/>
      <c r="E13" s="146"/>
      <c r="F13" s="146"/>
      <c r="G13" s="146"/>
      <c r="H13" s="146"/>
      <c r="I13" s="146"/>
      <c r="J13" s="147"/>
    </row>
    <row r="14" spans="1:12" ht="15" thickBot="1"/>
    <row r="15" spans="1:12" ht="52" customHeight="1" thickBot="1">
      <c r="A15" s="140" t="s">
        <v>210</v>
      </c>
      <c r="B15" s="141"/>
      <c r="C15" s="141"/>
      <c r="D15" s="141"/>
      <c r="E15" s="141"/>
      <c r="F15" s="141"/>
      <c r="G15" s="141"/>
      <c r="H15" s="141"/>
      <c r="I15" s="141"/>
      <c r="J15" s="142"/>
    </row>
    <row r="16" spans="1:12" ht="15" thickBot="1"/>
    <row r="17" spans="1:10" ht="15" thickBot="1">
      <c r="B17" s="149" t="s">
        <v>211</v>
      </c>
      <c r="C17" s="149">
        <f>_xlfn.NORM.DIST(900,1000,100,TRUE)</f>
        <v>0.15865525393145699</v>
      </c>
    </row>
    <row r="18" spans="1:10" ht="15" thickBot="1"/>
    <row r="19" spans="1:10" ht="15" thickBot="1">
      <c r="B19" s="149" t="s">
        <v>212</v>
      </c>
      <c r="C19" s="149">
        <f>1-_xlfn.NORM.DIST(900,1000,100,TRUE)</f>
        <v>0.84134474606854304</v>
      </c>
      <c r="E19" s="150"/>
    </row>
    <row r="20" spans="1:10" ht="15" thickBot="1">
      <c r="B20" s="139"/>
      <c r="C20" s="139"/>
    </row>
    <row r="21" spans="1:10" ht="15" thickBot="1">
      <c r="B21" s="149" t="s">
        <v>213</v>
      </c>
      <c r="C21" s="149">
        <f>C19-C17</f>
        <v>0.68268949213708607</v>
      </c>
    </row>
    <row r="22" spans="1:10" ht="15" thickBot="1">
      <c r="B22" s="139"/>
      <c r="C22" s="139"/>
    </row>
    <row r="23" spans="1:10" ht="15" thickBot="1">
      <c r="A23" s="145" t="s">
        <v>214</v>
      </c>
      <c r="B23" s="146"/>
      <c r="C23" s="146"/>
      <c r="D23" s="146"/>
      <c r="E23" s="146"/>
      <c r="F23" s="146"/>
      <c r="G23" s="146"/>
      <c r="H23" s="146"/>
      <c r="I23" s="146"/>
      <c r="J23" s="147"/>
    </row>
    <row r="24" spans="1:10" ht="15" thickBot="1"/>
    <row r="25" spans="1:10" ht="47" customHeight="1" thickBot="1">
      <c r="A25" s="143" t="s">
        <v>215</v>
      </c>
      <c r="B25" s="90"/>
      <c r="C25" s="90"/>
      <c r="D25" s="90"/>
      <c r="E25" s="90"/>
      <c r="F25" s="90"/>
      <c r="G25" s="90"/>
      <c r="H25" s="90"/>
      <c r="I25" s="90"/>
      <c r="J25" s="91"/>
    </row>
    <row r="26" spans="1:10" ht="16" thickBot="1">
      <c r="A26" s="144"/>
      <c r="B26" s="19"/>
      <c r="C26" s="19"/>
      <c r="D26" s="19"/>
      <c r="E26" s="19"/>
      <c r="F26" s="19"/>
      <c r="G26" s="19"/>
      <c r="H26" s="19"/>
      <c r="I26" s="19"/>
      <c r="J26" s="19"/>
    </row>
    <row r="27" spans="1:10" ht="15" thickBot="1">
      <c r="C27" s="149" t="s">
        <v>216</v>
      </c>
      <c r="D27" s="149" t="s">
        <v>217</v>
      </c>
    </row>
    <row r="28" spans="1:10" ht="15" thickBot="1">
      <c r="C28" s="149" t="s">
        <v>218</v>
      </c>
      <c r="D28" s="149" t="s">
        <v>219</v>
      </c>
    </row>
    <row r="29" spans="1:10" ht="15" thickBot="1">
      <c r="C29" s="149" t="s">
        <v>220</v>
      </c>
      <c r="D29" s="149">
        <f>1/100</f>
        <v>0.01</v>
      </c>
    </row>
    <row r="30" spans="1:10" ht="15" thickBot="1">
      <c r="D30" s="1"/>
    </row>
    <row r="31" spans="1:10" ht="15" thickBot="1">
      <c r="C31" s="151" t="s">
        <v>221</v>
      </c>
      <c r="D31" s="152">
        <f>0.01*(170-150)</f>
        <v>0.2</v>
      </c>
    </row>
    <row r="32" spans="1:10" ht="15" thickBot="1">
      <c r="B32" s="1"/>
    </row>
    <row r="33" spans="1:10" ht="15" thickBot="1">
      <c r="A33" s="145" t="s">
        <v>222</v>
      </c>
      <c r="B33" s="146"/>
      <c r="C33" s="146"/>
      <c r="D33" s="146"/>
      <c r="E33" s="146"/>
      <c r="F33" s="146"/>
      <c r="G33" s="146"/>
      <c r="H33" s="146"/>
      <c r="I33" s="146"/>
      <c r="J33" s="147"/>
    </row>
    <row r="35" spans="1:10" ht="15" thickBot="1"/>
    <row r="36" spans="1:10" ht="49" customHeight="1" thickBot="1">
      <c r="A36" s="89" t="s">
        <v>223</v>
      </c>
      <c r="B36" s="90"/>
      <c r="C36" s="90"/>
      <c r="D36" s="90"/>
      <c r="E36" s="90"/>
      <c r="F36" s="90"/>
      <c r="G36" s="90"/>
      <c r="H36" s="90"/>
      <c r="I36" s="90"/>
      <c r="J36" s="91"/>
    </row>
    <row r="37" spans="1:10" ht="15" thickBot="1"/>
    <row r="38" spans="1:10" ht="15" thickBot="1">
      <c r="B38" s="149" t="s">
        <v>207</v>
      </c>
      <c r="C38" s="149">
        <f>1/20</f>
        <v>0.05</v>
      </c>
    </row>
    <row r="39" spans="1:10" ht="15" thickBot="1">
      <c r="B39" s="149" t="s">
        <v>208</v>
      </c>
      <c r="C39" s="149">
        <f>_xlfn.EXPON.DIST(15,0.05,TRUE)</f>
        <v>0.52763344725898531</v>
      </c>
    </row>
    <row r="40" spans="1:10" ht="15" thickBot="1"/>
    <row r="41" spans="1:10" ht="15" thickBot="1">
      <c r="A41" s="145" t="s">
        <v>224</v>
      </c>
      <c r="B41" s="146"/>
      <c r="C41" s="146"/>
      <c r="D41" s="146"/>
      <c r="E41" s="146"/>
      <c r="F41" s="146"/>
      <c r="G41" s="146"/>
      <c r="H41" s="146"/>
      <c r="I41" s="146"/>
      <c r="J41" s="147"/>
    </row>
  </sheetData>
  <mergeCells count="11">
    <mergeCell ref="A23:J23"/>
    <mergeCell ref="A25:J25"/>
    <mergeCell ref="A33:J33"/>
    <mergeCell ref="A36:J36"/>
    <mergeCell ref="A41:J41"/>
    <mergeCell ref="A1:J1"/>
    <mergeCell ref="A3:J3"/>
    <mergeCell ref="A7:J7"/>
    <mergeCell ref="A9:J9"/>
    <mergeCell ref="A13:J13"/>
    <mergeCell ref="A15:J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DF025-D1DA-4EE5-8836-BDA191388F5F}">
  <dimension ref="A1:J16"/>
  <sheetViews>
    <sheetView topLeftCell="A4" workbookViewId="0">
      <selection activeCell="M16" sqref="M16"/>
    </sheetView>
  </sheetViews>
  <sheetFormatPr defaultRowHeight="14.5"/>
  <cols>
    <col min="1" max="1" width="14.7265625" bestFit="1" customWidth="1"/>
    <col min="2" max="2" width="11.81640625" bestFit="1" customWidth="1"/>
  </cols>
  <sheetData>
    <row r="1" spans="1:10" ht="16" thickBot="1">
      <c r="A1" s="138" t="s">
        <v>226</v>
      </c>
      <c r="B1" s="156"/>
      <c r="C1" s="156"/>
      <c r="D1" s="156"/>
      <c r="E1" s="156"/>
      <c r="F1" s="156"/>
      <c r="G1" s="156"/>
      <c r="H1" s="156"/>
      <c r="I1" s="156"/>
      <c r="J1" s="157"/>
    </row>
    <row r="2" spans="1:10" ht="15" thickBot="1"/>
    <row r="3" spans="1:10" ht="49" customHeight="1" thickBot="1">
      <c r="A3" s="143" t="s">
        <v>227</v>
      </c>
      <c r="B3" s="90"/>
      <c r="C3" s="90"/>
      <c r="D3" s="90"/>
      <c r="E3" s="90"/>
      <c r="F3" s="90"/>
      <c r="G3" s="90"/>
      <c r="H3" s="90"/>
      <c r="I3" s="90"/>
      <c r="J3" s="91"/>
    </row>
    <row r="4" spans="1:10" ht="15" thickBot="1"/>
    <row r="5" spans="1:10" ht="15" thickBot="1">
      <c r="A5" s="161" t="s">
        <v>228</v>
      </c>
      <c r="B5" s="161">
        <f>_xlfn.POISSON.DIST(3,2,FALSE)</f>
        <v>0.18044704431548364</v>
      </c>
    </row>
    <row r="6" spans="1:10" ht="15" thickBot="1">
      <c r="A6" s="158" t="s">
        <v>229</v>
      </c>
      <c r="B6" s="159"/>
      <c r="C6" s="159"/>
      <c r="D6" s="159"/>
      <c r="E6" s="159"/>
      <c r="F6" s="159"/>
      <c r="G6" s="159"/>
      <c r="H6" s="159"/>
      <c r="I6" s="159"/>
      <c r="J6" s="160"/>
    </row>
    <row r="7" spans="1:10" ht="15" thickBot="1"/>
    <row r="8" spans="1:10" ht="48" customHeight="1" thickBot="1">
      <c r="A8" s="89" t="s">
        <v>230</v>
      </c>
      <c r="B8" s="90"/>
      <c r="C8" s="90"/>
      <c r="D8" s="90"/>
      <c r="E8" s="90"/>
      <c r="F8" s="90"/>
      <c r="G8" s="90"/>
      <c r="H8" s="90"/>
      <c r="I8" s="90"/>
      <c r="J8" s="91"/>
    </row>
    <row r="9" spans="1:10" ht="15" thickBot="1"/>
    <row r="10" spans="1:10" ht="15" thickBot="1">
      <c r="A10" s="162" t="s">
        <v>231</v>
      </c>
      <c r="B10" s="162">
        <f>_xlfn.BINOM.DIST(3,10,0.3,FALSE)</f>
        <v>0.26682793200000005</v>
      </c>
    </row>
    <row r="11" spans="1:10" ht="15" thickBot="1">
      <c r="A11" s="158" t="s">
        <v>232</v>
      </c>
      <c r="B11" s="159"/>
      <c r="C11" s="159"/>
      <c r="D11" s="159"/>
      <c r="E11" s="159"/>
      <c r="F11" s="159"/>
      <c r="G11" s="159"/>
      <c r="H11" s="159"/>
      <c r="I11" s="159"/>
      <c r="J11" s="160"/>
    </row>
    <row r="12" spans="1:10" ht="15" thickBot="1"/>
    <row r="13" spans="1:10" ht="31.5" customHeight="1" thickBot="1">
      <c r="A13" s="89" t="s">
        <v>233</v>
      </c>
      <c r="B13" s="90"/>
      <c r="C13" s="90"/>
      <c r="D13" s="90"/>
      <c r="E13" s="90"/>
      <c r="F13" s="90"/>
      <c r="G13" s="90"/>
      <c r="H13" s="90"/>
      <c r="I13" s="90"/>
      <c r="J13" s="91"/>
    </row>
    <row r="14" spans="1:10" ht="15" thickBot="1"/>
    <row r="15" spans="1:10" ht="15" thickBot="1">
      <c r="A15" s="161" t="s">
        <v>234</v>
      </c>
      <c r="B15" s="161">
        <f>_xlfn.NEGBINOM.DIST(2,1,1/6,TRUE)</f>
        <v>0.42129629629629628</v>
      </c>
    </row>
    <row r="16" spans="1:10" ht="15" thickBot="1">
      <c r="A16" s="145" t="s">
        <v>235</v>
      </c>
      <c r="B16" s="146"/>
      <c r="C16" s="146"/>
      <c r="D16" s="146"/>
      <c r="E16" s="146"/>
      <c r="F16" s="146"/>
      <c r="G16" s="146"/>
      <c r="H16" s="146"/>
      <c r="I16" s="146"/>
      <c r="J16" s="147"/>
    </row>
  </sheetData>
  <mergeCells count="7">
    <mergeCell ref="A16:J16"/>
    <mergeCell ref="A1:J1"/>
    <mergeCell ref="A3:J3"/>
    <mergeCell ref="A6:J6"/>
    <mergeCell ref="A8:J8"/>
    <mergeCell ref="A11:J11"/>
    <mergeCell ref="A13:J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87B59-4E9D-4B3D-88BF-2F2D19858ECC}">
  <dimension ref="A1:J14"/>
  <sheetViews>
    <sheetView workbookViewId="0">
      <selection activeCell="L6" sqref="L6"/>
    </sheetView>
  </sheetViews>
  <sheetFormatPr defaultRowHeight="14.5"/>
  <cols>
    <col min="2" max="2" width="21.26953125" bestFit="1" customWidth="1"/>
  </cols>
  <sheetData>
    <row r="1" spans="1:10" ht="15" thickBot="1">
      <c r="A1" s="138" t="s">
        <v>236</v>
      </c>
      <c r="B1" s="97"/>
      <c r="C1" s="97"/>
      <c r="D1" s="97"/>
      <c r="E1" s="97"/>
      <c r="F1" s="97"/>
      <c r="G1" s="97"/>
      <c r="H1" s="97"/>
      <c r="I1" s="97"/>
      <c r="J1" s="98"/>
    </row>
    <row r="2" spans="1:10" ht="81" customHeight="1" thickBot="1">
      <c r="A2" s="89" t="s">
        <v>237</v>
      </c>
      <c r="B2" s="90"/>
      <c r="C2" s="90"/>
      <c r="D2" s="90"/>
      <c r="E2" s="90"/>
      <c r="F2" s="90"/>
      <c r="G2" s="90"/>
      <c r="H2" s="90"/>
      <c r="I2" s="90"/>
      <c r="J2" s="91"/>
    </row>
    <row r="3" spans="1:10" ht="15" thickBot="1"/>
    <row r="4" spans="1:10" ht="15" thickBot="1">
      <c r="B4" s="162" t="s">
        <v>238</v>
      </c>
      <c r="C4" s="162">
        <f>_xlfn.NORM.DIST(140,150,10,TRUE)</f>
        <v>0.15865525393145699</v>
      </c>
    </row>
    <row r="5" spans="1:10" ht="15" thickBot="1"/>
    <row r="6" spans="1:10" ht="15" thickBot="1">
      <c r="B6" s="162" t="s">
        <v>239</v>
      </c>
      <c r="C6" s="162">
        <f>_xlfn.NORM.DIST(160,150,10,TRUE)</f>
        <v>0.84134474606854304</v>
      </c>
    </row>
    <row r="7" spans="1:10" ht="15" thickBot="1">
      <c r="B7" s="139"/>
    </row>
    <row r="8" spans="1:10" ht="15" thickBot="1">
      <c r="B8" s="161" t="s">
        <v>213</v>
      </c>
      <c r="C8" s="161">
        <f>C6-C4</f>
        <v>0.68268949213708607</v>
      </c>
    </row>
    <row r="9" spans="1:10" ht="15" thickBot="1">
      <c r="A9" s="145" t="s">
        <v>240</v>
      </c>
      <c r="B9" s="146"/>
      <c r="C9" s="146"/>
      <c r="D9" s="146"/>
      <c r="E9" s="146"/>
      <c r="F9" s="146"/>
      <c r="G9" s="146"/>
      <c r="H9" s="146"/>
      <c r="I9" s="146"/>
      <c r="J9" s="147"/>
    </row>
    <row r="10" spans="1:10" ht="15" thickBot="1"/>
    <row r="11" spans="1:10" ht="67" customHeight="1" thickBot="1">
      <c r="A11" s="89" t="s">
        <v>241</v>
      </c>
      <c r="B11" s="90"/>
      <c r="C11" s="90"/>
      <c r="D11" s="90"/>
      <c r="E11" s="90"/>
      <c r="F11" s="90"/>
      <c r="G11" s="90"/>
      <c r="H11" s="90"/>
      <c r="I11" s="90"/>
      <c r="J11" s="91"/>
    </row>
    <row r="12" spans="1:10" ht="15" thickBot="1"/>
    <row r="13" spans="1:10" ht="15" thickBot="1">
      <c r="B13" s="161" t="s">
        <v>208</v>
      </c>
      <c r="C13" s="161">
        <f>_xlfn.EXPON.DIST(1000,1/900,TRUE)</f>
        <v>0.67080701219209438</v>
      </c>
    </row>
    <row r="14" spans="1:10" ht="15" thickBot="1">
      <c r="A14" s="145" t="s">
        <v>242</v>
      </c>
      <c r="B14" s="146"/>
      <c r="C14" s="146"/>
      <c r="D14" s="146"/>
      <c r="E14" s="146"/>
      <c r="F14" s="146"/>
      <c r="G14" s="146"/>
      <c r="H14" s="146"/>
      <c r="I14" s="146"/>
      <c r="J14" s="147"/>
    </row>
  </sheetData>
  <mergeCells count="5">
    <mergeCell ref="A1:J1"/>
    <mergeCell ref="A2:J2"/>
    <mergeCell ref="A9:J9"/>
    <mergeCell ref="A11:J11"/>
    <mergeCell ref="A14:J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1FF6-7845-4D3A-8487-DBB72F3A1541}">
  <dimension ref="A1:J16"/>
  <sheetViews>
    <sheetView topLeftCell="A7" workbookViewId="0">
      <selection activeCell="H5" sqref="H5"/>
    </sheetView>
  </sheetViews>
  <sheetFormatPr defaultRowHeight="14.5"/>
  <cols>
    <col min="1" max="1" width="10.7265625" customWidth="1"/>
    <col min="4" max="4" width="13.7265625" bestFit="1" customWidth="1"/>
  </cols>
  <sheetData>
    <row r="1" spans="1:10" ht="15" thickBot="1">
      <c r="A1" s="138" t="s">
        <v>243</v>
      </c>
      <c r="B1" s="97"/>
      <c r="C1" s="97"/>
      <c r="D1" s="97"/>
      <c r="E1" s="97"/>
      <c r="F1" s="97"/>
      <c r="G1" s="97"/>
      <c r="H1" s="97"/>
      <c r="I1" s="97"/>
      <c r="J1" s="98"/>
    </row>
    <row r="2" spans="1:10" ht="97" customHeight="1" thickBot="1">
      <c r="A2" s="89" t="s">
        <v>244</v>
      </c>
      <c r="B2" s="90"/>
      <c r="C2" s="90"/>
      <c r="D2" s="90"/>
      <c r="E2" s="90"/>
      <c r="F2" s="90"/>
      <c r="G2" s="90"/>
      <c r="H2" s="90"/>
      <c r="I2" s="90"/>
      <c r="J2" s="91"/>
    </row>
    <row r="3" spans="1:10" ht="15" thickBot="1"/>
    <row r="4" spans="1:10" ht="15" thickBot="1">
      <c r="D4" s="162" t="s">
        <v>245</v>
      </c>
      <c r="E4" s="162">
        <v>-1.96</v>
      </c>
      <c r="F4" s="167">
        <v>1.96</v>
      </c>
    </row>
    <row r="5" spans="1:10" ht="15" thickBot="1">
      <c r="D5" s="165" t="s">
        <v>246</v>
      </c>
      <c r="E5" s="166">
        <f>_xlfn.CONFIDENCE.NORM(0.05,8,100)</f>
        <v>1.567971187632043</v>
      </c>
      <c r="F5" s="1"/>
    </row>
    <row r="6" spans="1:10" ht="15" thickBot="1">
      <c r="D6" s="162" t="s">
        <v>247</v>
      </c>
      <c r="E6" s="162">
        <f>170-E5</f>
        <v>168.43202881236795</v>
      </c>
      <c r="F6" s="1"/>
    </row>
    <row r="7" spans="1:10" ht="15" thickBot="1">
      <c r="A7" s="139"/>
      <c r="B7" s="139"/>
      <c r="C7" s="1"/>
      <c r="D7" s="162" t="s">
        <v>248</v>
      </c>
      <c r="E7" s="162">
        <f>170+E5</f>
        <v>171.56797118763205</v>
      </c>
      <c r="F7" s="1"/>
    </row>
    <row r="8" spans="1:10" ht="15" thickBot="1">
      <c r="A8" s="1"/>
      <c r="B8" s="1"/>
      <c r="C8" s="1"/>
    </row>
    <row r="9" spans="1:10" ht="81" customHeight="1" thickBot="1">
      <c r="A9" s="143" t="s">
        <v>249</v>
      </c>
      <c r="B9" s="90"/>
      <c r="C9" s="90"/>
      <c r="D9" s="90"/>
      <c r="E9" s="90"/>
      <c r="F9" s="90"/>
      <c r="G9" s="90"/>
      <c r="H9" s="90"/>
      <c r="I9" s="90"/>
      <c r="J9" s="91"/>
    </row>
    <row r="10" spans="1:10" ht="15" thickBot="1">
      <c r="A10" s="139"/>
      <c r="B10" s="139"/>
      <c r="C10" s="139"/>
    </row>
    <row r="11" spans="1:10" ht="15" thickBot="1">
      <c r="D11" s="162" t="s">
        <v>250</v>
      </c>
      <c r="E11" s="139"/>
      <c r="F11" s="139"/>
    </row>
    <row r="12" spans="1:10" ht="15" thickBot="1">
      <c r="D12" s="162" t="s">
        <v>251</v>
      </c>
      <c r="E12" s="139"/>
      <c r="F12" s="139"/>
    </row>
    <row r="13" spans="1:10" ht="15" thickBot="1">
      <c r="D13" s="165" t="s">
        <v>252</v>
      </c>
      <c r="E13" s="139"/>
      <c r="F13" s="139"/>
    </row>
    <row r="14" spans="1:10" ht="15" thickBot="1">
      <c r="D14" s="162" t="s">
        <v>253</v>
      </c>
      <c r="E14" s="162">
        <f>_xlfn.NORM.S.INV(0.1)</f>
        <v>-1.2815515655446006</v>
      </c>
      <c r="F14" s="162">
        <v>1.28155</v>
      </c>
    </row>
    <row r="15" spans="1:10" ht="15" thickBot="1">
      <c r="A15" s="164"/>
      <c r="B15" s="139"/>
      <c r="C15" s="1"/>
      <c r="D15" s="139"/>
    </row>
    <row r="16" spans="1:10" ht="15" thickBot="1">
      <c r="A16" s="158" t="s">
        <v>254</v>
      </c>
      <c r="B16" s="159"/>
      <c r="C16" s="159"/>
      <c r="D16" s="159"/>
      <c r="E16" s="159"/>
      <c r="F16" s="159"/>
      <c r="G16" s="159"/>
      <c r="H16" s="159"/>
      <c r="I16" s="159"/>
      <c r="J16" s="160"/>
    </row>
  </sheetData>
  <mergeCells count="4">
    <mergeCell ref="A1:J1"/>
    <mergeCell ref="A2:J2"/>
    <mergeCell ref="A9:J9"/>
    <mergeCell ref="A16:J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83B18-1E3C-47EF-8D5D-8F61E7B0C5DB}">
  <dimension ref="A1:J65"/>
  <sheetViews>
    <sheetView tabSelected="1" workbookViewId="0">
      <selection activeCell="C71" sqref="C71"/>
    </sheetView>
  </sheetViews>
  <sheetFormatPr defaultRowHeight="14.5"/>
  <cols>
    <col min="2" max="2" width="45.453125" style="1" bestFit="1" customWidth="1"/>
    <col min="3" max="3" width="18.26953125" style="1" bestFit="1" customWidth="1"/>
    <col min="4" max="4" width="18.54296875" bestFit="1" customWidth="1"/>
    <col min="6" max="6" width="45.1796875" bestFit="1" customWidth="1"/>
    <col min="7" max="7" width="12.81640625" bestFit="1" customWidth="1"/>
    <col min="8" max="8" width="18.54296875" bestFit="1" customWidth="1"/>
  </cols>
  <sheetData>
    <row r="1" spans="1:10" ht="15" thickBot="1">
      <c r="A1" s="138" t="s">
        <v>255</v>
      </c>
      <c r="B1" s="97"/>
      <c r="C1" s="97"/>
      <c r="D1" s="97"/>
      <c r="E1" s="97"/>
      <c r="F1" s="97"/>
      <c r="G1" s="97"/>
      <c r="H1" s="97"/>
      <c r="I1" s="97"/>
      <c r="J1" s="98"/>
    </row>
    <row r="2" spans="1:10" ht="52" customHeight="1" thickBot="1">
      <c r="A2" s="89" t="s">
        <v>256</v>
      </c>
      <c r="B2" s="90"/>
      <c r="C2" s="90"/>
      <c r="D2" s="90"/>
      <c r="E2" s="90"/>
      <c r="F2" s="90"/>
      <c r="G2" s="90"/>
      <c r="H2" s="90"/>
      <c r="I2" s="90"/>
      <c r="J2" s="91"/>
    </row>
    <row r="3" spans="1:10" ht="15" thickBot="1"/>
    <row r="4" spans="1:10" ht="15" thickBot="1">
      <c r="B4" s="163" t="s">
        <v>257</v>
      </c>
      <c r="C4" s="163" t="s">
        <v>258</v>
      </c>
    </row>
    <row r="5" spans="1:10">
      <c r="B5" s="168">
        <v>70</v>
      </c>
      <c r="C5" s="168">
        <v>55</v>
      </c>
    </row>
    <row r="6" spans="1:10">
      <c r="B6" s="24">
        <v>80</v>
      </c>
      <c r="C6" s="24">
        <v>59</v>
      </c>
    </row>
    <row r="7" spans="1:10">
      <c r="B7" s="24">
        <v>80</v>
      </c>
      <c r="C7" s="24">
        <v>62</v>
      </c>
    </row>
    <row r="8" spans="1:10">
      <c r="B8" s="24">
        <v>64</v>
      </c>
      <c r="C8" s="24">
        <v>62</v>
      </c>
    </row>
    <row r="9" spans="1:10">
      <c r="B9" s="24">
        <v>93</v>
      </c>
      <c r="C9" s="24">
        <v>67</v>
      </c>
    </row>
    <row r="10" spans="1:10">
      <c r="B10" s="24">
        <v>74</v>
      </c>
      <c r="C10" s="24">
        <v>86</v>
      </c>
    </row>
    <row r="11" spans="1:10">
      <c r="B11" s="24">
        <v>63</v>
      </c>
      <c r="C11" s="24">
        <v>76</v>
      </c>
    </row>
    <row r="12" spans="1:10">
      <c r="B12" s="24">
        <v>47</v>
      </c>
      <c r="C12" s="24">
        <v>85</v>
      </c>
    </row>
    <row r="13" spans="1:10">
      <c r="B13" s="24">
        <v>77</v>
      </c>
      <c r="C13" s="24">
        <v>58</v>
      </c>
    </row>
    <row r="14" spans="1:10">
      <c r="B14" s="24">
        <v>84</v>
      </c>
      <c r="C14" s="24">
        <v>93</v>
      </c>
    </row>
    <row r="15" spans="1:10">
      <c r="B15" s="24">
        <v>69</v>
      </c>
      <c r="C15" s="24">
        <v>54</v>
      </c>
    </row>
    <row r="16" spans="1:10">
      <c r="B16" s="24">
        <v>72</v>
      </c>
      <c r="C16" s="24">
        <v>61</v>
      </c>
    </row>
    <row r="17" spans="2:3">
      <c r="B17" s="24">
        <v>90</v>
      </c>
      <c r="C17" s="24">
        <v>80</v>
      </c>
    </row>
    <row r="18" spans="2:3">
      <c r="B18" s="24">
        <v>85</v>
      </c>
      <c r="C18" s="24">
        <v>77</v>
      </c>
    </row>
    <row r="19" spans="2:3">
      <c r="B19" s="24">
        <v>85</v>
      </c>
      <c r="C19" s="24">
        <v>51</v>
      </c>
    </row>
    <row r="20" spans="2:3">
      <c r="B20" s="24">
        <v>87</v>
      </c>
      <c r="C20" s="24">
        <v>83</v>
      </c>
    </row>
    <row r="21" spans="2:3">
      <c r="B21" s="24">
        <v>90</v>
      </c>
      <c r="C21" s="24">
        <v>68</v>
      </c>
    </row>
    <row r="22" spans="2:3">
      <c r="B22" s="24">
        <v>53</v>
      </c>
      <c r="C22" s="24">
        <v>76</v>
      </c>
    </row>
    <row r="23" spans="2:3">
      <c r="B23" s="24">
        <v>72</v>
      </c>
      <c r="C23" s="24">
        <v>85</v>
      </c>
    </row>
    <row r="24" spans="2:3">
      <c r="B24" s="24">
        <v>64</v>
      </c>
      <c r="C24" s="24">
        <v>54</v>
      </c>
    </row>
    <row r="25" spans="2:3">
      <c r="B25" s="24">
        <v>51</v>
      </c>
      <c r="C25" s="24">
        <v>98</v>
      </c>
    </row>
    <row r="26" spans="2:3">
      <c r="B26" s="24">
        <v>66</v>
      </c>
      <c r="C26" s="24">
        <v>94</v>
      </c>
    </row>
    <row r="27" spans="2:3">
      <c r="B27" s="24">
        <v>64</v>
      </c>
      <c r="C27" s="24">
        <v>95</v>
      </c>
    </row>
    <row r="28" spans="2:3">
      <c r="B28" s="24">
        <v>48</v>
      </c>
      <c r="C28" s="24">
        <v>67</v>
      </c>
    </row>
    <row r="29" spans="2:3">
      <c r="B29" s="24">
        <v>79</v>
      </c>
      <c r="C29" s="24">
        <v>77</v>
      </c>
    </row>
    <row r="30" spans="2:3" ht="15" thickBot="1"/>
    <row r="31" spans="2:3" ht="15" thickBot="1">
      <c r="B31" s="163" t="s">
        <v>259</v>
      </c>
    </row>
    <row r="32" spans="2:3" ht="15" thickBot="1">
      <c r="B32" s="163" t="s">
        <v>260</v>
      </c>
    </row>
    <row r="33" spans="2:10" ht="15" thickBot="1">
      <c r="B33" s="169" t="s">
        <v>261</v>
      </c>
      <c r="C33" s="170"/>
      <c r="D33" s="170"/>
      <c r="E33" s="170"/>
      <c r="F33" s="170"/>
      <c r="G33" s="170"/>
      <c r="H33" s="170"/>
      <c r="I33" s="170"/>
      <c r="J33" s="171"/>
    </row>
    <row r="34" spans="2:10" ht="15" thickBot="1">
      <c r="B34" s="169" t="s">
        <v>262</v>
      </c>
      <c r="C34" s="170"/>
      <c r="D34" s="170"/>
      <c r="E34" s="170"/>
      <c r="F34" s="170"/>
      <c r="G34" s="170"/>
      <c r="H34" s="170"/>
      <c r="I34" s="170"/>
      <c r="J34" s="171"/>
    </row>
    <row r="35" spans="2:10" ht="15" thickBot="1"/>
    <row r="36" spans="2:10" ht="15" thickBot="1">
      <c r="B36" s="172" t="s">
        <v>263</v>
      </c>
      <c r="C36"/>
    </row>
    <row r="37" spans="2:10" ht="15" thickBot="1">
      <c r="B37"/>
      <c r="C37"/>
    </row>
    <row r="38" spans="2:10">
      <c r="B38" s="173"/>
      <c r="C38" s="173" t="s">
        <v>257</v>
      </c>
      <c r="D38" s="173" t="s">
        <v>258</v>
      </c>
    </row>
    <row r="39" spans="2:10">
      <c r="B39" s="12" t="s">
        <v>8</v>
      </c>
      <c r="C39" s="12">
        <v>72.28</v>
      </c>
      <c r="D39" s="12">
        <v>72.92</v>
      </c>
    </row>
    <row r="40" spans="2:10">
      <c r="B40" s="12" t="s">
        <v>264</v>
      </c>
      <c r="C40" s="12">
        <v>180.20999999999972</v>
      </c>
      <c r="D40" s="12">
        <v>209.9933333333332</v>
      </c>
      <c r="F40" s="15"/>
      <c r="G40" s="15"/>
      <c r="H40" s="15"/>
    </row>
    <row r="41" spans="2:10">
      <c r="B41" s="12" t="s">
        <v>265</v>
      </c>
      <c r="C41" s="12">
        <v>25</v>
      </c>
      <c r="D41" s="12">
        <v>25</v>
      </c>
    </row>
    <row r="42" spans="2:10">
      <c r="B42" s="12" t="s">
        <v>266</v>
      </c>
      <c r="C42" s="12">
        <v>195.10166666666646</v>
      </c>
      <c r="D42" s="12"/>
    </row>
    <row r="43" spans="2:10">
      <c r="B43" s="12" t="s">
        <v>267</v>
      </c>
      <c r="C43" s="12">
        <v>0</v>
      </c>
      <c r="D43" s="12"/>
    </row>
    <row r="44" spans="2:10">
      <c r="B44" s="12" t="s">
        <v>268</v>
      </c>
      <c r="C44" s="12">
        <v>48</v>
      </c>
      <c r="D44" s="12"/>
    </row>
    <row r="45" spans="2:10">
      <c r="B45" s="12" t="s">
        <v>269</v>
      </c>
      <c r="C45" s="12">
        <v>-0.16199607449034281</v>
      </c>
      <c r="D45" s="12"/>
    </row>
    <row r="46" spans="2:10">
      <c r="B46" s="12" t="s">
        <v>270</v>
      </c>
      <c r="C46" s="12">
        <v>0.43599447545884185</v>
      </c>
      <c r="D46" s="12"/>
    </row>
    <row r="47" spans="2:10">
      <c r="B47" s="12" t="s">
        <v>271</v>
      </c>
      <c r="C47" s="12">
        <v>1.6772241961243386</v>
      </c>
      <c r="D47" s="12"/>
    </row>
    <row r="48" spans="2:10">
      <c r="B48" s="7" t="s">
        <v>272</v>
      </c>
      <c r="C48" s="7">
        <v>0.87198895091768369</v>
      </c>
      <c r="D48" s="12"/>
    </row>
    <row r="49" spans="1:10" ht="15" thickBot="1">
      <c r="B49" s="174" t="s">
        <v>273</v>
      </c>
      <c r="C49" s="174">
        <v>2.0106347576242314</v>
      </c>
      <c r="D49" s="174"/>
    </row>
    <row r="50" spans="1:10" ht="15" thickBot="1"/>
    <row r="51" spans="1:10" ht="15" thickBot="1">
      <c r="B51" s="169" t="s">
        <v>274</v>
      </c>
      <c r="C51" s="170"/>
      <c r="D51" s="170"/>
      <c r="E51" s="170"/>
      <c r="F51" s="170"/>
      <c r="G51" s="170"/>
      <c r="H51" s="170"/>
      <c r="I51" s="170"/>
      <c r="J51" s="171"/>
    </row>
    <row r="52" spans="1:10" ht="15" thickBot="1"/>
    <row r="53" spans="1:10" ht="81.5" customHeight="1" thickBot="1">
      <c r="A53" s="143" t="s">
        <v>275</v>
      </c>
      <c r="B53" s="90"/>
      <c r="C53" s="90"/>
      <c r="D53" s="90"/>
      <c r="E53" s="90"/>
      <c r="F53" s="90"/>
      <c r="G53" s="90"/>
      <c r="H53" s="90"/>
      <c r="I53" s="90"/>
      <c r="J53" s="91"/>
    </row>
    <row r="55" spans="1:10">
      <c r="B55" s="175" t="s">
        <v>276</v>
      </c>
    </row>
    <row r="56" spans="1:10">
      <c r="B56" s="175" t="s">
        <v>277</v>
      </c>
    </row>
    <row r="57" spans="1:10">
      <c r="B57" s="175" t="s">
        <v>278</v>
      </c>
    </row>
    <row r="58" spans="1:10">
      <c r="B58" s="175" t="s">
        <v>279</v>
      </c>
    </row>
    <row r="59" spans="1:10" ht="15" thickBot="1">
      <c r="B59" s="139"/>
    </row>
    <row r="60" spans="1:10" ht="15" thickBot="1">
      <c r="B60" s="169" t="s">
        <v>280</v>
      </c>
      <c r="C60" s="170"/>
      <c r="D60" s="170"/>
      <c r="E60" s="170"/>
      <c r="F60" s="170"/>
      <c r="G60" s="170"/>
      <c r="H60" s="170"/>
      <c r="I60" s="170"/>
      <c r="J60" s="171"/>
    </row>
    <row r="61" spans="1:10" ht="15" thickBot="1">
      <c r="B61" s="169" t="s">
        <v>281</v>
      </c>
      <c r="C61" s="170"/>
      <c r="D61" s="170"/>
      <c r="E61" s="170"/>
      <c r="F61" s="170"/>
      <c r="G61" s="170"/>
      <c r="H61" s="170"/>
      <c r="I61" s="170"/>
      <c r="J61" s="171"/>
    </row>
    <row r="62" spans="1:10">
      <c r="B62" s="176"/>
      <c r="C62" s="176"/>
      <c r="D62" s="176"/>
      <c r="E62" s="176"/>
      <c r="F62" s="176"/>
      <c r="G62" s="176"/>
      <c r="H62" s="176"/>
      <c r="I62" s="176"/>
      <c r="J62" s="176"/>
    </row>
    <row r="63" spans="1:10">
      <c r="B63" s="175" t="s">
        <v>282</v>
      </c>
      <c r="C63" s="26">
        <f>(510-500)/20*SQRT(25)</f>
        <v>2.5</v>
      </c>
    </row>
    <row r="64" spans="1:10">
      <c r="B64" s="175" t="s">
        <v>283</v>
      </c>
      <c r="C64" s="26">
        <f>_xlfn.T.DIST.2T(2.5,24)</f>
        <v>1.965417511657875E-2</v>
      </c>
    </row>
    <row r="65" spans="2:3">
      <c r="B65" s="175" t="s">
        <v>284</v>
      </c>
      <c r="C65" s="26">
        <f>_xlfn.T.INV.2T(0.025,24)</f>
        <v>2.390949315129467</v>
      </c>
    </row>
  </sheetData>
  <mergeCells count="8">
    <mergeCell ref="B60:J60"/>
    <mergeCell ref="B61:J61"/>
    <mergeCell ref="A1:J1"/>
    <mergeCell ref="A2:J2"/>
    <mergeCell ref="B33:J33"/>
    <mergeCell ref="B34:J34"/>
    <mergeCell ref="B51:J51"/>
    <mergeCell ref="A53:J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measure of central tendency</vt:lpstr>
      <vt:lpstr> measure of dispersion</vt:lpstr>
      <vt:lpstr>More Statistics Questions</vt:lpstr>
      <vt:lpstr>SKEWNESS AND KURTOSIS</vt:lpstr>
      <vt:lpstr>PERCENTILE AND QUARTILES</vt:lpstr>
      <vt:lpstr>co relation  and coveriance</vt:lpstr>
      <vt:lpstr>discrete and continuous random </vt:lpstr>
      <vt:lpstr>Continuous Random VariableConti</vt:lpstr>
      <vt:lpstr>Discrete Distribution</vt:lpstr>
      <vt:lpstr>Continuous Distribution</vt:lpstr>
      <vt:lpstr>Confidence Interval Problems 	</vt:lpstr>
      <vt:lpstr>Hypothesis Testing 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Singh</dc:creator>
  <cp:lastModifiedBy>Shubham Singh</cp:lastModifiedBy>
  <dcterms:created xsi:type="dcterms:W3CDTF">2024-03-19T15:03:35Z</dcterms:created>
  <dcterms:modified xsi:type="dcterms:W3CDTF">2024-04-22T15:42:43Z</dcterms:modified>
</cp:coreProperties>
</file>